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elweissmf-my.sharepoint.com/personal/jehzeel_master_edelweissmf_com1/Documents/FCMPL2/LAB/COMPLIANCE/Mutual Fund/compliance/Compliance/Reports/1 - SEBI/31_Monthly Portfolio Disclosure/2026/4. April/"/>
    </mc:Choice>
  </mc:AlternateContent>
  <xr:revisionPtr revIDLastSave="52" documentId="6_{27CBADAD-61F0-4D90-9BD8-F30FC721BBB6}" xr6:coauthVersionLast="47" xr6:coauthVersionMax="47" xr10:uidLastSave="{F629FB2F-7FBB-482A-9755-B469498358FE}"/>
  <bookViews>
    <workbookView xWindow="-120" yWindow="-120" windowWidth="20730" windowHeight="11040" xr2:uid="{00000000-000D-0000-FFFF-FFFF00000000}"/>
  </bookViews>
  <sheets>
    <sheet name="Index" sheetId="1" r:id="rId1"/>
    <sheet name="EDCF27" sheetId="2" r:id="rId2"/>
    <sheet name="EDCG28" sheetId="3" r:id="rId3"/>
    <sheet name="EEELSS" sheetId="4" r:id="rId4"/>
    <sheet name="EEFOCF" sheetId="5" r:id="rId5"/>
    <sheet name="EEMMQI" sheetId="6" r:id="rId6"/>
    <sheet name="EOEMOP" sheetId="7" r:id="rId7"/>
    <sheet name="EDBE31" sheetId="8" r:id="rId8"/>
    <sheet name="EDBE32" sheetId="9" r:id="rId9"/>
    <sheet name="EDCF28" sheetId="10" r:id="rId10"/>
    <sheet name="EDLDUF" sheetId="11" r:id="rId11"/>
    <sheet name="EEBCYF" sheetId="12" r:id="rId12"/>
    <sheet name="EEDGEF" sheetId="13" r:id="rId13"/>
    <sheet name="EEMMQE" sheetId="14" r:id="rId14"/>
    <sheet name="EOUSTF" sheetId="15" r:id="rId15"/>
    <sheet name="EDACBF" sheetId="16" r:id="rId16"/>
    <sheet name="EDBE33" sheetId="17" r:id="rId17"/>
    <sheet name="EDCG27" sheetId="18" r:id="rId18"/>
    <sheet name="EDN1LE" sheetId="19" r:id="rId19"/>
    <sheet name="EDNPSF" sheetId="20" r:id="rId20"/>
    <sheet name="EEECRF" sheetId="21" r:id="rId21"/>
    <sheet name="EEIF50" sheetId="22" r:id="rId22"/>
    <sheet name="EEM150" sheetId="23" r:id="rId23"/>
    <sheet name="EENBEF" sheetId="24" r:id="rId24"/>
    <sheet name="EGEFOF" sheetId="25" r:id="rId25"/>
    <sheet name="EDFF33" sheetId="26" r:id="rId26"/>
    <sheet name="EDGSEC" sheetId="27" r:id="rId27"/>
    <sheet name="EDONTF" sheetId="28" r:id="rId28"/>
    <sheet name="EECONF" sheetId="29" r:id="rId29"/>
    <sheet name="EEESCF" sheetId="30" r:id="rId30"/>
    <sheet name="EELMIF" sheetId="31" r:id="rId31"/>
    <sheet name="EEMOFF" sheetId="32" r:id="rId32"/>
    <sheet name="EGSFOF" sheetId="33" r:id="rId33"/>
    <sheet name="ESEFOF" sheetId="34" r:id="rId34"/>
    <sheet name="EDBPDF" sheetId="35" r:id="rId35"/>
    <sheet name="EDCSDF" sheetId="36" r:id="rId36"/>
    <sheet name="EEIF30" sheetId="37" r:id="rId37"/>
    <sheet name="EELMFE" sheetId="38" r:id="rId38"/>
    <sheet name="EEMOF1" sheetId="39" r:id="rId39"/>
    <sheet name="EOCHIF" sheetId="40" r:id="rId40"/>
    <sheet name="EODWHF" sheetId="41" r:id="rId41"/>
    <sheet name="EDBE30" sheetId="42" r:id="rId42"/>
    <sheet name="EEEQTF" sheetId="43" r:id="rId43"/>
    <sheet name="EENLMG" sheetId="44" r:id="rId44"/>
    <sheet name="EEPRUA" sheetId="45" r:id="rId45"/>
    <sheet name="EES30E" sheetId="46" r:id="rId46"/>
    <sheet name="EETECF" sheetId="47" r:id="rId47"/>
    <sheet name="EOEDOF" sheetId="48" r:id="rId48"/>
    <sheet name="EDCG37" sheetId="49" r:id="rId49"/>
    <sheet name="EDFF30" sheetId="50" r:id="rId50"/>
    <sheet name="EDFF31" sheetId="51" r:id="rId51"/>
    <sheet name="EDNP27" sheetId="52" r:id="rId52"/>
    <sheet name="EEFINS" sheetId="53" r:id="rId53"/>
    <sheet name="EEMAAF" sheetId="54" r:id="rId54"/>
    <sheet name="EENN50" sheetId="55" r:id="rId55"/>
    <sheet name="EES250" sheetId="56" r:id="rId56"/>
    <sheet name="EGOLDE" sheetId="57" r:id="rId57"/>
    <sheet name="ELLIQF" sheetId="58" r:id="rId58"/>
    <sheet name="EDFF32" sheetId="59" r:id="rId59"/>
    <sheet name="EEALVF" sheetId="60" r:id="rId60"/>
    <sheet name="EEARBF" sheetId="61" r:id="rId61"/>
    <sheet name="EEARFD" sheetId="62" r:id="rId62"/>
    <sheet name="EEBCIE" sheetId="63" r:id="rId63"/>
    <sheet name="EEBIEF" sheetId="64" r:id="rId64"/>
    <sheet name="EEESSF" sheetId="65" r:id="rId65"/>
    <sheet name="EEIAFF" sheetId="66" r:id="rId66"/>
    <sheet name="EEMCPF" sheetId="67" r:id="rId67"/>
    <sheet name="EEN50E" sheetId="68" r:id="rId68"/>
    <sheet name="EESMCF" sheetId="69" r:id="rId69"/>
    <sheet name="EOASEF" sheetId="70" r:id="rId70"/>
    <sheet name="EOUSEF" sheetId="71" r:id="rId71"/>
    <sheet name="ESLVRE" sheetId="72" r:id="rId72"/>
  </sheets>
  <definedNames>
    <definedName name="_xlnm._FilterDatabase" localSheetId="0" hidden="1">Index!$A$3:$B$74</definedName>
    <definedName name="Hedging_Positions_through_Futures_AS_ON_MMMM_DD__YYYY___NIL" localSheetId="15">EDACBF!#REF!</definedName>
    <definedName name="Hedging_Positions_through_Futures_AS_ON_MMMM_DD__YYYY___NIL" localSheetId="41">EDBE30!#REF!</definedName>
    <definedName name="Hedging_Positions_through_Futures_AS_ON_MMMM_DD__YYYY___NIL" localSheetId="7">EDBE31!#REF!</definedName>
    <definedName name="Hedging_Positions_through_Futures_AS_ON_MMMM_DD__YYYY___NIL" localSheetId="8">EDBE32!#REF!</definedName>
    <definedName name="Hedging_Positions_through_Futures_AS_ON_MMMM_DD__YYYY___NIL" localSheetId="16">EDBE33!#REF!</definedName>
    <definedName name="Hedging_Positions_through_Futures_AS_ON_MMMM_DD__YYYY___NIL" localSheetId="34">EDBPDF!#REF!</definedName>
    <definedName name="Hedging_Positions_through_Futures_AS_ON_MMMM_DD__YYYY___NIL" localSheetId="9">EDCF28!#REF!</definedName>
    <definedName name="Hedging_Positions_through_Futures_AS_ON_MMMM_DD__YYYY___NIL" localSheetId="17">EDCG27!#REF!</definedName>
    <definedName name="Hedging_Positions_through_Futures_AS_ON_MMMM_DD__YYYY___NIL" localSheetId="2">EDCG28!#REF!</definedName>
    <definedName name="Hedging_Positions_through_Futures_AS_ON_MMMM_DD__YYYY___NIL" localSheetId="48">EDCG37!#REF!</definedName>
    <definedName name="Hedging_Positions_through_Futures_AS_ON_MMMM_DD__YYYY___NIL" localSheetId="35">EDCSDF!#REF!</definedName>
    <definedName name="Hedging_Positions_through_Futures_AS_ON_MMMM_DD__YYYY___NIL" localSheetId="49">EDFF30!#REF!</definedName>
    <definedName name="Hedging_Positions_through_Futures_AS_ON_MMMM_DD__YYYY___NIL" localSheetId="50">EDFF31!#REF!</definedName>
    <definedName name="Hedging_Positions_through_Futures_AS_ON_MMMM_DD__YYYY___NIL" localSheetId="58">EDFF32!#REF!</definedName>
    <definedName name="Hedging_Positions_through_Futures_AS_ON_MMMM_DD__YYYY___NIL" localSheetId="25">EDFF33!#REF!</definedName>
    <definedName name="Hedging_Positions_through_Futures_AS_ON_MMMM_DD__YYYY___NIL" localSheetId="26">EDGSEC!#REF!</definedName>
    <definedName name="Hedging_Positions_through_Futures_AS_ON_MMMM_DD__YYYY___NIL" localSheetId="10">EDLDUF!#REF!</definedName>
    <definedName name="Hedging_Positions_through_Futures_AS_ON_MMMM_DD__YYYY___NIL" localSheetId="18">EDN1LE!#REF!</definedName>
    <definedName name="Hedging_Positions_through_Futures_AS_ON_MMMM_DD__YYYY___NIL" localSheetId="51">EDNP27!#REF!</definedName>
    <definedName name="Hedging_Positions_through_Futures_AS_ON_MMMM_DD__YYYY___NIL" localSheetId="19">EDNPSF!#REF!</definedName>
    <definedName name="Hedging_Positions_through_Futures_AS_ON_MMMM_DD__YYYY___NIL" localSheetId="27">EDONTF!#REF!</definedName>
    <definedName name="Hedging_Positions_through_Futures_AS_ON_MMMM_DD__YYYY___NIL" localSheetId="59">EEALVF!#REF!</definedName>
    <definedName name="Hedging_Positions_through_Futures_AS_ON_MMMM_DD__YYYY___NIL" localSheetId="60">EEARBF!#REF!</definedName>
    <definedName name="Hedging_Positions_through_Futures_AS_ON_MMMM_DD__YYYY___NIL" localSheetId="61">EEARFD!#REF!</definedName>
    <definedName name="Hedging_Positions_through_Futures_AS_ON_MMMM_DD__YYYY___NIL" localSheetId="62">EEBCIE!#REF!</definedName>
    <definedName name="Hedging_Positions_through_Futures_AS_ON_MMMM_DD__YYYY___NIL" localSheetId="11">EEBCYF!#REF!</definedName>
    <definedName name="Hedging_Positions_through_Futures_AS_ON_MMMM_DD__YYYY___NIL" localSheetId="63">EEBIEF!#REF!</definedName>
    <definedName name="Hedging_Positions_through_Futures_AS_ON_MMMM_DD__YYYY___NIL" localSheetId="28">EECONF!#REF!</definedName>
    <definedName name="Hedging_Positions_through_Futures_AS_ON_MMMM_DD__YYYY___NIL" localSheetId="12">EEDGEF!#REF!</definedName>
    <definedName name="Hedging_Positions_through_Futures_AS_ON_MMMM_DD__YYYY___NIL" localSheetId="20">EEECRF!#REF!</definedName>
    <definedName name="Hedging_Positions_through_Futures_AS_ON_MMMM_DD__YYYY___NIL" localSheetId="3">EEELSS!#REF!</definedName>
    <definedName name="Hedging_Positions_through_Futures_AS_ON_MMMM_DD__YYYY___NIL" localSheetId="42">EEEQTF!#REF!</definedName>
    <definedName name="Hedging_Positions_through_Futures_AS_ON_MMMM_DD__YYYY___NIL" localSheetId="29">EEESCF!#REF!</definedName>
    <definedName name="Hedging_Positions_through_Futures_AS_ON_MMMM_DD__YYYY___NIL" localSheetId="64">EEESSF!#REF!</definedName>
    <definedName name="Hedging_Positions_through_Futures_AS_ON_MMMM_DD__YYYY___NIL" localSheetId="52">EEFINS!#REF!</definedName>
    <definedName name="Hedging_Positions_through_Futures_AS_ON_MMMM_DD__YYYY___NIL" localSheetId="4">EEFOCF!#REF!</definedName>
    <definedName name="Hedging_Positions_through_Futures_AS_ON_MMMM_DD__YYYY___NIL" localSheetId="65">EEIAFF!#REF!</definedName>
    <definedName name="Hedging_Positions_through_Futures_AS_ON_MMMM_DD__YYYY___NIL" localSheetId="36">EEIF30!#REF!</definedName>
    <definedName name="Hedging_Positions_through_Futures_AS_ON_MMMM_DD__YYYY___NIL" localSheetId="21">EEIF50!#REF!</definedName>
    <definedName name="Hedging_Positions_through_Futures_AS_ON_MMMM_DD__YYYY___NIL" localSheetId="37">EELMFE!#REF!</definedName>
    <definedName name="Hedging_Positions_through_Futures_AS_ON_MMMM_DD__YYYY___NIL" localSheetId="30">EELMIF!#REF!</definedName>
    <definedName name="Hedging_Positions_through_Futures_AS_ON_MMMM_DD__YYYY___NIL" localSheetId="22">'EEM150'!#REF!</definedName>
    <definedName name="Hedging_Positions_through_Futures_AS_ON_MMMM_DD__YYYY___NIL" localSheetId="53">EEMAAF!#REF!</definedName>
    <definedName name="Hedging_Positions_through_Futures_AS_ON_MMMM_DD__YYYY___NIL" localSheetId="66">EEMCPF!#REF!</definedName>
    <definedName name="Hedging_Positions_through_Futures_AS_ON_MMMM_DD__YYYY___NIL" localSheetId="13">EEMMQE!#REF!</definedName>
    <definedName name="Hedging_Positions_through_Futures_AS_ON_MMMM_DD__YYYY___NIL" localSheetId="5">EEMMQI!#REF!</definedName>
    <definedName name="Hedging_Positions_through_Futures_AS_ON_MMMM_DD__YYYY___NIL" localSheetId="38">EEMOF1!#REF!</definedName>
    <definedName name="Hedging_Positions_through_Futures_AS_ON_MMMM_DD__YYYY___NIL" localSheetId="31">EEMOFF!#REF!</definedName>
    <definedName name="Hedging_Positions_through_Futures_AS_ON_MMMM_DD__YYYY___NIL" localSheetId="67">EEN50E!#REF!</definedName>
    <definedName name="Hedging_Positions_through_Futures_AS_ON_MMMM_DD__YYYY___NIL" localSheetId="23">EENBEF!#REF!</definedName>
    <definedName name="Hedging_Positions_through_Futures_AS_ON_MMMM_DD__YYYY___NIL" localSheetId="43">EENLMG!#REF!</definedName>
    <definedName name="Hedging_Positions_through_Futures_AS_ON_MMMM_DD__YYYY___NIL" localSheetId="54">EENN50!#REF!</definedName>
    <definedName name="Hedging_Positions_through_Futures_AS_ON_MMMM_DD__YYYY___NIL" localSheetId="44">EEPRUA!#REF!</definedName>
    <definedName name="Hedging_Positions_through_Futures_AS_ON_MMMM_DD__YYYY___NIL" localSheetId="55">'EES250'!#REF!</definedName>
    <definedName name="Hedging_Positions_through_Futures_AS_ON_MMMM_DD__YYYY___NIL" localSheetId="45">EES30E!#REF!</definedName>
    <definedName name="Hedging_Positions_through_Futures_AS_ON_MMMM_DD__YYYY___NIL" localSheetId="68">EESMCF!#REF!</definedName>
    <definedName name="Hedging_Positions_through_Futures_AS_ON_MMMM_DD__YYYY___NIL" localSheetId="46">EETECF!#REF!</definedName>
    <definedName name="Hedging_Positions_through_Futures_AS_ON_MMMM_DD__YYYY___NIL" localSheetId="24">EGEFOF!#REF!</definedName>
    <definedName name="Hedging_Positions_through_Futures_AS_ON_MMMM_DD__YYYY___NIL" localSheetId="56">EGOLDE!#REF!</definedName>
    <definedName name="Hedging_Positions_through_Futures_AS_ON_MMMM_DD__YYYY___NIL" localSheetId="32">EGSFOF!#REF!</definedName>
    <definedName name="Hedging_Positions_through_Futures_AS_ON_MMMM_DD__YYYY___NIL" localSheetId="57">ELLIQF!#REF!</definedName>
    <definedName name="Hedging_Positions_through_Futures_AS_ON_MMMM_DD__YYYY___NIL" localSheetId="69">EOASEF!#REF!</definedName>
    <definedName name="Hedging_Positions_through_Futures_AS_ON_MMMM_DD__YYYY___NIL" localSheetId="39">EOCHIF!#REF!</definedName>
    <definedName name="Hedging_Positions_through_Futures_AS_ON_MMMM_DD__YYYY___NIL" localSheetId="40">EODWHF!#REF!</definedName>
    <definedName name="Hedging_Positions_through_Futures_AS_ON_MMMM_DD__YYYY___NIL" localSheetId="47">EOEDOF!#REF!</definedName>
    <definedName name="Hedging_Positions_through_Futures_AS_ON_MMMM_DD__YYYY___NIL" localSheetId="6">EOEMOP!#REF!</definedName>
    <definedName name="Hedging_Positions_through_Futures_AS_ON_MMMM_DD__YYYY___NIL" localSheetId="70">EOUSEF!#REF!</definedName>
    <definedName name="Hedging_Positions_through_Futures_AS_ON_MMMM_DD__YYYY___NIL" localSheetId="14">EOUSTF!#REF!</definedName>
    <definedName name="Hedging_Positions_through_Futures_AS_ON_MMMM_DD__YYYY___NIL" localSheetId="33">ESEFOF!#REF!</definedName>
    <definedName name="Hedging_Positions_through_Futures_AS_ON_MMMM_DD__YYYY___NIL" localSheetId="71">ESLVRE!#REF!</definedName>
    <definedName name="Hedging_Positions_through_Futures_AS_ON_MMMM_DD__YYYY___NIL">EDCF27!#REF!</definedName>
    <definedName name="JPM_Footer_disp" localSheetId="15">EDACBF!#REF!</definedName>
    <definedName name="JPM_Footer_disp" localSheetId="41">EDBE30!#REF!</definedName>
    <definedName name="JPM_Footer_disp" localSheetId="7">EDBE31!#REF!</definedName>
    <definedName name="JPM_Footer_disp" localSheetId="8">EDBE32!#REF!</definedName>
    <definedName name="JPM_Footer_disp" localSheetId="16">EDBE33!#REF!</definedName>
    <definedName name="JPM_Footer_disp" localSheetId="34">EDBPDF!#REF!</definedName>
    <definedName name="JPM_Footer_disp" localSheetId="9">EDCF28!#REF!</definedName>
    <definedName name="JPM_Footer_disp" localSheetId="17">EDCG27!#REF!</definedName>
    <definedName name="JPM_Footer_disp" localSheetId="2">EDCG28!#REF!</definedName>
    <definedName name="JPM_Footer_disp" localSheetId="48">EDCG37!#REF!</definedName>
    <definedName name="JPM_Footer_disp" localSheetId="35">EDCSDF!#REF!</definedName>
    <definedName name="JPM_Footer_disp" localSheetId="49">EDFF30!#REF!</definedName>
    <definedName name="JPM_Footer_disp" localSheetId="50">EDFF31!#REF!</definedName>
    <definedName name="JPM_Footer_disp" localSheetId="58">EDFF32!#REF!</definedName>
    <definedName name="JPM_Footer_disp" localSheetId="25">EDFF33!#REF!</definedName>
    <definedName name="JPM_Footer_disp" localSheetId="26">EDGSEC!#REF!</definedName>
    <definedName name="JPM_Footer_disp" localSheetId="10">EDLDUF!#REF!</definedName>
    <definedName name="JPM_Footer_disp" localSheetId="18">EDN1LE!#REF!</definedName>
    <definedName name="JPM_Footer_disp" localSheetId="51">EDNP27!#REF!</definedName>
    <definedName name="JPM_Footer_disp" localSheetId="19">EDNPSF!#REF!</definedName>
    <definedName name="JPM_Footer_disp" localSheetId="27">EDONTF!#REF!</definedName>
    <definedName name="JPM_Footer_disp" localSheetId="59">EEALVF!#REF!</definedName>
    <definedName name="JPM_Footer_disp" localSheetId="60">EEARBF!#REF!</definedName>
    <definedName name="JPM_Footer_disp" localSheetId="61">EEARFD!#REF!</definedName>
    <definedName name="JPM_Footer_disp" localSheetId="62">EEBCIE!#REF!</definedName>
    <definedName name="JPM_Footer_disp" localSheetId="11">EEBCYF!#REF!</definedName>
    <definedName name="JPM_Footer_disp" localSheetId="63">EEBIEF!#REF!</definedName>
    <definedName name="JPM_Footer_disp" localSheetId="28">EECONF!#REF!</definedName>
    <definedName name="JPM_Footer_disp" localSheetId="12">EEDGEF!#REF!</definedName>
    <definedName name="JPM_Footer_disp" localSheetId="20">EEECRF!#REF!</definedName>
    <definedName name="JPM_Footer_disp" localSheetId="3">EEELSS!#REF!</definedName>
    <definedName name="JPM_Footer_disp" localSheetId="42">EEEQTF!#REF!</definedName>
    <definedName name="JPM_Footer_disp" localSheetId="29">EEESCF!#REF!</definedName>
    <definedName name="JPM_Footer_disp" localSheetId="64">EEESSF!#REF!</definedName>
    <definedName name="JPM_Footer_disp" localSheetId="52">EEFINS!#REF!</definedName>
    <definedName name="JPM_Footer_disp" localSheetId="4">EEFOCF!#REF!</definedName>
    <definedName name="JPM_Footer_disp" localSheetId="65">EEIAFF!#REF!</definedName>
    <definedName name="JPM_Footer_disp" localSheetId="36">EEIF30!#REF!</definedName>
    <definedName name="JPM_Footer_disp" localSheetId="21">EEIF50!#REF!</definedName>
    <definedName name="JPM_Footer_disp" localSheetId="37">EELMFE!#REF!</definedName>
    <definedName name="JPM_Footer_disp" localSheetId="30">EELMIF!#REF!</definedName>
    <definedName name="JPM_Footer_disp" localSheetId="22">'EEM150'!#REF!</definedName>
    <definedName name="JPM_Footer_disp" localSheetId="53">EEMAAF!#REF!</definedName>
    <definedName name="JPM_Footer_disp" localSheetId="66">EEMCPF!#REF!</definedName>
    <definedName name="JPM_Footer_disp" localSheetId="13">EEMMQE!#REF!</definedName>
    <definedName name="JPM_Footer_disp" localSheetId="5">EEMMQI!#REF!</definedName>
    <definedName name="JPM_Footer_disp" localSheetId="38">EEMOF1!#REF!</definedName>
    <definedName name="JPM_Footer_disp" localSheetId="31">EEMOFF!#REF!</definedName>
    <definedName name="JPM_Footer_disp" localSheetId="67">EEN50E!#REF!</definedName>
    <definedName name="JPM_Footer_disp" localSheetId="23">EENBEF!#REF!</definedName>
    <definedName name="JPM_Footer_disp" localSheetId="43">EENLMG!#REF!</definedName>
    <definedName name="JPM_Footer_disp" localSheetId="54">EENN50!#REF!</definedName>
    <definedName name="JPM_Footer_disp" localSheetId="44">EEPRUA!#REF!</definedName>
    <definedName name="JPM_Footer_disp" localSheetId="55">'EES250'!#REF!</definedName>
    <definedName name="JPM_Footer_disp" localSheetId="45">EES30E!#REF!</definedName>
    <definedName name="JPM_Footer_disp" localSheetId="68">EESMCF!#REF!</definedName>
    <definedName name="JPM_Footer_disp" localSheetId="46">EETECF!#REF!</definedName>
    <definedName name="JPM_Footer_disp" localSheetId="24">EGEFOF!#REF!</definedName>
    <definedName name="JPM_Footer_disp" localSheetId="56">EGOLDE!#REF!</definedName>
    <definedName name="JPM_Footer_disp" localSheetId="32">EGSFOF!#REF!</definedName>
    <definedName name="JPM_Footer_disp" localSheetId="57">ELLIQF!#REF!</definedName>
    <definedName name="JPM_Footer_disp" localSheetId="69">EOASEF!#REF!</definedName>
    <definedName name="JPM_Footer_disp" localSheetId="39">EOCHIF!#REF!</definedName>
    <definedName name="JPM_Footer_disp" localSheetId="40">EODWHF!#REF!</definedName>
    <definedName name="JPM_Footer_disp" localSheetId="47">EOEDOF!#REF!</definedName>
    <definedName name="JPM_Footer_disp" localSheetId="6">EOEMOP!#REF!</definedName>
    <definedName name="JPM_Footer_disp" localSheetId="70">EOUSEF!#REF!</definedName>
    <definedName name="JPM_Footer_disp" localSheetId="14">EOUSTF!#REF!</definedName>
    <definedName name="JPM_Footer_disp" localSheetId="33">ESEFOF!#REF!</definedName>
    <definedName name="JPM_Footer_disp" localSheetId="71">ESLVRE!#REF!</definedName>
    <definedName name="JPM_Footer_disp">EDCF27!#REF!</definedName>
    <definedName name="JPM_Footer_disp12" localSheetId="15">EDACBF!#REF!</definedName>
    <definedName name="JPM_Footer_disp12" localSheetId="41">EDBE30!#REF!</definedName>
    <definedName name="JPM_Footer_disp12" localSheetId="7">EDBE31!#REF!</definedName>
    <definedName name="JPM_Footer_disp12" localSheetId="8">EDBE32!#REF!</definedName>
    <definedName name="JPM_Footer_disp12" localSheetId="16">EDBE33!#REF!</definedName>
    <definedName name="JPM_Footer_disp12" localSheetId="34">EDBPDF!#REF!</definedName>
    <definedName name="JPM_Footer_disp12" localSheetId="9">EDCF28!#REF!</definedName>
    <definedName name="JPM_Footer_disp12" localSheetId="17">EDCG27!#REF!</definedName>
    <definedName name="JPM_Footer_disp12" localSheetId="2">EDCG28!#REF!</definedName>
    <definedName name="JPM_Footer_disp12" localSheetId="48">EDCG37!#REF!</definedName>
    <definedName name="JPM_Footer_disp12" localSheetId="35">EDCSDF!#REF!</definedName>
    <definedName name="JPM_Footer_disp12" localSheetId="49">EDFF30!#REF!</definedName>
    <definedName name="JPM_Footer_disp12" localSheetId="50">EDFF31!#REF!</definedName>
    <definedName name="JPM_Footer_disp12" localSheetId="58">EDFF32!#REF!</definedName>
    <definedName name="JPM_Footer_disp12" localSheetId="25">EDFF33!#REF!</definedName>
    <definedName name="JPM_Footer_disp12" localSheetId="26">EDGSEC!#REF!</definedName>
    <definedName name="JPM_Footer_disp12" localSheetId="10">EDLDUF!#REF!</definedName>
    <definedName name="JPM_Footer_disp12" localSheetId="18">EDN1LE!#REF!</definedName>
    <definedName name="JPM_Footer_disp12" localSheetId="51">EDNP27!#REF!</definedName>
    <definedName name="JPM_Footer_disp12" localSheetId="19">EDNPSF!#REF!</definedName>
    <definedName name="JPM_Footer_disp12" localSheetId="27">EDONTF!#REF!</definedName>
    <definedName name="JPM_Footer_disp12" localSheetId="59">EEALVF!#REF!</definedName>
    <definedName name="JPM_Footer_disp12" localSheetId="60">EEARBF!#REF!</definedName>
    <definedName name="JPM_Footer_disp12" localSheetId="61">EEARFD!#REF!</definedName>
    <definedName name="JPM_Footer_disp12" localSheetId="62">EEBCIE!#REF!</definedName>
    <definedName name="JPM_Footer_disp12" localSheetId="11">EEBCYF!#REF!</definedName>
    <definedName name="JPM_Footer_disp12" localSheetId="63">EEBIEF!#REF!</definedName>
    <definedName name="JPM_Footer_disp12" localSheetId="28">EECONF!#REF!</definedName>
    <definedName name="JPM_Footer_disp12" localSheetId="12">EEDGEF!#REF!</definedName>
    <definedName name="JPM_Footer_disp12" localSheetId="20">EEECRF!#REF!</definedName>
    <definedName name="JPM_Footer_disp12" localSheetId="3">EEELSS!#REF!</definedName>
    <definedName name="JPM_Footer_disp12" localSheetId="42">EEEQTF!#REF!</definedName>
    <definedName name="JPM_Footer_disp12" localSheetId="29">EEESCF!#REF!</definedName>
    <definedName name="JPM_Footer_disp12" localSheetId="64">EEESSF!#REF!</definedName>
    <definedName name="JPM_Footer_disp12" localSheetId="52">EEFINS!#REF!</definedName>
    <definedName name="JPM_Footer_disp12" localSheetId="4">EEFOCF!#REF!</definedName>
    <definedName name="JPM_Footer_disp12" localSheetId="65">EEIAFF!#REF!</definedName>
    <definedName name="JPM_Footer_disp12" localSheetId="36">EEIF30!#REF!</definedName>
    <definedName name="JPM_Footer_disp12" localSheetId="21">EEIF50!#REF!</definedName>
    <definedName name="JPM_Footer_disp12" localSheetId="37">EELMFE!#REF!</definedName>
    <definedName name="JPM_Footer_disp12" localSheetId="30">EELMIF!#REF!</definedName>
    <definedName name="JPM_Footer_disp12" localSheetId="22">'EEM150'!#REF!</definedName>
    <definedName name="JPM_Footer_disp12" localSheetId="53">EEMAAF!#REF!</definedName>
    <definedName name="JPM_Footer_disp12" localSheetId="66">EEMCPF!#REF!</definedName>
    <definedName name="JPM_Footer_disp12" localSheetId="13">EEMMQE!#REF!</definedName>
    <definedName name="JPM_Footer_disp12" localSheetId="5">EEMMQI!#REF!</definedName>
    <definedName name="JPM_Footer_disp12" localSheetId="38">EEMOF1!#REF!</definedName>
    <definedName name="JPM_Footer_disp12" localSheetId="31">EEMOFF!#REF!</definedName>
    <definedName name="JPM_Footer_disp12" localSheetId="67">EEN50E!#REF!</definedName>
    <definedName name="JPM_Footer_disp12" localSheetId="23">EENBEF!#REF!</definedName>
    <definedName name="JPM_Footer_disp12" localSheetId="43">EENLMG!#REF!</definedName>
    <definedName name="JPM_Footer_disp12" localSheetId="54">EENN50!#REF!</definedName>
    <definedName name="JPM_Footer_disp12" localSheetId="44">EEPRUA!#REF!</definedName>
    <definedName name="JPM_Footer_disp12" localSheetId="55">'EES250'!#REF!</definedName>
    <definedName name="JPM_Footer_disp12" localSheetId="45">EES30E!#REF!</definedName>
    <definedName name="JPM_Footer_disp12" localSheetId="68">EESMCF!#REF!</definedName>
    <definedName name="JPM_Footer_disp12" localSheetId="46">EETECF!#REF!</definedName>
    <definedName name="JPM_Footer_disp12" localSheetId="24">EGEFOF!#REF!</definedName>
    <definedName name="JPM_Footer_disp12" localSheetId="56">EGOLDE!#REF!</definedName>
    <definedName name="JPM_Footer_disp12" localSheetId="32">EGSFOF!#REF!</definedName>
    <definedName name="JPM_Footer_disp12" localSheetId="57">ELLIQF!#REF!</definedName>
    <definedName name="JPM_Footer_disp12" localSheetId="69">EOASEF!#REF!</definedName>
    <definedName name="JPM_Footer_disp12" localSheetId="39">EOCHIF!#REF!</definedName>
    <definedName name="JPM_Footer_disp12" localSheetId="40">EODWHF!#REF!</definedName>
    <definedName name="JPM_Footer_disp12" localSheetId="47">EOEDOF!#REF!</definedName>
    <definedName name="JPM_Footer_disp12" localSheetId="6">EOEMOP!#REF!</definedName>
    <definedName name="JPM_Footer_disp12" localSheetId="70">EOUSEF!#REF!</definedName>
    <definedName name="JPM_Footer_disp12" localSheetId="14">EOUSTF!#REF!</definedName>
    <definedName name="JPM_Footer_disp12" localSheetId="33">ESEFOF!#REF!</definedName>
    <definedName name="JPM_Footer_disp12" localSheetId="71">ESLVRE!#REF!</definedName>
    <definedName name="JPM_Footer_disp12">EDCF27!#REF!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72" l="1"/>
  <c r="F11" i="72"/>
  <c r="F12" i="72" s="1"/>
  <c r="F130" i="65"/>
  <c r="E130" i="65"/>
  <c r="F156" i="62"/>
  <c r="E156" i="62"/>
  <c r="F109" i="62"/>
  <c r="E109" i="62"/>
  <c r="B41" i="59"/>
  <c r="B194" i="58"/>
  <c r="F12" i="57"/>
  <c r="E12" i="57"/>
  <c r="F11" i="57"/>
  <c r="F62" i="55"/>
  <c r="E62" i="55"/>
  <c r="B207" i="54"/>
  <c r="F186" i="54"/>
  <c r="E171" i="54"/>
  <c r="F170" i="54"/>
  <c r="F171" i="54" s="1"/>
  <c r="E170" i="54"/>
  <c r="F169" i="54"/>
  <c r="F167" i="54"/>
  <c r="F47" i="54"/>
  <c r="E47" i="54"/>
  <c r="B83" i="52"/>
  <c r="B41" i="51"/>
  <c r="B41" i="50"/>
  <c r="B69" i="49"/>
  <c r="F105" i="45"/>
  <c r="E105" i="45"/>
  <c r="F262" i="44"/>
  <c r="E262" i="44"/>
  <c r="B130" i="42"/>
  <c r="F262" i="38"/>
  <c r="E262" i="38"/>
  <c r="B66" i="36"/>
  <c r="B114" i="35"/>
  <c r="F262" i="31"/>
  <c r="E262" i="31"/>
  <c r="B70" i="28"/>
  <c r="B85" i="27"/>
  <c r="B41" i="26"/>
  <c r="B36" i="20"/>
  <c r="B34" i="19"/>
  <c r="B61" i="18"/>
  <c r="B72" i="17"/>
  <c r="B99" i="16"/>
  <c r="F79" i="13"/>
  <c r="E79" i="13"/>
  <c r="F74" i="12"/>
  <c r="E74" i="12"/>
  <c r="B91" i="11"/>
  <c r="B62" i="10"/>
  <c r="B80" i="9"/>
  <c r="B95" i="8"/>
  <c r="B60" i="3"/>
  <c r="B62" i="2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<sst xmlns="http://schemas.openxmlformats.org/spreadsheetml/2006/main" count="18983" uniqueCount="3474">
  <si>
    <t>EDELWEISS MUTUAL FUND</t>
  </si>
  <si>
    <t>PORTFOLIO STATEMENT as on 30 Apr 2026</t>
  </si>
  <si>
    <t>Fund Id</t>
  </si>
  <si>
    <t>Fund Desc</t>
  </si>
  <si>
    <t>Scheme Risk- O - Meter</t>
  </si>
  <si>
    <t>Benchmark of the Scheme</t>
  </si>
  <si>
    <t>Benchmark Risk-o-meter</t>
  </si>
  <si>
    <t>EDACBF</t>
  </si>
  <si>
    <t>CRISIL Money Market A-I Index (Tier I Benchmark)</t>
  </si>
  <si>
    <t>NIFTY Money Market Index A-I (Tier II Scheme Benchmark)</t>
  </si>
  <si>
    <t>EDBE30</t>
  </si>
  <si>
    <t>NIFTY BHARAT Bond Index - April 2030</t>
  </si>
  <si>
    <t>-</t>
  </si>
  <si>
    <t>EEELSS</t>
  </si>
  <si>
    <t>NIFTY 500 TRI</t>
  </si>
  <si>
    <t>EEFOCF</t>
  </si>
  <si>
    <t>EEMMQI</t>
  </si>
  <si>
    <t>Nifty500 Multicap Momentum Quality 50 TRI</t>
  </si>
  <si>
    <t>EOEMOP</t>
  </si>
  <si>
    <t>MSCI Emerging Market Index</t>
  </si>
  <si>
    <t>EDBE31</t>
  </si>
  <si>
    <t>NIFTY BHARAT Bond Index - April 2031</t>
  </si>
  <si>
    <t>EDBE32</t>
  </si>
  <si>
    <t>Nifty BHARAT Bond Index - April 2032</t>
  </si>
  <si>
    <t>EDBE33</t>
  </si>
  <si>
    <t>Nifty BHARAT Bond Index - April 2033</t>
  </si>
  <si>
    <t>EDBPDF</t>
  </si>
  <si>
    <t>CRISIL Banking and PSU Debt A-II (Tier I Benchmark)</t>
  </si>
  <si>
    <t>Nifty Banking &amp; PSU Debt Index - A-III (Tier II Scheme Benchmark)</t>
  </si>
  <si>
    <t>EEBCYF</t>
  </si>
  <si>
    <t>EEDGEF</t>
  </si>
  <si>
    <t>NIFTY 100 TRI</t>
  </si>
  <si>
    <t>EEMMQE</t>
  </si>
  <si>
    <t>EOUSTF</t>
  </si>
  <si>
    <t>Russell 1000 Equal Weighted Technology Index</t>
  </si>
  <si>
    <t>EDCF27</t>
  </si>
  <si>
    <t>CRISIL-IBX AAA NBFC-HFC - Jun 2027</t>
  </si>
  <si>
    <t>EDCF28</t>
  </si>
  <si>
    <t>CRISIL IBX AAA Financial Services - Jan 2028</t>
  </si>
  <si>
    <t>EDCG27</t>
  </si>
  <si>
    <t>CRISIL IBX 50:50 Gilt Plus SDL - June 2027</t>
  </si>
  <si>
    <t>EDCG28</t>
  </si>
  <si>
    <t>CRISIL IBX 50:50 Gilt Plus SDL Index - Sep 2028</t>
  </si>
  <si>
    <t>EDCG37</t>
  </si>
  <si>
    <t>CRISIL IBX 50:50 Gilt Plus SDL Index – April 2037</t>
  </si>
  <si>
    <t>EEECRF</t>
  </si>
  <si>
    <t>EEIF50</t>
  </si>
  <si>
    <t>NIFTY 50 - TRI</t>
  </si>
  <si>
    <t>EEM150</t>
  </si>
  <si>
    <t>NIFTY Midcap 150 Moment 50 TRI</t>
  </si>
  <si>
    <t>EENBEF</t>
  </si>
  <si>
    <t>NIFTY Bank TRI</t>
  </si>
  <si>
    <t>EGEFOF</t>
  </si>
  <si>
    <t>Domestic price of gold</t>
  </si>
  <si>
    <t>EDCSDF</t>
  </si>
  <si>
    <t>CRISIL IBX 50:50 Gilt Plus SDL Short Duration Index</t>
  </si>
  <si>
    <t>EDFF30</t>
  </si>
  <si>
    <t>EDFF31</t>
  </si>
  <si>
    <t>EECONF</t>
  </si>
  <si>
    <t>NIFTY INDIA CONSUMPTION TRI</t>
  </si>
  <si>
    <t>EEESCF</t>
  </si>
  <si>
    <t>Nifty Smallcap 250 - TRI</t>
  </si>
  <si>
    <t>EELMIF</t>
  </si>
  <si>
    <t>Nifty LargeMidcap 250 Index - TRI</t>
  </si>
  <si>
    <t>EEMOFF</t>
  </si>
  <si>
    <t>65% Nifty500 TRI + 15% Crisil Composite Bond Index + 10% Domestic Gold Price + 10% Domestic Silver Price</t>
  </si>
  <si>
    <t>EGSFOF</t>
  </si>
  <si>
    <t>Domestic Gold and Silver Prices</t>
  </si>
  <si>
    <t>ESEFOF</t>
  </si>
  <si>
    <t>Domestic prices of Silver</t>
  </si>
  <si>
    <t>EDFF32</t>
  </si>
  <si>
    <t>EDFF33</t>
  </si>
  <si>
    <t>EEIF30</t>
  </si>
  <si>
    <t>Nifty 100 Quality 30 Index - TRI</t>
  </si>
  <si>
    <t>EELMFE</t>
  </si>
  <si>
    <t>Nifty LargeMidcap 250 Total Return Index</t>
  </si>
  <si>
    <t>EEMOF1</t>
  </si>
  <si>
    <t>Nifty IPO Index</t>
  </si>
  <si>
    <t>EOCHIF</t>
  </si>
  <si>
    <t>MSCI Golden Dragon Index (Total Return Net)</t>
  </si>
  <si>
    <t>EODWHF</t>
  </si>
  <si>
    <t>MSCI India Domestic &amp; World Healthcare 45 Index</t>
  </si>
  <si>
    <t>EDGSEC</t>
  </si>
  <si>
    <t>CRISIL Dynamic Gilt Index (Tier I Benchmark)</t>
  </si>
  <si>
    <t>NIFTY G-Sec Index - A-III (Tier II Scheme Benchmark)</t>
  </si>
  <si>
    <t>EEEQTF</t>
  </si>
  <si>
    <t>EENLMG</t>
  </si>
  <si>
    <t>Nifty LargeMidcap250 Plus 8-13 yr G-Sec 70:30 Index</t>
  </si>
  <si>
    <t>EEPRUA</t>
  </si>
  <si>
    <t>CRISIL Hybrid 35+65 - Aggressive Index</t>
  </si>
  <si>
    <t>EES30E</t>
  </si>
  <si>
    <t xml:space="preserve"> BSE Sensex TRI</t>
  </si>
  <si>
    <t>EETECF</t>
  </si>
  <si>
    <t>BSE Teck TRI</t>
  </si>
  <si>
    <t>EOEDOF</t>
  </si>
  <si>
    <t>MSCI Europe Index (Total Return Net)</t>
  </si>
  <si>
    <t>EDLDUF</t>
  </si>
  <si>
    <t>CRISIL Low Duration Debt A-I Index (Tier I Benchmark)</t>
  </si>
  <si>
    <t>EDN1LE</t>
  </si>
  <si>
    <t>Nifty 1D Rate Index</t>
  </si>
  <si>
    <t>EDNP27</t>
  </si>
  <si>
    <t>Nifty PSU Bond Plus SDL Apr 2027 50:50 Index</t>
  </si>
  <si>
    <t>EDNPSF</t>
  </si>
  <si>
    <t>Nifty PSU Bond Plus SDL Apr 2026 50:50 Index</t>
  </si>
  <si>
    <t>EEFINS</t>
  </si>
  <si>
    <t>Nifty Financial Services TRI</t>
  </si>
  <si>
    <t>EEMAAF</t>
  </si>
  <si>
    <t>Nifty 500 TRI (40%) +CRISIL Short Term Bond Index + Domestic Gold Prices (5%)  + Domestic Silver Prices (5%)</t>
  </si>
  <si>
    <t>EENN50</t>
  </si>
  <si>
    <t xml:space="preserve">Nifty Next 50 Index </t>
  </si>
  <si>
    <t>EES250</t>
  </si>
  <si>
    <t>EGOLDE</t>
  </si>
  <si>
    <t>Domestic prices of Gold</t>
  </si>
  <si>
    <t>EDONTF</t>
  </si>
  <si>
    <t>CRISIL Liquid Overnight Index (Tier I Benchmark)</t>
  </si>
  <si>
    <t>ELLIQF</t>
  </si>
  <si>
    <t>CRISIL Liquid Debt A-I (Tier I Benchmark)</t>
  </si>
  <si>
    <t>NIFTY Liquid Index A-I (Tier II Scheme Benchmark)</t>
  </si>
  <si>
    <t>EEALVF</t>
  </si>
  <si>
    <t>Nifty Alpha Low Volatility 30 Index</t>
  </si>
  <si>
    <t>EEARBF</t>
  </si>
  <si>
    <t>Nifty 50 Arbitrage Index</t>
  </si>
  <si>
    <t>EEARFD</t>
  </si>
  <si>
    <t>NIFTY 50 Hybrid Composite debt 50:50 Index</t>
  </si>
  <si>
    <t>EEBCIE</t>
  </si>
  <si>
    <t>BSE Capital Markets &amp; Insurance TRI</t>
  </si>
  <si>
    <t>EEBIEF</t>
  </si>
  <si>
    <t>BSE Internet Economy TRI</t>
  </si>
  <si>
    <t>EEESSF</t>
  </si>
  <si>
    <t>NIFTY 50 Equity Savings Index</t>
  </si>
  <si>
    <t>EEIAFF</t>
  </si>
  <si>
    <t>60% Nifty Short Duration Debt Index + 40% Nifty 50 Arbitrage TRI</t>
  </si>
  <si>
    <t>EEMCPF</t>
  </si>
  <si>
    <t xml:space="preserve">Nifty 500 MultiCap 50:25:25 TRI </t>
  </si>
  <si>
    <t>EEN50E</t>
  </si>
  <si>
    <t>Nifty 50 TRI</t>
  </si>
  <si>
    <t>EESMCF</t>
  </si>
  <si>
    <t>NIFTY Midcap 150 TRI</t>
  </si>
  <si>
    <t>EOASEF</t>
  </si>
  <si>
    <t>MSCI AC Asean 10/40 Total Return Index</t>
  </si>
  <si>
    <t>EOUSEF</t>
  </si>
  <si>
    <t>Russell 1000 Value Index</t>
  </si>
  <si>
    <t>ESLVRE</t>
  </si>
  <si>
    <t>PORTFOLIO STATEMENT OF EDELWEISS CRISIL-IBX AAA BOND NBFC-HFC - JUN 2027 INDEX FUND AS ON APRIL 30, 2026</t>
  </si>
  <si>
    <t>(An open-ended Target Maturity Debt Index Fund predominantly investing in the constituents of CRISIL-IBX AAA NBFC- HFC Index – Jun 2027. A moderate interest rate risk and relatively low credit risk)</t>
  </si>
  <si>
    <t>Name of the Instrument</t>
  </si>
  <si>
    <t>ISIN</t>
  </si>
  <si>
    <t>Rating/Industry</t>
  </si>
  <si>
    <t>Quantity</t>
  </si>
  <si>
    <t>Market/Fair Value(Rs. In Lacs)</t>
  </si>
  <si>
    <t>% to Net Assets</t>
  </si>
  <si>
    <t>YIELD</t>
  </si>
  <si>
    <t>Equity &amp; Equity related</t>
  </si>
  <si>
    <t>NIL</t>
  </si>
  <si>
    <t>Debt Instruments</t>
  </si>
  <si>
    <t>(a)Listed / Awaiting listing on stock Exchanges</t>
  </si>
  <si>
    <t>8.33% ADITYA BIRLA CAP SR L1 NCD19-05-27**</t>
  </si>
  <si>
    <t>INE860H07IY4</t>
  </si>
  <si>
    <t>ICRA AAA</t>
  </si>
  <si>
    <t>7.8989% ADITYA BIRLA HSG SR K2 08-06-27**</t>
  </si>
  <si>
    <t>INE831R07557</t>
  </si>
  <si>
    <t>CRISIL AAA</t>
  </si>
  <si>
    <t>8.3774% KOTAK MAHINDRA INV NCD 21-06-27**</t>
  </si>
  <si>
    <t>INE975F07IR8</t>
  </si>
  <si>
    <t>8.24% L&amp;T FIN LTD SR J NCD RED 16-06-27**</t>
  </si>
  <si>
    <t>INE498L07038</t>
  </si>
  <si>
    <t>8.35% AXIS FIN SR 14 NCD OP B 07-05-27**</t>
  </si>
  <si>
    <t>INE891K07952</t>
  </si>
  <si>
    <t>CARE AAA</t>
  </si>
  <si>
    <t>8.285% TATA CAPITAL LTD NCD 10-05-2027**</t>
  </si>
  <si>
    <t>INE976I07CT9</t>
  </si>
  <si>
    <t>8.12% KOTAK MAH PRIME TR GID01 R21-06-27**</t>
  </si>
  <si>
    <t>INE916DA7SU4</t>
  </si>
  <si>
    <t>8.2378% HDB FIN SER SR 207 R 06-04-27**</t>
  </si>
  <si>
    <t>INE756I07EX3</t>
  </si>
  <si>
    <t>8.25% MAH &amp; MAH FIN SR RED 25-03-2027**</t>
  </si>
  <si>
    <t>INE774D07VE1</t>
  </si>
  <si>
    <t>7.90% LIC HSG FIN TR421 NCD R 23-06-2027**</t>
  </si>
  <si>
    <t>INE115A07PV9</t>
  </si>
  <si>
    <t>8.30% SMFG IND CRD SR109 OP I R 30-06-27**</t>
  </si>
  <si>
    <t>INE535H07CJ6</t>
  </si>
  <si>
    <t>7.7% BAJAJ HOUSING FIN NCD RED 21-05-27**</t>
  </si>
  <si>
    <t>INE377Y07300</t>
  </si>
  <si>
    <t>7.75% TATA CAP HSG FIN SR A 18-05-2027**</t>
  </si>
  <si>
    <t>INE033L07HQ8</t>
  </si>
  <si>
    <t>7.70% BAJAJ FIN LTD OP I NCD R 07-06-27**</t>
  </si>
  <si>
    <t>INE296A07RZ4</t>
  </si>
  <si>
    <t>Sub Total</t>
  </si>
  <si>
    <t>(b)Privately Placed/Unlisted</t>
  </si>
  <si>
    <t>(c)Securitised Debt Instruments</t>
  </si>
  <si>
    <t>TOTAL</t>
  </si>
  <si>
    <t>TREPS / Reverse Repo</t>
  </si>
  <si>
    <t>Clearing Corporation of India Ltd.</t>
  </si>
  <si>
    <t>Accrued Interest</t>
  </si>
  <si>
    <t>Net Receivables/(Payables)</t>
  </si>
  <si>
    <t>GRAND TOTAL</t>
  </si>
  <si>
    <t>**Non Traded Security</t>
  </si>
  <si>
    <t xml:space="preserve">$ Less than 0.01% of Net Asset Value </t>
  </si>
  <si>
    <t>In accordance with SEBI Circular no. SEBI/HO/IMD/PoD2/P/CIR/2024/183 dated December 13, 2024, Debt Index Replication Factor (DIRF) is 60.5</t>
  </si>
  <si>
    <t>Notes:</t>
  </si>
  <si>
    <t>1. Security in default beyond its maturiy date</t>
  </si>
  <si>
    <t>2. NAV for the period (Rs. per unit)</t>
  </si>
  <si>
    <t>Plan /option (Face Value 10)</t>
  </si>
  <si>
    <t>As on</t>
  </si>
  <si>
    <t>Direct Plan  Growth Option</t>
  </si>
  <si>
    <t>Direct Plan IDCW Option</t>
  </si>
  <si>
    <t>Regular Plan  Growth Option</t>
  </si>
  <si>
    <t>Regular Plan IDCW Option</t>
  </si>
  <si>
    <t xml:space="preserve">3. Total Dividend (Net) declared during the month </t>
  </si>
  <si>
    <t>4. Bonus was declared during the month</t>
  </si>
  <si>
    <t>5. Investment in Repo of Corporate Debt Securities during the month ended April 30, 2026</t>
  </si>
  <si>
    <t>6. Investment in foreign securities/ADRs/GDRs at the end of the month</t>
  </si>
  <si>
    <t>7. Average Portfolio Maturity</t>
  </si>
  <si>
    <t>8. 8. Total gross exposure to derivative instruments (excluding reversed positions) as at April 30, 2026 (Rs. in Lakhs)</t>
  </si>
  <si>
    <t>9. Margin Deposits includes Margin money placed on derivatives other than margin money placed with bank</t>
  </si>
  <si>
    <t>10. Value of investment made by other schemes under same management (Rs. In Lakhs)</t>
  </si>
  <si>
    <t>11. Number of instance of deviation In valuation of securities</t>
  </si>
  <si>
    <t>12. Total value and percentage of illiquid equity shares / securities</t>
  </si>
  <si>
    <t>Portfolio Information</t>
  </si>
  <si>
    <t>Scheme Name :</t>
  </si>
  <si>
    <t>Edelweiss CRISIL-IBX AAA Bond NBFC-HFC - Jun 2027 Index Fund</t>
  </si>
  <si>
    <t>Description (if any)</t>
  </si>
  <si>
    <t>CRISIL-IBX AAA NBFC-HFC
Index – Jun 2027</t>
  </si>
  <si>
    <t>Annualised Portfolio YTM* :</t>
  </si>
  <si>
    <t>Macaulay Duration</t>
  </si>
  <si>
    <t>Residual Maturity</t>
  </si>
  <si>
    <t>As on (Date) </t>
  </si>
  <si>
    <t>Scheme Name</t>
  </si>
  <si>
    <t>Risk- O - Meter</t>
  </si>
  <si>
    <t>PORTFOLIO STATEMENT OF EDELWEISS CRISIL IBX 50:50 GILT PLUS SDL SEP 2028 INDEX FUND AS ON APRIL 30, 2026</t>
  </si>
  <si>
    <t>(An open-ended target maturity Index Fund investing in the constituents of CRISIL IBX 50:50 Gilt Plus SDL Index – Sep 2028. A relatively high interest rate risk and relatively low credit risk)</t>
  </si>
  <si>
    <t>(a) Listed / Awaiting listing on Stock Exchanges</t>
  </si>
  <si>
    <t>Government Securities</t>
  </si>
  <si>
    <t>7.06% GOVT OF INDIA RED 10-04-2028</t>
  </si>
  <si>
    <t>IN0020230010</t>
  </si>
  <si>
    <t>SOVEREIGN</t>
  </si>
  <si>
    <t>7.38% GOVT OF INDIA RED 20-06-2027</t>
  </si>
  <si>
    <t>IN0020220037</t>
  </si>
  <si>
    <t>6.13% GOVT OF INDIA RED 04-06-2028</t>
  </si>
  <si>
    <t>IN0020030022</t>
  </si>
  <si>
    <t>State Development Loan</t>
  </si>
  <si>
    <t>8.47% GUJARAT SDL RED 21-08-2028</t>
  </si>
  <si>
    <t>IN1520180077</t>
  </si>
  <si>
    <t>8.15% TAMIL NADU SDL RED 09-05-2028</t>
  </si>
  <si>
    <t>IN3120180036</t>
  </si>
  <si>
    <t>8.79% GUJARAT SDL RED 12-09-2028</t>
  </si>
  <si>
    <t>IN1520180101</t>
  </si>
  <si>
    <t>In accordance with SEBI Circular no. SEBI/HO/IMD/PoD2/P/CIR/2024/183 dated December 13, 2024, Debt Index Replication Factor (DIRF) is 94.08</t>
  </si>
  <si>
    <t xml:space="preserve">EDELWEISS CRISIL IBX 50:50 GILT PLUS SDL SEP 2028 INDEX FUND </t>
  </si>
  <si>
    <t>CRISIL Gilt Plus SDL 5050 Sep 2028 Index Fund</t>
  </si>
  <si>
    <t>Edelweiss CRISIL IBX 50-50 Gilt Plus SDL Sep 2028 Index Fund</t>
  </si>
  <si>
    <t>PORTFOLIO STATEMENT OF EDELWEISS ELSS TAX SAVER FUND AS ON APRIL 30, 2026</t>
  </si>
  <si>
    <t>(An open ended equity linked saving scheme with a statutory lock in of 3 years and tax benefit)</t>
  </si>
  <si>
    <t>(a)Listed / Awaiting listing on Stock Exchanges</t>
  </si>
  <si>
    <t>Reliance Industries Ltd.</t>
  </si>
  <si>
    <t>INE002A01018</t>
  </si>
  <si>
    <t>Petroleum Products</t>
  </si>
  <si>
    <t>HDFC Bank Ltd.</t>
  </si>
  <si>
    <t>INE040A01034</t>
  </si>
  <si>
    <t>Banks</t>
  </si>
  <si>
    <t>Bharti Airtel Ltd.</t>
  </si>
  <si>
    <t>INE397D01024</t>
  </si>
  <si>
    <t>Telecom - Services</t>
  </si>
  <si>
    <t>Larsen &amp; Toubro Ltd.</t>
  </si>
  <si>
    <t>INE018A01030</t>
  </si>
  <si>
    <t>Construction</t>
  </si>
  <si>
    <t>ICICI Bank Ltd.</t>
  </si>
  <si>
    <t>INE090A01021</t>
  </si>
  <si>
    <t>Multi Commodity Exchange Of India Ltd.</t>
  </si>
  <si>
    <t>INE745G01043</t>
  </si>
  <si>
    <t>Capital Markets</t>
  </si>
  <si>
    <t>BSE Ltd.</t>
  </si>
  <si>
    <t>INE118H01025</t>
  </si>
  <si>
    <t>State Bank of India</t>
  </si>
  <si>
    <t>INE062A01020</t>
  </si>
  <si>
    <t>Muthoot Finance Ltd.</t>
  </si>
  <si>
    <t>INE414G01012</t>
  </si>
  <si>
    <t>Finance</t>
  </si>
  <si>
    <t>NTPC Ltd.</t>
  </si>
  <si>
    <t>INE733E01010</t>
  </si>
  <si>
    <t>Power</t>
  </si>
  <si>
    <t>Bharat Electronics Ltd.</t>
  </si>
  <si>
    <t>INE263A01024</t>
  </si>
  <si>
    <t>Aerospace &amp; Defense</t>
  </si>
  <si>
    <t>Ather Energy Ltd.</t>
  </si>
  <si>
    <t>INE0LEZ01016</t>
  </si>
  <si>
    <t>Automobiles</t>
  </si>
  <si>
    <t>Mahindra &amp; Mahindra Ltd.</t>
  </si>
  <si>
    <t>INE101A01026</t>
  </si>
  <si>
    <t>Sun Pharmaceutical Industries Ltd.</t>
  </si>
  <si>
    <t>INE044A01036</t>
  </si>
  <si>
    <t>Pharmaceuticals &amp; Biotechnology</t>
  </si>
  <si>
    <t>Karur Vysya Bank Ltd.</t>
  </si>
  <si>
    <t>INE036D01028</t>
  </si>
  <si>
    <t>Infosys Ltd.</t>
  </si>
  <si>
    <t>INE009A01021</t>
  </si>
  <si>
    <t>IT - Software</t>
  </si>
  <si>
    <t>Trent Ltd.</t>
  </si>
  <si>
    <t>INE849A01020</t>
  </si>
  <si>
    <t>Retailing</t>
  </si>
  <si>
    <t>Torrent Pharmaceuticals Ltd.</t>
  </si>
  <si>
    <t>INE685A01028</t>
  </si>
  <si>
    <t>Gabriel India Ltd.</t>
  </si>
  <si>
    <t>INE524A01029</t>
  </si>
  <si>
    <t>Auto Components</t>
  </si>
  <si>
    <t>Netweb Technologies India Ltd.</t>
  </si>
  <si>
    <t>INE0NT901020</t>
  </si>
  <si>
    <t>IT - Services</t>
  </si>
  <si>
    <t>City Union Bank Ltd.</t>
  </si>
  <si>
    <t>INE491A01021</t>
  </si>
  <si>
    <t>Shriram Finance Ltd.</t>
  </si>
  <si>
    <t>INE721A01047</t>
  </si>
  <si>
    <t>Creditaccess Grameen Ltd.</t>
  </si>
  <si>
    <t>INE741K01010</t>
  </si>
  <si>
    <t>Axis Bank Ltd.</t>
  </si>
  <si>
    <t>INE238A01034</t>
  </si>
  <si>
    <t>Samvardhana Motherson International Ltd.</t>
  </si>
  <si>
    <t>INE775A01035</t>
  </si>
  <si>
    <t>Ultratech Cement Ltd.</t>
  </si>
  <si>
    <t>INE481G01011</t>
  </si>
  <si>
    <t>Cement &amp; Cement Products</t>
  </si>
  <si>
    <t>Bikaji Foods International Ltd.</t>
  </si>
  <si>
    <t>INE00E101023</t>
  </si>
  <si>
    <t>Food Products</t>
  </si>
  <si>
    <t>Tech Mahindra Ltd.</t>
  </si>
  <si>
    <t>INE669C01036</t>
  </si>
  <si>
    <t>Kotak Mahindra Bank Ltd.</t>
  </si>
  <si>
    <t>INE237A01036</t>
  </si>
  <si>
    <t>L&amp;T Finance Ltd.</t>
  </si>
  <si>
    <t>INE498L01015</t>
  </si>
  <si>
    <t>SBI Life Insurance Company Ltd.</t>
  </si>
  <si>
    <t>INE123W01016</t>
  </si>
  <si>
    <t>Insurance</t>
  </si>
  <si>
    <t>Cholamandalam Investment &amp; Finance Company Ltd.</t>
  </si>
  <si>
    <t>INE121A01024</t>
  </si>
  <si>
    <t>Bharat Heavy Electricals Ltd.</t>
  </si>
  <si>
    <t>INE257A01026</t>
  </si>
  <si>
    <t>Electrical Equipment</t>
  </si>
  <si>
    <t>PB Fintech Ltd.</t>
  </si>
  <si>
    <t>INE417T01026</t>
  </si>
  <si>
    <t>Financial Technology (Fintech)</t>
  </si>
  <si>
    <t>Titan Company Ltd.</t>
  </si>
  <si>
    <t>INE280A01028</t>
  </si>
  <si>
    <t>Consumer Durables</t>
  </si>
  <si>
    <t>HCL Technologies Ltd.</t>
  </si>
  <si>
    <t>INE860A01027</t>
  </si>
  <si>
    <t>Lupin Ltd.</t>
  </si>
  <si>
    <t>INE326A01037</t>
  </si>
  <si>
    <t>Max Healthcare Institute Ltd.</t>
  </si>
  <si>
    <t>INE027H01010</t>
  </si>
  <si>
    <t>Healthcare Services</t>
  </si>
  <si>
    <t>IPCA Laboratories Ltd.</t>
  </si>
  <si>
    <t>INE571A01038</t>
  </si>
  <si>
    <t>ITC Ltd.</t>
  </si>
  <si>
    <t>INE154A01025</t>
  </si>
  <si>
    <t>Diversified FMCG</t>
  </si>
  <si>
    <t>Persistent Systems Ltd.</t>
  </si>
  <si>
    <t>INE262H01021</t>
  </si>
  <si>
    <t>The Federal Bank Ltd.</t>
  </si>
  <si>
    <t>INE171A01029</t>
  </si>
  <si>
    <t>Tata Consultancy Services Ltd.</t>
  </si>
  <si>
    <t>INE467B01029</t>
  </si>
  <si>
    <t>TVS Motor Company Ltd.</t>
  </si>
  <si>
    <t>INE494B01023</t>
  </si>
  <si>
    <t>Hindustan Unilever Ltd.</t>
  </si>
  <si>
    <t>INE030A01027</t>
  </si>
  <si>
    <t>Maruti Suzuki India Ltd.</t>
  </si>
  <si>
    <t>INE585B01010</t>
  </si>
  <si>
    <t>KEI Industries Ltd.</t>
  </si>
  <si>
    <t>INE878B01027</t>
  </si>
  <si>
    <t>Industrial Products</t>
  </si>
  <si>
    <t>Tata Steel Ltd.</t>
  </si>
  <si>
    <t>INE081A01020</t>
  </si>
  <si>
    <t>Ferrous Metals</t>
  </si>
  <si>
    <t>Equitas Small Finance Bank Ltd.</t>
  </si>
  <si>
    <t>INE063P01018</t>
  </si>
  <si>
    <t>India Shelter Finance Corporation Ltd.</t>
  </si>
  <si>
    <t>INE922K01024</t>
  </si>
  <si>
    <t>Power Mech Projects Ltd.</t>
  </si>
  <si>
    <t>INE211R01019</t>
  </si>
  <si>
    <t>Jindal Steel Ltd.</t>
  </si>
  <si>
    <t>INE749A01030</t>
  </si>
  <si>
    <t>Tata Consumer Products Ltd.</t>
  </si>
  <si>
    <t>INE192A01025</t>
  </si>
  <si>
    <t>Agricultural Food &amp; other Products</t>
  </si>
  <si>
    <t>Craftsman Automation Ltd.</t>
  </si>
  <si>
    <t>INE00LO01017</t>
  </si>
  <si>
    <t>Sumitomo Chemical India Ltd.</t>
  </si>
  <si>
    <t>INE258G01013</t>
  </si>
  <si>
    <t>Fertilizers &amp; Agrochemicals</t>
  </si>
  <si>
    <t>Bharat Petroleum Corporation Ltd.</t>
  </si>
  <si>
    <t>INE029A01011</t>
  </si>
  <si>
    <t>Billionbrains Garage Ventures Ltd.</t>
  </si>
  <si>
    <t>INE0HOQ01053</t>
  </si>
  <si>
    <t>Coforge Ltd.</t>
  </si>
  <si>
    <t>INE591G01025</t>
  </si>
  <si>
    <t>Coal India Ltd.</t>
  </si>
  <si>
    <t>INE522F01014</t>
  </si>
  <si>
    <t>Consumable Fuels</t>
  </si>
  <si>
    <t>Mphasis Ltd.</t>
  </si>
  <si>
    <t>INE356A01018</t>
  </si>
  <si>
    <t>Home First Finance Company India Ltd.</t>
  </si>
  <si>
    <t>INE481N01025</t>
  </si>
  <si>
    <t>KFIN Technologies Ltd.</t>
  </si>
  <si>
    <t>INE138Y01010</t>
  </si>
  <si>
    <t>JSW Steel Ltd.</t>
  </si>
  <si>
    <t>INE019A01038</t>
  </si>
  <si>
    <t>Ashok Leyland Ltd.</t>
  </si>
  <si>
    <t>INE208A01029</t>
  </si>
  <si>
    <t>Agricultural, Commercial &amp; Construction Vehicles</t>
  </si>
  <si>
    <t>Canara Bank</t>
  </si>
  <si>
    <t>INE476A01022</t>
  </si>
  <si>
    <t>Zensar Technologies Ltd.</t>
  </si>
  <si>
    <t>INE520A01027</t>
  </si>
  <si>
    <t>Indian Bank</t>
  </si>
  <si>
    <t>INE562A01011</t>
  </si>
  <si>
    <t>Solar Industries India Ltd.</t>
  </si>
  <si>
    <t>INE343H01029</t>
  </si>
  <si>
    <t>Chemicals &amp; Petrochemicals</t>
  </si>
  <si>
    <t>Hindalco Industries Ltd.</t>
  </si>
  <si>
    <t>INE038A01020</t>
  </si>
  <si>
    <t>Non - Ferrous Metals</t>
  </si>
  <si>
    <t>Torrent Power Ltd.</t>
  </si>
  <si>
    <t>INE813H01021</t>
  </si>
  <si>
    <t>Endurance Technologies Ltd.</t>
  </si>
  <si>
    <t>INE913H01037</t>
  </si>
  <si>
    <t>Bank of Baroda</t>
  </si>
  <si>
    <t>INE028A01039</t>
  </si>
  <si>
    <t>Bajaj Finance Ltd.</t>
  </si>
  <si>
    <t>INE296A01032</t>
  </si>
  <si>
    <t>Radico Khaitan Ltd.</t>
  </si>
  <si>
    <t>INE944F01028</t>
  </si>
  <si>
    <t>Beverages</t>
  </si>
  <si>
    <t>Divi's Laboratories Ltd.</t>
  </si>
  <si>
    <t>INE361B01024</t>
  </si>
  <si>
    <t>Krishna Inst of Medical Sciences Ltd.</t>
  </si>
  <si>
    <t>INE967H01025</t>
  </si>
  <si>
    <t>Blue Star Ltd.</t>
  </si>
  <si>
    <t>INE472A01039</t>
  </si>
  <si>
    <t>Jubilant Ingrevia Ltd.</t>
  </si>
  <si>
    <t>INE0BY001018</t>
  </si>
  <si>
    <t>CG Power and Industrial Solutions Ltd.</t>
  </si>
  <si>
    <t>INE067A01029</t>
  </si>
  <si>
    <t>Hindustan Petroleum Corporation Ltd.</t>
  </si>
  <si>
    <t>INE094A01015</t>
  </si>
  <si>
    <t>JSW Energy Ltd.</t>
  </si>
  <si>
    <t>INE121E01018</t>
  </si>
  <si>
    <t>Brigade Enterprises Ltd.</t>
  </si>
  <si>
    <t>INE791I01019</t>
  </si>
  <si>
    <t>Realty</t>
  </si>
  <si>
    <t>Neuland Laboratories Ltd.</t>
  </si>
  <si>
    <t>INE794A01010</t>
  </si>
  <si>
    <t>APL Apollo Tubes Ltd.</t>
  </si>
  <si>
    <t>INE702C01027</t>
  </si>
  <si>
    <t>The Phoenix Mills Ltd.</t>
  </si>
  <si>
    <t>INE211B01039</t>
  </si>
  <si>
    <t>Godrej Properties Ltd.</t>
  </si>
  <si>
    <t>INE484J01027</t>
  </si>
  <si>
    <t>Swiggy Ltd.</t>
  </si>
  <si>
    <t>INE00H001014</t>
  </si>
  <si>
    <t>Alembic Pharmaceuticals Ltd.</t>
  </si>
  <si>
    <t>INE901L01018</t>
  </si>
  <si>
    <t>Jio Financial Services Ltd.</t>
  </si>
  <si>
    <t>INE758E01017</t>
  </si>
  <si>
    <t>Jyoti CNC Automation Ltd.</t>
  </si>
  <si>
    <t>INE980O01024</t>
  </si>
  <si>
    <t>Industrial Manufacturing</t>
  </si>
  <si>
    <t>Dixon Technologies (India) Ltd.</t>
  </si>
  <si>
    <t>INE935N01020</t>
  </si>
  <si>
    <t>LG Electronics India Ltd.</t>
  </si>
  <si>
    <t>INE324D01010</t>
  </si>
  <si>
    <t>Siemens Energy India Ltd.</t>
  </si>
  <si>
    <t>INE1NPP01017</t>
  </si>
  <si>
    <t>Pine Labs Ltd.</t>
  </si>
  <si>
    <t>INE15B701018</t>
  </si>
  <si>
    <t>KWALITY WALL'S INDIA LTD</t>
  </si>
  <si>
    <t>INE2KCE01013</t>
  </si>
  <si>
    <t>(b) Unlisted</t>
  </si>
  <si>
    <t>Direct Plan Growth Option</t>
  </si>
  <si>
    <t>Regular Plan Growth Option</t>
  </si>
  <si>
    <t>7. Portfolio Turnover Ratio</t>
  </si>
  <si>
    <t>I.</t>
  </si>
  <si>
    <t>Disclosure pursuant to SEBI circular Paragraph 6.2 of the Master Circular for Mutual Funds</t>
  </si>
  <si>
    <t>a.</t>
  </si>
  <si>
    <t>Hedging positions through futures as on 30th April 2026:Nil</t>
  </si>
  <si>
    <t>Total % of existing net assets hedged through futures</t>
  </si>
  <si>
    <t>Scheme name</t>
  </si>
  <si>
    <t>% of existing net asset hedged through futures</t>
  </si>
  <si>
    <t>Nil</t>
  </si>
  <si>
    <t>b.</t>
  </si>
  <si>
    <t>For the period 01st April 2026 to 30th April 2026, following hedging transactions through futures have been squared off/expired: Nil</t>
  </si>
  <si>
    <t>c.</t>
  </si>
  <si>
    <t>Other than hedging positions through futures as on 30th April 2026: Nil</t>
  </si>
  <si>
    <t>d.</t>
  </si>
  <si>
    <t>For the period 01st April 2026 to 30th April 2026, following non-hedging transactions through futures have been squared off/expired: Nil</t>
  </si>
  <si>
    <t>e.</t>
  </si>
  <si>
    <t>Hedging position through options as on 30th April 2026: Nil</t>
  </si>
  <si>
    <t>f.</t>
  </si>
  <si>
    <t>For the period 01st April 2026 to 30th April 2026, hedging transactions through options which have been squared off/expired: Nil</t>
  </si>
  <si>
    <t>g.</t>
  </si>
  <si>
    <t>Other than hedging positions through options as on 30th April 2026: Nil</t>
  </si>
  <si>
    <t>h.</t>
  </si>
  <si>
    <t>For the period 01st April 2026 to 30th April 2026, following non-hedging transactions through options have been squared off/expired: Nil</t>
  </si>
  <si>
    <t>* Includes long and squared off/expired contracts</t>
  </si>
  <si>
    <t>i.</t>
  </si>
  <si>
    <t>For the period 01st April 2026 to 30th April 2026 hedging positions through swaps: Nil</t>
  </si>
  <si>
    <t>Note: In case of derivative transactions, end of the day position on the date of such transaction is considered as the basis to assess the nature of transaction as hedge / non-hedge.</t>
  </si>
  <si>
    <t>II.</t>
  </si>
  <si>
    <t>There is no exposure to credit default swaps during the half year period.</t>
  </si>
  <si>
    <t>.</t>
  </si>
  <si>
    <t>Edelweiss ELSS Tax saver Fund</t>
  </si>
  <si>
    <t>PORTFOLIO STATEMENT OF EDELWEISS FOCUSED FUND AS ON APRIL 30, 2026</t>
  </si>
  <si>
    <t>(An open-ended equity scheme investing in maximum 30 stocks, with focus in multi-cap space)</t>
  </si>
  <si>
    <t>Marico Ltd.</t>
  </si>
  <si>
    <t>INE196A01026</t>
  </si>
  <si>
    <t>Mankind Pharma Ltd.</t>
  </si>
  <si>
    <t>INE634S01028</t>
  </si>
  <si>
    <t>IDFC First Bank Ltd.</t>
  </si>
  <si>
    <t>INE092T01019</t>
  </si>
  <si>
    <t>Vishal Mega Mart Ltd</t>
  </si>
  <si>
    <t>INE01EA01019</t>
  </si>
  <si>
    <t>Tata Motors Ltd.</t>
  </si>
  <si>
    <t>INE1TAE01010</t>
  </si>
  <si>
    <t>Edelweiss Focused Fund</t>
  </si>
  <si>
    <t>PORTFOLIO STATEMENT OF EDELWEISS NIFTY500 MULTICAP MOMENTUM QUALITY 50 INDEX FUND AS ON APRIL 30, 2026</t>
  </si>
  <si>
    <t>(An open-ended index scheme replicating Nifty500 Multicap Momentum Quality 50 Index)</t>
  </si>
  <si>
    <t>Nestle India Ltd.</t>
  </si>
  <si>
    <t>INE239A01024</t>
  </si>
  <si>
    <t>Cummins India Ltd.</t>
  </si>
  <si>
    <t>INE298A01020</t>
  </si>
  <si>
    <t>Eicher Motors Ltd.</t>
  </si>
  <si>
    <t>INE066A01021</t>
  </si>
  <si>
    <t>Hero MotoCorp Ltd.</t>
  </si>
  <si>
    <t>INE158A01026</t>
  </si>
  <si>
    <t>Asian Paints Ltd.</t>
  </si>
  <si>
    <t>INE021A01026</t>
  </si>
  <si>
    <t>Britannia Industries Ltd.</t>
  </si>
  <si>
    <t>INE216A01030</t>
  </si>
  <si>
    <t>GE Vernova T&amp;D India Limited</t>
  </si>
  <si>
    <t>INE200A01026</t>
  </si>
  <si>
    <t>HDFC Asset Management Company Ltd.</t>
  </si>
  <si>
    <t>INE127D01025</t>
  </si>
  <si>
    <t>National Aluminium Company Ltd.</t>
  </si>
  <si>
    <t>INE139A01034</t>
  </si>
  <si>
    <t>LTM Ltd.</t>
  </si>
  <si>
    <t>INE214T01019</t>
  </si>
  <si>
    <t>Anand Rathi Wealth Ltd.</t>
  </si>
  <si>
    <t>INE463V01026</t>
  </si>
  <si>
    <t>Central Depository Services (I) Ltd.</t>
  </si>
  <si>
    <t>INE736A01011</t>
  </si>
  <si>
    <t>Manappuram Finance Ltd.</t>
  </si>
  <si>
    <t>INE522D01027</t>
  </si>
  <si>
    <t>360 One Wam Ltd.</t>
  </si>
  <si>
    <t>INE466L01038</t>
  </si>
  <si>
    <t>Computer Age Management Services Ltd.</t>
  </si>
  <si>
    <t>INE596I01020</t>
  </si>
  <si>
    <t>Coromandel International Ltd.</t>
  </si>
  <si>
    <t>INE169A01031</t>
  </si>
  <si>
    <t>Hindustan Copper Ltd.</t>
  </si>
  <si>
    <t>INE531E01026</t>
  </si>
  <si>
    <t>Nippon Life India Asset Management Ltd.</t>
  </si>
  <si>
    <t>INE298J01013</t>
  </si>
  <si>
    <t>Force Motors Ltd.</t>
  </si>
  <si>
    <t>INE451A01017</t>
  </si>
  <si>
    <t>Angel One Ltd.</t>
  </si>
  <si>
    <t>INE732I01021</t>
  </si>
  <si>
    <t>Narayana Hrudayalaya ltd.</t>
  </si>
  <si>
    <t>INE410P01011</t>
  </si>
  <si>
    <t>Motherson Sumi Wiring India Ltd.</t>
  </si>
  <si>
    <t>INE0FS801015</t>
  </si>
  <si>
    <t>HBL Engineering Ltd.</t>
  </si>
  <si>
    <t>INE292B01021</t>
  </si>
  <si>
    <t>Dr. Lal Path Labs Ltd.</t>
  </si>
  <si>
    <t>INE600L01024</t>
  </si>
  <si>
    <t>Motilal Oswal Financial Services Ltd.</t>
  </si>
  <si>
    <t>INE338I01027</t>
  </si>
  <si>
    <t>Garden Reach Shipbuilders &amp; Engineers</t>
  </si>
  <si>
    <t>INE382Z01011</t>
  </si>
  <si>
    <t>Usha Martin Ltd.</t>
  </si>
  <si>
    <t>INE228A01035</t>
  </si>
  <si>
    <t>Castrol India Ltd.</t>
  </si>
  <si>
    <t>INE172A01027</t>
  </si>
  <si>
    <t>Godawari Power And Ispat Ltd.</t>
  </si>
  <si>
    <t>INE177H01039</t>
  </si>
  <si>
    <t>Gujarat Mineral Development Corporation Ltd.</t>
  </si>
  <si>
    <t>INE131A01031</t>
  </si>
  <si>
    <t>Minerals &amp; Mining</t>
  </si>
  <si>
    <t>Godfrey Phillips India Ltd.</t>
  </si>
  <si>
    <t>INE260B01028</t>
  </si>
  <si>
    <t>Cigarettes &amp; Tobacco Products</t>
  </si>
  <si>
    <t>Eclerx Services Ltd.</t>
  </si>
  <si>
    <t>INE738I01010</t>
  </si>
  <si>
    <t>Commercial Services &amp; Supplies</t>
  </si>
  <si>
    <t>Can Fin Homes Ltd.</t>
  </si>
  <si>
    <t>INE477A01020</t>
  </si>
  <si>
    <t>Affle 3i Ltd.</t>
  </si>
  <si>
    <t>INE00WC01027</t>
  </si>
  <si>
    <t>Astrazeneca Pharma India Ltd.</t>
  </si>
  <si>
    <t>INE203A01020</t>
  </si>
  <si>
    <t>Gillette India Ltd.</t>
  </si>
  <si>
    <t>INE322A01010</t>
  </si>
  <si>
    <t>Personal Products</t>
  </si>
  <si>
    <t>Intellect Design Arena Ltd.</t>
  </si>
  <si>
    <t>INE306R01017</t>
  </si>
  <si>
    <t>Indiamart Intermesh Ltd.</t>
  </si>
  <si>
    <t>INE933S01016</t>
  </si>
  <si>
    <t>Mahanagar Gas Ltd.</t>
  </si>
  <si>
    <t>INE002S01010</t>
  </si>
  <si>
    <t>Gas</t>
  </si>
  <si>
    <t>Edelweiss Nifty500 Multicap Momentum Quality 50 Index Fund</t>
  </si>
  <si>
    <t>PORTFOLIO STATEMENT OF EDELWEISS  EMERGING MARKETS OPPORTUNITIES EQUITY OFF-SHORE FUND AS ON APRIL 30, 2026</t>
  </si>
  <si>
    <t>(An open ended fund of fund scheme investing in JPMorgan Funds – Emerging Market Opportunities Fund)</t>
  </si>
  <si>
    <t>Foreign Securities and/or Overseas ETFs</t>
  </si>
  <si>
    <t>International  Mutual Fund Units</t>
  </si>
  <si>
    <t>JPMORGAN ASSET MGM - EMG MKT OPPS I USD</t>
  </si>
  <si>
    <t>LU0431993749</t>
  </si>
  <si>
    <t>7. 8. Total gross exposure to derivative instruments (excluding reversed positions) as at April 30, 2026 (Rs. in Lakhs)</t>
  </si>
  <si>
    <t>8. Margin Deposits includes Margin money placed on derivatives other than margin money placed with bank</t>
  </si>
  <si>
    <t>9. Value of investment made by other schemes under same management (Rs. In Lakhs)</t>
  </si>
  <si>
    <t>10. Number of instance of deviation In valuation of securities</t>
  </si>
  <si>
    <t>11. Total value and percentage of illiquid equity shares / securities</t>
  </si>
  <si>
    <t>Edelweiss Emerging Markets Opportunities Equity Off-Shore Fund</t>
  </si>
  <si>
    <t>PORTFOLIO STATEMENT OF BHARAT BOND ETF – APRIL 2031 AS ON APRIL 30, 2026</t>
  </si>
  <si>
    <t>(An open ended Target Maturity Exchange Traded Bond Fund predominantly investing in constituents of Nifty BHARAT Bond Index - April 2031. A relatively high interest rate risk and relatively low credit risk.)</t>
  </si>
  <si>
    <t>6.41% IRFC NCD RED 11-04-2031**</t>
  </si>
  <si>
    <t>INE053F07CR7</t>
  </si>
  <si>
    <t>6.45% NABARD NCD RED 11-04-2031**</t>
  </si>
  <si>
    <t>INE261F08CJ1</t>
  </si>
  <si>
    <t>6.50% NHAI NCD RED 11-04-2031**</t>
  </si>
  <si>
    <t>INE906B07IE0</t>
  </si>
  <si>
    <t>6.80% NPCL NCD RED 21-03-2031**</t>
  </si>
  <si>
    <t>INE206D08477</t>
  </si>
  <si>
    <t>6.88% PFC LTD NCD RED 11-04-2031**</t>
  </si>
  <si>
    <t>INE134E08KY5</t>
  </si>
  <si>
    <t>6.90% REC LTD. NCD RED 31-03-2031**</t>
  </si>
  <si>
    <t>INE020B08DA7</t>
  </si>
  <si>
    <t>6.4% ONGC NCD RED 11-04-2031**</t>
  </si>
  <si>
    <t>INE213A08024</t>
  </si>
  <si>
    <t>6.63% HPCL NCD RED 11-04-2031**</t>
  </si>
  <si>
    <t>INE094A08093</t>
  </si>
  <si>
    <t>6.29% NTPC LTD NCD RED 11-04-2031**</t>
  </si>
  <si>
    <t>INE733E08155</t>
  </si>
  <si>
    <t>7.57% NHB NCD RED 09-01-2031**</t>
  </si>
  <si>
    <t>INE557F08FT4</t>
  </si>
  <si>
    <t>7.51% NATIONAL HOUSING BANK RED 04-04-31**</t>
  </si>
  <si>
    <t>INE557F08FX6</t>
  </si>
  <si>
    <t>6.65% FOOD CORP GOI GRNT NCD 23-10-2030**</t>
  </si>
  <si>
    <t>INE861G08076</t>
  </si>
  <si>
    <t>ICRA AAA(CE)</t>
  </si>
  <si>
    <t>6.28% POWER GRID CORP NCD 11-04-31**</t>
  </si>
  <si>
    <t>INE752E08650</t>
  </si>
  <si>
    <t>7.55% REC LTD. NCD RED 10-05-2030**</t>
  </si>
  <si>
    <t>INE020B08CU7</t>
  </si>
  <si>
    <t>7.05% PFC LTD NCD RED 09-08-2030**</t>
  </si>
  <si>
    <t>INE134E08KZ2</t>
  </si>
  <si>
    <t>7.82% PFC SR BS225 NCD RED 13-03-2031**</t>
  </si>
  <si>
    <t>INE134E08MG8</t>
  </si>
  <si>
    <t>6.80% REC LTD NCD RED 20-12-2030**</t>
  </si>
  <si>
    <t>INE020B08DE9</t>
  </si>
  <si>
    <t>7.35% NHAI NCD RED 26-04-2030**</t>
  </si>
  <si>
    <t>INE906B07HP8</t>
  </si>
  <si>
    <t>7.04% PFC LTD NCD RED 16-12-2030**</t>
  </si>
  <si>
    <t>INE134E08LC9</t>
  </si>
  <si>
    <t>6.90% REC LTD. NCD RED 31-01-2031**</t>
  </si>
  <si>
    <t>INE020B08DG4</t>
  </si>
  <si>
    <t>8.20% PGCIL NCD 23-01-2030 STRPPS D**</t>
  </si>
  <si>
    <t>INE752E07MH7</t>
  </si>
  <si>
    <t>7.79% REC LTD. NCD RED 21-05-2030**</t>
  </si>
  <si>
    <t>INE020B08CW3</t>
  </si>
  <si>
    <t>7.68% NABARD NCD SR 24F RED 30-04-2029</t>
  </si>
  <si>
    <t>INE261F08EG3</t>
  </si>
  <si>
    <t>7.40% NABARD NCD SR 25D RED 29-04-30**</t>
  </si>
  <si>
    <t>INE261F08EL3</t>
  </si>
  <si>
    <t>7.75% PFC LTD NCD RED 11-06-2030**</t>
  </si>
  <si>
    <t>INE134E08KV1</t>
  </si>
  <si>
    <t>8.32% POWER GRID CORP NCD RED 23-12-2030**</t>
  </si>
  <si>
    <t>INE752E07NL7</t>
  </si>
  <si>
    <t>6.43% NTPC LTD NCD RED 27-01-2031**</t>
  </si>
  <si>
    <t>INE733E08171</t>
  </si>
  <si>
    <t>8.13% NUCLEAR POWER CORP NCD 28-03-2031**</t>
  </si>
  <si>
    <t>INE206D08402</t>
  </si>
  <si>
    <t>6.65% IRFC SR 190 NCD RED 20-05-2030**</t>
  </si>
  <si>
    <t>INE053F08502</t>
  </si>
  <si>
    <t>8.13% PGCIL NCD 25-04-2030 LIII K**</t>
  </si>
  <si>
    <t>INE752E07NW4</t>
  </si>
  <si>
    <t>9.35% POWER GRID CORP NCD RED 29-08-2029**</t>
  </si>
  <si>
    <t>INE752E07IZ7</t>
  </si>
  <si>
    <t>9.3% POWER GRID CORP NCD RED 04-09-2029**</t>
  </si>
  <si>
    <t>INE752E07LR8</t>
  </si>
  <si>
    <t>8.4% POWER GRID CORP NCD RED 27-05-2030**</t>
  </si>
  <si>
    <t>INE752E07MW6</t>
  </si>
  <si>
    <t>8.15% POWER GRID CORP NCD RED 09-03-2030**</t>
  </si>
  <si>
    <t>INE752E07MK1</t>
  </si>
  <si>
    <t>8.13% NUCLEAR POWER CORP NCD 28-03-2029**</t>
  </si>
  <si>
    <t>INE206D08386</t>
  </si>
  <si>
    <t>7.25% NPCIL NCD RED 15-12-2030 XXXIII D**</t>
  </si>
  <si>
    <t>INE206D08444</t>
  </si>
  <si>
    <t>7% POWER FIN CORP NCD RED 22-01-2031**</t>
  </si>
  <si>
    <t>INE134E07AN1</t>
  </si>
  <si>
    <t>9.35% POWER GRID NCD RED 29-08-2030**</t>
  </si>
  <si>
    <t>INE752E07JA8</t>
  </si>
  <si>
    <t>8.5% NHPC LTD NCD RED 14-07-2030**</t>
  </si>
  <si>
    <t>INE848E07906</t>
  </si>
  <si>
    <t>FITCH AAA</t>
  </si>
  <si>
    <t>8.14% NUCLEAR POWER NCD RED 25-03-2030**</t>
  </si>
  <si>
    <t>INE206D08303</t>
  </si>
  <si>
    <t>8.37% HUDCO NCD RED 23-03-2029**</t>
  </si>
  <si>
    <t>INE031A08707</t>
  </si>
  <si>
    <t>8.3% NTPC LTD NCD RED 15-01-2029**</t>
  </si>
  <si>
    <t>INE733E07KJ7</t>
  </si>
  <si>
    <t>8.13% PGCIL NCD 25-04-2029 LIII J**</t>
  </si>
  <si>
    <t>INE752E07NV6</t>
  </si>
  <si>
    <t>8.13% NPCIL NCD 28-03-2028 XXXII B**</t>
  </si>
  <si>
    <t>INE206D08378</t>
  </si>
  <si>
    <t>6.8% NHPC SR AB STRPP E NCD 24-04-2030**</t>
  </si>
  <si>
    <t>INE848E07BN4</t>
  </si>
  <si>
    <t>6.75% HUDCO NCD RED 29-05-2030**</t>
  </si>
  <si>
    <t>INE031A08806</t>
  </si>
  <si>
    <t>7.32% GOVT OF INDIA RED 13-11-2030</t>
  </si>
  <si>
    <t>IN0020230135</t>
  </si>
  <si>
    <t>In accordance with SEBI Circular no. SEBI/HO/IMD/PoD2/P/CIR/2024/183 dated December 13, 2024, Debt Index Replication Factor (DIRF) is 68.13</t>
  </si>
  <si>
    <t>Plan /option (Face Value 1000)</t>
  </si>
  <si>
    <t>Growth Option</t>
  </si>
  <si>
    <t>BHARAT Bond ETF - April 2031</t>
  </si>
  <si>
    <t>Debt ETFs</t>
  </si>
  <si>
    <t>PORTFOLIO STATEMENT OF BHARAT BOND ETF – APRIL 2032 AS ON APRIL 30, 2026</t>
  </si>
  <si>
    <t>(An open ended Target Maturity Exchange Traded Bond Fund predominantly investing in constituents of Nifty BHARAT Bond Index - April 2032)</t>
  </si>
  <si>
    <t>6.92% REC LTD NCD RED 20-03-2032**</t>
  </si>
  <si>
    <t>INE020B08DV3</t>
  </si>
  <si>
    <t>6.92% POWER FINANCE NCD 14-04-32**</t>
  </si>
  <si>
    <t>INE134E08LN6</t>
  </si>
  <si>
    <t>6.74% NTPC LTD RED 14-04-2032**</t>
  </si>
  <si>
    <t>INE733E08205</t>
  </si>
  <si>
    <t>7.48% MANGALORE REF&amp;PET 14-04-2032**</t>
  </si>
  <si>
    <t>INE103A08050</t>
  </si>
  <si>
    <t>6.87% NHAI NCD RED 14-04-2032**</t>
  </si>
  <si>
    <t>INE906B07JA6</t>
  </si>
  <si>
    <t>6.87% IRFC NCD RED 14-04-2032**</t>
  </si>
  <si>
    <t>INE053F08163</t>
  </si>
  <si>
    <t>7.79% IOC NCD RED 12-04-2032**</t>
  </si>
  <si>
    <t>INE242A08528</t>
  </si>
  <si>
    <t>6.85% NABARD NCD RED 14-04-2032**</t>
  </si>
  <si>
    <t>INE261F08DL5</t>
  </si>
  <si>
    <t>7.81% HPCL NCD RED 13-04-2032**</t>
  </si>
  <si>
    <t>INE094A08119</t>
  </si>
  <si>
    <t>6.92% IRFC NCD SR 161 RED 29-08-2031**</t>
  </si>
  <si>
    <t>INE053F08122</t>
  </si>
  <si>
    <t>6.85% NLC INDIA RED 13-04-2032**</t>
  </si>
  <si>
    <t>INE589A08043</t>
  </si>
  <si>
    <t>7.2% NAT HSG BANK NCD RED 03-10-2031**</t>
  </si>
  <si>
    <t>INE557F08GB0</t>
  </si>
  <si>
    <t>7.82% PFC SR BS225 NCD RED 12-03-2032**</t>
  </si>
  <si>
    <t>INE134E08ME3</t>
  </si>
  <si>
    <t>7.35% NHB NCD RED 02-01-2032**</t>
  </si>
  <si>
    <t>INE557F08GD6</t>
  </si>
  <si>
    <t>6.89% IRFC NCD RED 18-07-2031**</t>
  </si>
  <si>
    <t>INE053F08106</t>
  </si>
  <si>
    <t>6.69% NTPC LTD NCD RED 12-09-2031**</t>
  </si>
  <si>
    <t>INE733E08197</t>
  </si>
  <si>
    <t>7.38% NABARD NCD RED 20-10-2031**</t>
  </si>
  <si>
    <t>INE261F08683</t>
  </si>
  <si>
    <t>8.12% EXIM BANK SR T02 NCD 25-04-2031**</t>
  </si>
  <si>
    <t>INE514E08FC4</t>
  </si>
  <si>
    <t>7.55% PGC SERIES LV NCD RED 21-09-2031**</t>
  </si>
  <si>
    <t>INE752E07OB6</t>
  </si>
  <si>
    <t>8.25% EXIM BANK SR T04 NCD 23-06-2031**</t>
  </si>
  <si>
    <t>INE514E08FE0</t>
  </si>
  <si>
    <t>8.13% PGCIL NCD 25-04-2031 LIII L**</t>
  </si>
  <si>
    <t>INE752E07NX2</t>
  </si>
  <si>
    <t>8.1% NTPC NCD RED 27-05-2031**</t>
  </si>
  <si>
    <t>INE733E07KD0</t>
  </si>
  <si>
    <t>7.16% NABARD NCD RED 12-01-2032**</t>
  </si>
  <si>
    <t>INE261F08725</t>
  </si>
  <si>
    <t>8.11% EXIM BANK SR T05 NCD R 11-07-2031**</t>
  </si>
  <si>
    <t>INE514E08FF7</t>
  </si>
  <si>
    <t>7.30% NABARD NCD RED 26-12-2031**</t>
  </si>
  <si>
    <t>INE261F08717</t>
  </si>
  <si>
    <t>7.02% EXIM BANK NCD RED SR T 25-11-2031**</t>
  </si>
  <si>
    <t>INE514E08FH3</t>
  </si>
  <si>
    <t>7.34% NABARD SRLTIF 1C NCD RED 13-01-32**</t>
  </si>
  <si>
    <t>INE261F08733</t>
  </si>
  <si>
    <t>8.17% NHPC LTD SR U-1 NCD 27-06-2031**</t>
  </si>
  <si>
    <t>INE848E07922</t>
  </si>
  <si>
    <t>8.24% NHPC LTD SER U NCD RED 27-06-2031**</t>
  </si>
  <si>
    <t>INE848E07914</t>
  </si>
  <si>
    <t>7.49% NTPC LTD NCD RED 07-11-2031**</t>
  </si>
  <si>
    <t>INE733E07KG3</t>
  </si>
  <si>
    <t>7.25% NPCIL NCD RED 15-12-2031 XXXIII E**</t>
  </si>
  <si>
    <t>INE206D08451</t>
  </si>
  <si>
    <t>6.54% GOVT OF INDIA RED 17-01-2032</t>
  </si>
  <si>
    <t>IN0020210244</t>
  </si>
  <si>
    <t>In accordance with SEBI Circular no. SEBI/HO/IMD/PoD2/P/CIR/2024/183 dated December 13, 2024, Debt Index Replication Factor (DIRF) is 67.37</t>
  </si>
  <si>
    <t>BHARAT Bond ETF - April 2032</t>
  </si>
  <si>
    <t>PORTFOLIO STATEMENT OF EDELWEISS CRISIL IBX AAA FINANCIAL SERVICES – JAN 2028 INDEX FUND AS ON APRIL 30, 2026</t>
  </si>
  <si>
    <t>(An open-ended target maturity debt Index Fund predominantly investing in the constituents of CRISIL IBX AAA Financial)</t>
  </si>
  <si>
    <t>8.3721% KOTAK MAH INVEST NCD R 20-08-27**</t>
  </si>
  <si>
    <t>INE975F07IS6</t>
  </si>
  <si>
    <t>8.29% AXIS FIN SR 01 NCD R 19-08-27**</t>
  </si>
  <si>
    <t>INE891K07978</t>
  </si>
  <si>
    <t>8.01% MAH &amp; MAH FIN SR RED 24-12-2027**</t>
  </si>
  <si>
    <t>INE774D07VG6</t>
  </si>
  <si>
    <t>7.92% ADITYA BIRLA CAP NCD RED 27-12-27**</t>
  </si>
  <si>
    <t>INE860H07IG1</t>
  </si>
  <si>
    <t>7.7951% BAJAJ FIN LTD NCD RED 10-12-2027**</t>
  </si>
  <si>
    <t>INE296A07TF2</t>
  </si>
  <si>
    <t>7.712% TATA CAP HSG FIN SR D 14-01-2028**</t>
  </si>
  <si>
    <t>INE033L07IK9</t>
  </si>
  <si>
    <t>7.98% BAJAJ HOUSING FIN NCD RED 18-11-27**</t>
  </si>
  <si>
    <t>INE377Y07383</t>
  </si>
  <si>
    <t>7.74% PFC SR 172 NCD RED 29-01-2028**</t>
  </si>
  <si>
    <t>INE134E08JI0</t>
  </si>
  <si>
    <t>7.70% RECL NCD SR156 RED 10-12-2027**</t>
  </si>
  <si>
    <t>INE020B08AQ9</t>
  </si>
  <si>
    <t>7.59%NATIONAL HOUSING BANK NCD 08-09-27**</t>
  </si>
  <si>
    <t>INE557F08FZ1</t>
  </si>
  <si>
    <t>7.62% NABARD NCD SR 23I RED 31-01-2028**</t>
  </si>
  <si>
    <t>INE261F08DV4</t>
  </si>
  <si>
    <t>7.68% TATA CAPITAL LTD NCD 07-09-2027**</t>
  </si>
  <si>
    <t>INE306N07NA6</t>
  </si>
  <si>
    <t>7.65% HDB FIN SERV NCD 10-09-27**</t>
  </si>
  <si>
    <t>INE756I07EJ2</t>
  </si>
  <si>
    <t>7.74% LIC HSG TR448 NCD 22-10-27</t>
  </si>
  <si>
    <t>INE115A07QZ8</t>
  </si>
  <si>
    <t>In accordance with SEBI Circular no. SEBI/HO/IMD/PoD2/P/CIR/2024/183 dated December 13, 2024, Debt Index Replication Factor (DIRF) is 67.89</t>
  </si>
  <si>
    <t>EDELWEISS CRISIL IBX AAA FINANCIAL SERVICES BOND – JAN 2028 INDEX FUND</t>
  </si>
  <si>
    <t>CRISIL IBX AAA Financial Services Bond – Jan 2028 Index</t>
  </si>
  <si>
    <t>Edelweiss CRISIL-IBX AAA Financial Services Bond– Jan 2028 Index Fund</t>
  </si>
  <si>
    <t>PORTFOLIO STATEMENT OF EDELWEISS LOW DURATION FUND AS ON APRIL 30, 2026</t>
  </si>
  <si>
    <t xml:space="preserve">(An open-ended low duration debt scheme investing in debt and money market instruments such that the Macaulay duration of the portfolio is between 6 - 12 months. A relatively high interest rate risk and moderate credit risk </t>
  </si>
  <si>
    <t>7.74% HPCL NCD RED 02-03-2028**</t>
  </si>
  <si>
    <t>INE094A08150</t>
  </si>
  <si>
    <t>7.1104% ADITYA BIRLA HSG SR D1 R30-07-27**</t>
  </si>
  <si>
    <t>INE831R07607</t>
  </si>
  <si>
    <t>7.123% TATA CAP HSG FI SR B R 21-07-2027**</t>
  </si>
  <si>
    <t>INE033L07IO1</t>
  </si>
  <si>
    <t>6.6%REC LTD SR 250A NCD 30-06-27**</t>
  </si>
  <si>
    <t>INE020B08FZ9</t>
  </si>
  <si>
    <t>7.30% BHARTI TELE XXVII 01-12-27**</t>
  </si>
  <si>
    <t>INE403D08306</t>
  </si>
  <si>
    <t>8.75% 360 ONEPRIME LTD R 07-10-27**</t>
  </si>
  <si>
    <t>INE248U07GC5</t>
  </si>
  <si>
    <t>ICRA AA</t>
  </si>
  <si>
    <t>8.95% NUVAMA WEALTH FIN LTD NCD 19-05-28**</t>
  </si>
  <si>
    <t>INE918K07QF6</t>
  </si>
  <si>
    <t>CARE AA</t>
  </si>
  <si>
    <t>8.05% MUTHOOT FIN SR 44A OP 1 25-11-27**</t>
  </si>
  <si>
    <t>INE414G07JQ6</t>
  </si>
  <si>
    <t>CRISIL AA+</t>
  </si>
  <si>
    <t>7.48% NABARD NCD SR 25G RED 15-09-2028</t>
  </si>
  <si>
    <t>INE261F08EO7</t>
  </si>
  <si>
    <t>8.08% MAHARASHTRA SDL RED 15-06-2026</t>
  </si>
  <si>
    <t>IN2220160013</t>
  </si>
  <si>
    <t>Money Market Instruments</t>
  </si>
  <si>
    <t>Treasury bills</t>
  </si>
  <si>
    <t>182 DAYS TBILL RED 13-08-2026</t>
  </si>
  <si>
    <t>IN002025Y453</t>
  </si>
  <si>
    <t>Certificate of Deposit</t>
  </si>
  <si>
    <t>PUNJAB NATIONAL BANK CD 15-12-26#**</t>
  </si>
  <si>
    <t>INE160A16TZ9</t>
  </si>
  <si>
    <t>CRISIL A1+</t>
  </si>
  <si>
    <t>SIDBI CD RED 10-11-2026#**</t>
  </si>
  <si>
    <t>INE556F16BR2</t>
  </si>
  <si>
    <t>BANK OF BARODA CD RED 06-01-2027#**</t>
  </si>
  <si>
    <t>INE028A16KX2</t>
  </si>
  <si>
    <t>ICRA A1+</t>
  </si>
  <si>
    <t>ICICI BANK CD RED 27-01-2027#**</t>
  </si>
  <si>
    <t>INE090AD6279</t>
  </si>
  <si>
    <t>CARE A1+</t>
  </si>
  <si>
    <t>CANARA BANK CD RED 02-02-2027#**</t>
  </si>
  <si>
    <t>INE476A16G44</t>
  </si>
  <si>
    <t>UNION BANK OF INDIA CD 12-03-27#</t>
  </si>
  <si>
    <t>INE692A16LU9</t>
  </si>
  <si>
    <t>BANK OF BARODA CD RED 04-12-26#**</t>
  </si>
  <si>
    <t>INE028A16KO1</t>
  </si>
  <si>
    <t>FITCH A1+</t>
  </si>
  <si>
    <t>Commercial Paper</t>
  </si>
  <si>
    <t>360 ONE PRIME LTD. CP 29-05-26**</t>
  </si>
  <si>
    <t>INE248U14SL7</t>
  </si>
  <si>
    <t>Investment in AIF</t>
  </si>
  <si>
    <t>SBI CDMDF--A2</t>
  </si>
  <si>
    <t>INF0RQ622028</t>
  </si>
  <si>
    <t>Reverse Repo</t>
  </si>
  <si>
    <t>#  Unlisted Security</t>
  </si>
  <si>
    <t>Edelweiss Low Duration Fund</t>
  </si>
  <si>
    <t>Low Duration Fund</t>
  </si>
  <si>
    <t>As on (Date)</t>
  </si>
  <si>
    <t>PORTFOLIO STATEMENT OF EDELWEISS BUSINESS CYCLE FUND AS ON APRIL 30, 2026</t>
  </si>
  <si>
    <t>(An open-ended equity scheme following business cycle-based investing theme))</t>
  </si>
  <si>
    <t>AU Small Finance Bank Ltd.</t>
  </si>
  <si>
    <t>INE949L01017</t>
  </si>
  <si>
    <t>Glenmark Pharmaceuticals Ltd.</t>
  </si>
  <si>
    <t>INE935A01035</t>
  </si>
  <si>
    <t>Laurus Labs Ltd.</t>
  </si>
  <si>
    <t>INE947Q01028</t>
  </si>
  <si>
    <t>Oil &amp; Natural Gas Corporation Ltd.</t>
  </si>
  <si>
    <t>INE213A01029</t>
  </si>
  <si>
    <t>Oil</t>
  </si>
  <si>
    <t>FSN E-Commerce Ventures Ltd.</t>
  </si>
  <si>
    <t>INE388Y01029</t>
  </si>
  <si>
    <t>Fortis Healthcare Ltd.</t>
  </si>
  <si>
    <t>INE061F01013</t>
  </si>
  <si>
    <t>Aster DM Healthcare Ltd.</t>
  </si>
  <si>
    <t>INE914M01019</t>
  </si>
  <si>
    <t>JK Cement Ltd.</t>
  </si>
  <si>
    <t>INE823G01014</t>
  </si>
  <si>
    <t>Aditya Birla Capital Ltd.</t>
  </si>
  <si>
    <t>INE674K01013</t>
  </si>
  <si>
    <t>UPL Ltd.</t>
  </si>
  <si>
    <t>INE628A01036</t>
  </si>
  <si>
    <t>Navin Fluorine International Ltd.</t>
  </si>
  <si>
    <t>INE048G01026</t>
  </si>
  <si>
    <t>Cholamandalam Financial Holdings Ltd.</t>
  </si>
  <si>
    <t>INE149A01033</t>
  </si>
  <si>
    <t>Indian Oil Corporation Ltd.</t>
  </si>
  <si>
    <t>INE242A01010</t>
  </si>
  <si>
    <t>Alkem Laboratories Ltd.</t>
  </si>
  <si>
    <t>INE540L01014</t>
  </si>
  <si>
    <t>ICICI Prudential Life Insurance Co Ltd.</t>
  </si>
  <si>
    <t>INE726G01019</t>
  </si>
  <si>
    <t>Punjab National Bank</t>
  </si>
  <si>
    <t>INE160A01022</t>
  </si>
  <si>
    <t>InterGlobe Aviation Ltd.</t>
  </si>
  <si>
    <t>INE646L01027</t>
  </si>
  <si>
    <t>Transport Services</t>
  </si>
  <si>
    <t>Jindal Stainless Ltd.</t>
  </si>
  <si>
    <t>INE220G01021</t>
  </si>
  <si>
    <t>Oil India Ltd.</t>
  </si>
  <si>
    <t>INE274J01014</t>
  </si>
  <si>
    <t>NMDC Ltd.</t>
  </si>
  <si>
    <t>INE584A01023</t>
  </si>
  <si>
    <t>Max Financial Services Ltd.</t>
  </si>
  <si>
    <t>INE180A01020</t>
  </si>
  <si>
    <t>Mahindra &amp; Mahindra Financial Services Ltd</t>
  </si>
  <si>
    <t>INE774D01024</t>
  </si>
  <si>
    <t>Abbott India Ltd.</t>
  </si>
  <si>
    <t>INE358A01014</t>
  </si>
  <si>
    <t>Polycab India Ltd.</t>
  </si>
  <si>
    <t>INE455K01017</t>
  </si>
  <si>
    <t>Sundaram Finance Ltd.</t>
  </si>
  <si>
    <t>INE660A01013</t>
  </si>
  <si>
    <t>Bajaj Finserv Ltd.</t>
  </si>
  <si>
    <t>INE918I01026</t>
  </si>
  <si>
    <t>Union Bank of India</t>
  </si>
  <si>
    <t>INE692A01016</t>
  </si>
  <si>
    <t>(b) Non-convertible Preference share</t>
  </si>
  <si>
    <t>Listed / Awaiting listing on Stock Exchanges</t>
  </si>
  <si>
    <t>6% TVS MOTOR CO LTD NCRPS 01-09-2026</t>
  </si>
  <si>
    <t>INE494B04019</t>
  </si>
  <si>
    <t>Derivatives</t>
  </si>
  <si>
    <t>(a) Index/Stock Future</t>
  </si>
  <si>
    <t>Union Bank of India26/05/2026</t>
  </si>
  <si>
    <t>364 DAYS TBILL RED 04-06-2026</t>
  </si>
  <si>
    <t>IN002025Z104</t>
  </si>
  <si>
    <t>364 DAYS TBILL RED 16-07-2026</t>
  </si>
  <si>
    <t>IN002025Z161</t>
  </si>
  <si>
    <t>Net Receivables/(Payables) include Net Current Assets as well as the Mark to Market on derivative trades.</t>
  </si>
  <si>
    <t>For the period 01st April 2026 to 30th April 2026, following hedging transactions through futures have been squared off/expired:Nil</t>
  </si>
  <si>
    <t>Other than hedging positions through futures as on 30th April 2026:</t>
  </si>
  <si>
    <t>Underlying</t>
  </si>
  <si>
    <t>Long / Short</t>
  </si>
  <si>
    <t>Futures price when purchased</t>
  </si>
  <si>
    <t>Current price of the contract</t>
  </si>
  <si>
    <t>Total exposure due to futures (non-hedging positions) as a %age to net assets</t>
  </si>
  <si>
    <t>Edelweiss Business Cycle Fund</t>
  </si>
  <si>
    <t>UNION BANK OF INDIA 26/05/2026</t>
  </si>
  <si>
    <t>Long</t>
  </si>
  <si>
    <t>For the period 01st April 2026 to 30th April 2026, following non-hedging transactions through futures have been squared off/expired:</t>
  </si>
  <si>
    <t>Total number of contracts where futures were bought</t>
  </si>
  <si>
    <t>Total number of contracts where futures were sold</t>
  </si>
  <si>
    <t>Gross notional value of contracts where futures were bought</t>
  </si>
  <si>
    <t>Gross notional value of contracts where futures were sold</t>
  </si>
  <si>
    <t>Net profit/loss value on all contracts combined</t>
  </si>
  <si>
    <t>For the period 01st April 2026 to 30th April 2026, hedging transactions through options which have been squared off/expired:</t>
  </si>
  <si>
    <t>Call / Put</t>
  </si>
  <si>
    <t>Total number of contracts entered into *</t>
  </si>
  <si>
    <t>Gross notional value of contracts entered into</t>
  </si>
  <si>
    <t>Net profit/loss value on all contracts (treat premium paid as loss)</t>
  </si>
  <si>
    <t>Other than hedging positions through options as on 30th April 2026:Nil</t>
  </si>
  <si>
    <t>For the period 01st April 2026 to 30th April 2026, following non-hedging transactions through options have been squared off/expired:Nil</t>
  </si>
  <si>
    <t>PORTFOLIO STATEMENT OF EDELWEISS LARGE CAP FUND AS ON APRIL 30, 2026</t>
  </si>
  <si>
    <t>(An open ended equity scheme predominantly investing in large cap stocks)</t>
  </si>
  <si>
    <t>Apollo Hospitals Enterprise Ltd.</t>
  </si>
  <si>
    <t>INE437A01024</t>
  </si>
  <si>
    <t>HDFC Life Insurance Company Ltd.</t>
  </si>
  <si>
    <t>INE795G01014</t>
  </si>
  <si>
    <t>Indus Towers Ltd.</t>
  </si>
  <si>
    <t>INE121J01017</t>
  </si>
  <si>
    <t>Schaeffler India Ltd.</t>
  </si>
  <si>
    <t>INE513A01022</t>
  </si>
  <si>
    <t>Pidilite Industries Ltd.</t>
  </si>
  <si>
    <t>INE318A01026</t>
  </si>
  <si>
    <t>ICICI Prudential Asset Mgmt Co Ltd.</t>
  </si>
  <si>
    <t>INE346A01027</t>
  </si>
  <si>
    <t>JB Chemicals &amp; Pharmaceuticals Ltd.</t>
  </si>
  <si>
    <t>INE572A01036</t>
  </si>
  <si>
    <t>Eternal Ltd.</t>
  </si>
  <si>
    <t>INE758T01015</t>
  </si>
  <si>
    <t>Aptus Value Housing Finance India Ltd.</t>
  </si>
  <si>
    <t>INE852O01025</t>
  </si>
  <si>
    <t>Godrej Consumer Products Ltd.</t>
  </si>
  <si>
    <t>INE102D01028</t>
  </si>
  <si>
    <t>Sona BLW Precision Forgings Ltd.</t>
  </si>
  <si>
    <t>INE073K01018</t>
  </si>
  <si>
    <t>Steel Authority of India Ltd.</t>
  </si>
  <si>
    <t>INE114A01011</t>
  </si>
  <si>
    <t>Avenue Supermarts Ltd.</t>
  </si>
  <si>
    <t>INE192R01011</t>
  </si>
  <si>
    <t>Power Grid Corporation of India Ltd.</t>
  </si>
  <si>
    <t>INE752E01010</t>
  </si>
  <si>
    <t>Zydus Lifesciences Ltd.</t>
  </si>
  <si>
    <t>INE010B01027</t>
  </si>
  <si>
    <t>Info Edge (India) Ltd.</t>
  </si>
  <si>
    <t>INE663F01032</t>
  </si>
  <si>
    <t>Indian Railway Catering &amp;Tou. Corp. Ltd.</t>
  </si>
  <si>
    <t>INE335Y01020</t>
  </si>
  <si>
    <t>Leisure Services</t>
  </si>
  <si>
    <t>(a) Non-convertible Preference share</t>
  </si>
  <si>
    <t>NIFTY 26-May-2026</t>
  </si>
  <si>
    <t>INDEX FUTURES</t>
  </si>
  <si>
    <t>Tata Consultancy Services Ltd.26/05/2026</t>
  </si>
  <si>
    <t>BANKNIFTY 26-May-2026</t>
  </si>
  <si>
    <t>HCL Technologies Ltd.26/05/2026</t>
  </si>
  <si>
    <t>182 DAYS TBILL RED 18-06-2026</t>
  </si>
  <si>
    <t>IN002025Y388</t>
  </si>
  <si>
    <t>Plan B - Growth option</t>
  </si>
  <si>
    <t>Plan B - IDCW option</t>
  </si>
  <si>
    <t>Plan C - Growth option</t>
  </si>
  <si>
    <t>Plan C - IDCW option</t>
  </si>
  <si>
    <t>Hedging positions through futures as on 30th April 2026:</t>
  </si>
  <si>
    <t>Edelweiss Large Cap Fund</t>
  </si>
  <si>
    <t>HCL TECHNOLOGIES LTD 26/05/2026</t>
  </si>
  <si>
    <t>TATA CONSULTANCY SERVICES LTD 26/05/2026</t>
  </si>
  <si>
    <t>PORTFOLIO STATEMENT OF EDELWEISS NIFTY500 MULTICAP MOMENTUM QUALITY 50 ETF AS ON APRIL 30, 2026</t>
  </si>
  <si>
    <t>(An open-ended exchange traded scheme replicating/tracking Nifty500 Multicap Momentum Quality 50 Total Return Index)</t>
  </si>
  <si>
    <t>Plan /option (Face Value 45)</t>
  </si>
  <si>
    <t>Edelweiss Nifty500 Multicap Momentum Quality 50 ETF</t>
  </si>
  <si>
    <t>PORTFOLIO STATEMENT OF EDELWEISS  US TECHNOLOGY EQUITY FOF AS ON APRIL 30, 2026</t>
  </si>
  <si>
    <t>(An open ended fund of fund scheme investing in JPMorgan Funds – US Technology Fund)</t>
  </si>
  <si>
    <t>JPMORGAN F-US TECHNOLOGY-I A</t>
  </si>
  <si>
    <t>LU0248060906</t>
  </si>
  <si>
    <t>Edelweiss US Technology Equity Fund of Fund</t>
  </si>
  <si>
    <t>PORTFOLIO STATEMENT OF EDELWEISS MONEY MARKET FUND AS ON APRIL 30, 2026</t>
  </si>
  <si>
    <t>(An open-ended debt scheme investing in money market securities. A relatively low interest rate risk and moderate credit risk.)</t>
  </si>
  <si>
    <t>364 DAYS TBILL RED 17-09-2026</t>
  </si>
  <si>
    <t>IN002025Z252</t>
  </si>
  <si>
    <t>364 DAYS TBILL RED 23-07-2026</t>
  </si>
  <si>
    <t>IN002025Z179</t>
  </si>
  <si>
    <t>364 DAYS TBILL RED 25-06-2026</t>
  </si>
  <si>
    <t>IN002025Z138</t>
  </si>
  <si>
    <t>NABARD CD RED 17-02-2027#</t>
  </si>
  <si>
    <t>INE261F16AK6</t>
  </si>
  <si>
    <t>HDFC BANK CD RED 09-03-2027#**</t>
  </si>
  <si>
    <t>INE040A16IT9</t>
  </si>
  <si>
    <t>AXIS BANK LTD CD RED 27-11-2026#**</t>
  </si>
  <si>
    <t>INE238AD6BP3</t>
  </si>
  <si>
    <t>ICICI BANK CD RED 19-03-2027#**</t>
  </si>
  <si>
    <t>INE090AD6303</t>
  </si>
  <si>
    <t>BANK OF BARODA CD RED 16-09-2026#</t>
  </si>
  <si>
    <t>INE028A16KC6</t>
  </si>
  <si>
    <t>PUNJAB NATIONAL BANK CD RED 15-09-2026#</t>
  </si>
  <si>
    <t>INE160A16UT0</t>
  </si>
  <si>
    <t>SIDBI CD RED 18-02-2027#**</t>
  </si>
  <si>
    <t>INE556F16CB4</t>
  </si>
  <si>
    <t>CANARA BANK CD RED 04-03-2027#</t>
  </si>
  <si>
    <t>INE476A16H43</t>
  </si>
  <si>
    <t>FEDERAL BANK LTD CD RED 04-03-27#**</t>
  </si>
  <si>
    <t>INE171A16NL9</t>
  </si>
  <si>
    <t>HDFC BANK CD RED 19-11-26#**</t>
  </si>
  <si>
    <t>INE040A16HY1</t>
  </si>
  <si>
    <t>INDIAN BANK CD RED 27-10-2026#**</t>
  </si>
  <si>
    <t>INE562A16PP5</t>
  </si>
  <si>
    <t>SIDBI CD RED 06-11-2026#**</t>
  </si>
  <si>
    <t>INE556F16BQ4</t>
  </si>
  <si>
    <t>AXIS BANK LTD CD RED 16-12-26#**</t>
  </si>
  <si>
    <t>INE238AD6CA3</t>
  </si>
  <si>
    <t>SIDBI CD RED 16-12-2026#**</t>
  </si>
  <si>
    <t>INE556F16BT8</t>
  </si>
  <si>
    <t>INDIAN BANK CD RED 12-01-2027#**</t>
  </si>
  <si>
    <t>INE562A16QE7</t>
  </si>
  <si>
    <t>INDUSIND BANK LTD CD RED 22-01-2027#**</t>
  </si>
  <si>
    <t>INE095A168C9</t>
  </si>
  <si>
    <t>KOTAK MAHINDRA BANK CD 12-02-27#**</t>
  </si>
  <si>
    <t>INE237AD6141</t>
  </si>
  <si>
    <t>ICICI BANK CD RED 08-03-2027#</t>
  </si>
  <si>
    <t>INE090AD6295</t>
  </si>
  <si>
    <t>NABARD CD RED 10-03-2027#**</t>
  </si>
  <si>
    <t>INE261F16AO8</t>
  </si>
  <si>
    <t>BANK OF BARODA CD RED 25-11-2026#**</t>
  </si>
  <si>
    <t>INE028A16KK9</t>
  </si>
  <si>
    <t>INDIAN BANK CD RED 15-12-2026#**</t>
  </si>
  <si>
    <t>INE562A16QN8</t>
  </si>
  <si>
    <t>BANK OF BARODA CD RED 08-03-27#</t>
  </si>
  <si>
    <t>INE028A16LS0</t>
  </si>
  <si>
    <t>HDFC BANK CD RED 12-06-26#</t>
  </si>
  <si>
    <t>INE040A16HP9</t>
  </si>
  <si>
    <t>MOTILAL OSWAL FIN SER CP RED 28-01-2027**</t>
  </si>
  <si>
    <t>INE338I14LQ5</t>
  </si>
  <si>
    <t>ICICI SECURITIES CP RED 17-02-2027**</t>
  </si>
  <si>
    <t>INE763G14F68</t>
  </si>
  <si>
    <t>MUTHOOT FINANCE CP RED 23-02-2027**</t>
  </si>
  <si>
    <t>INE414G14VL8</t>
  </si>
  <si>
    <t>MIRAE ASSET FIN SERV LTD. CP R 18-02-27**</t>
  </si>
  <si>
    <t>INE0JRU14388</t>
  </si>
  <si>
    <t>JULIUS BAER CAP LTD CP 26-02-27**</t>
  </si>
  <si>
    <t>INE824H14TZ0</t>
  </si>
  <si>
    <t>CREDILA FINANCIAL SEVICES LT CP 01-03-27**</t>
  </si>
  <si>
    <t>INE539K14BZ6</t>
  </si>
  <si>
    <t>360 ONE PRIME LTD. CP RED 11-03-2027**</t>
  </si>
  <si>
    <t>INE248U14TF7</t>
  </si>
  <si>
    <t>MANAPPURAM FINANCE CP RED 03-12-2026**</t>
  </si>
  <si>
    <t>INE522D14OZ0</t>
  </si>
  <si>
    <t>MUTHOOT FINANCE CP RED 20-01-2027**</t>
  </si>
  <si>
    <t>INE414G14VE3</t>
  </si>
  <si>
    <t>Direct Plan Annual IDCW Option</t>
  </si>
  <si>
    <t>Direct Plan Bonus Option</t>
  </si>
  <si>
    <t xml:space="preserve">                              ^</t>
  </si>
  <si>
    <t xml:space="preserve">                                                  ^</t>
  </si>
  <si>
    <t>Institutional Annual IDCW Option</t>
  </si>
  <si>
    <t>Institutional Growth Option</t>
  </si>
  <si>
    <t>Institutional IDCW Option</t>
  </si>
  <si>
    <t>Regular Plan - Annual IDCW Option</t>
  </si>
  <si>
    <t>Regular Plan - Bonus Option</t>
  </si>
  <si>
    <t>Regular Plan - Growth</t>
  </si>
  <si>
    <t>Regular Plan - IDCW Option</t>
  </si>
  <si>
    <t>Regular Plan Bonus Option</t>
  </si>
  <si>
    <t>^ There were no investors in this option.</t>
  </si>
  <si>
    <t>Edelweiss Money Market Fund</t>
  </si>
  <si>
    <t>Money Market Fund</t>
  </si>
  <si>
    <t>PORTFOLIO STATEMENT OF BHARAT BOND ETF – APRIL 2033 AS ON APRIL 30, 2026</t>
  </si>
  <si>
    <t>(An open-ended Target Maturity Exchange Traded Bond Fund investing in constituents of Nifty BHARAT Bond Index - April 2033. A relatively high interest rate risk and relatively low credit risk.)</t>
  </si>
  <si>
    <t>7.55% NPCL NCD RED 23-12-2032**</t>
  </si>
  <si>
    <t>INE206D08493</t>
  </si>
  <si>
    <t>6.90% HUDCO NCD RED 23-04-2032**</t>
  </si>
  <si>
    <t>INE031A08962</t>
  </si>
  <si>
    <t>7.54% HPCL NCD RED 15-04-2033**</t>
  </si>
  <si>
    <t>INE094A08143</t>
  </si>
  <si>
    <t>7.47% IRFC SR166 NCD RED 15-04-2033**</t>
  </si>
  <si>
    <t>INE053F08213</t>
  </si>
  <si>
    <t>7.58% POWER FIN NCD RED 15-04-2033**</t>
  </si>
  <si>
    <t>INE134E08LW7</t>
  </si>
  <si>
    <t>7.54% NABARD NCD RED 15-04-2033**</t>
  </si>
  <si>
    <t>INE261F08DU6</t>
  </si>
  <si>
    <t>7.44% NTPC LTD. SR 79 NCD RED 15-04-2033**</t>
  </si>
  <si>
    <t>INE733E08239</t>
  </si>
  <si>
    <t>7.53% RECL SR 217 NCD RED 31-03-2033**</t>
  </si>
  <si>
    <t>INE020B08EC1</t>
  </si>
  <si>
    <t>7.52% HUDCO SERIES B NCD RED 15-04-2033**</t>
  </si>
  <si>
    <t>INE031A08863</t>
  </si>
  <si>
    <t>7.75% IRFC NCD RED 15-04-2033**</t>
  </si>
  <si>
    <t>INE053F08270</t>
  </si>
  <si>
    <t>8.5% EXIM BANK NCD RED 14-03-2033**</t>
  </si>
  <si>
    <t>INE514E08FS0</t>
  </si>
  <si>
    <t>7.70% PFC SR BS226 B NCD RED 15-04-2033**</t>
  </si>
  <si>
    <t>INE134E08MI4</t>
  </si>
  <si>
    <t>7.88% EXIM BANK SR U05 NCD 11-01-2033**</t>
  </si>
  <si>
    <t>INE514E08FQ4</t>
  </si>
  <si>
    <t>7.69% RECL SR 218 NCD RED 31-01-2033**</t>
  </si>
  <si>
    <t>INE020B08EE7</t>
  </si>
  <si>
    <t>7.82% PFC SR BS225 NCD RED 11-03-2033**</t>
  </si>
  <si>
    <t>INE134E08MD5</t>
  </si>
  <si>
    <t>7.44% NTPC LTD. SR 78 NCD RED 25-08-2032**</t>
  </si>
  <si>
    <t>INE733E08221</t>
  </si>
  <si>
    <t>7.65% IRFC NCD SR167 RED 30-12-2032**</t>
  </si>
  <si>
    <t>INE053F08221</t>
  </si>
  <si>
    <t>7.5% REC LTD 214B NCD RED 28-02-2033**</t>
  </si>
  <si>
    <t>INE020B08DX9</t>
  </si>
  <si>
    <t>7.65% IRFC SR 168B NCD RED 18-04-2033**</t>
  </si>
  <si>
    <t>INE053F08247</t>
  </si>
  <si>
    <t>7.40% EXIM BANK NCD SR Z02 RED 14-03-29**</t>
  </si>
  <si>
    <t>INE514E08GC2</t>
  </si>
  <si>
    <t>7.69% NABARD NCD SR LTIF 1E 31-03-2032**</t>
  </si>
  <si>
    <t>INE261F08832</t>
  </si>
  <si>
    <t>7.26% GOVT OF INDIA RED 06-02-2033</t>
  </si>
  <si>
    <t>IN0020220151</t>
  </si>
  <si>
    <t>In accordance with SEBI Circular no. SEBI/HO/IMD/PoD2/P/CIR/2024/183 dated December 13, 2024, Debt Index Replication Factor (DIRF) is 68.68</t>
  </si>
  <si>
    <t>BHARAT Bond ETF - April 2033</t>
  </si>
  <si>
    <t>BHARAT Bond ETF – April 2033</t>
  </si>
  <si>
    <t>PORTFOLIO STATEMENT OF EDELWEISS CRISIL IBX 50:50 GILT PLUS SDL JUNE 2027 INDEX FUND AS ON APRIL 30, 2026</t>
  </si>
  <si>
    <t>(An open-ended target maturity Index Fund investing in the constituents of CRISIL IBX 50:50 Gilt Plus SDL Index – June 2027. A relatively high interest rate risk and relatively low credit risk)</t>
  </si>
  <si>
    <t>7.16% TAMILNADU SDL RED 11-01-2027</t>
  </si>
  <si>
    <t>IN3120160178</t>
  </si>
  <si>
    <t>7.71% GUJARAT SDL RED 01-03-2027</t>
  </si>
  <si>
    <t>IN1520160202</t>
  </si>
  <si>
    <t>7.52% TAMIL NADU SDL RED 24-05-2027</t>
  </si>
  <si>
    <t>IN3120170037</t>
  </si>
  <si>
    <t>7.51% MAHARASHTRA SDL RED 24-05-2027</t>
  </si>
  <si>
    <t>IN2220170020</t>
  </si>
  <si>
    <t>7.52% UTTAR PRADESH SDL 24-05-2027</t>
  </si>
  <si>
    <t>IN3320170043</t>
  </si>
  <si>
    <t>7.67% UTTAR PRADESH SDL 12-04-2027</t>
  </si>
  <si>
    <t>IN3320170019</t>
  </si>
  <si>
    <t>In accordance with SEBI Circular no. SEBI/HO/IMD/PoD2/P/CIR/2024/183 dated December 13, 2024, Debt Index Replication Factor (DIRF) is 97.09</t>
  </si>
  <si>
    <t xml:space="preserve">EDELWEISS CRISIL IBX 50:50 GILT PLUS SDL JUNE 2027 INDEX FUND </t>
  </si>
  <si>
    <t>CRISIL Gilt Plus SDL 5050 Jun 2027 Index Fund</t>
  </si>
  <si>
    <t>Edelweiss CRISIL IBX 50-50 Gilt Plus SDL June 2027 Index Fund</t>
  </si>
  <si>
    <t>PORTFOLIO STATEMENT OF EDELWEISS NIFTY 1D RATE LIQUID ETF AS ON APRIL 30, 2026</t>
  </si>
  <si>
    <t>(An open-ended exchange traded scheme replicating/tracking the Nifty 1D Rate Index. A relatively low interest rate risk and relatively low credit risk.)</t>
  </si>
  <si>
    <t>In accordance with SEBI Circular no. SEBI/HO/IMD/PoD2/P/CIR/2024/183 dated December 13, 2024, Debt Index Replication Factor (DIRF) is 99.34</t>
  </si>
  <si>
    <t xml:space="preserve"> EDELWEISS NIFTY 1D RATE LIQUID ETF</t>
  </si>
  <si>
    <t>Edelweiss Nifty 1D Rate Liquid ETF</t>
  </si>
  <si>
    <t>PORTFOLIO STATEMENT OF EDELWEISS NIFTY PSU BOND PLUS SDL APR 2026 50 50 INDEX FUND AS ON APRIL 30, 2026</t>
  </si>
  <si>
    <t>(An open-ended target maturity Index Fund predominantly investing in the constituents of Nifty PSU Bond Plus SDL Apr 2026 50:50 Index. A relatively high interest rate risk and relatively low credit risk)</t>
  </si>
  <si>
    <t>Edelweiss Nifty PSU Bond Plus SDL Apr2026 50 50 Index Fund</t>
  </si>
  <si>
    <t>NY PSU BD PL SDL IDX Fund-2026</t>
  </si>
  <si>
    <t>Edelweiss NIFTY PSU Bond Plus SDL Apr 2026 50-50 Index Fund</t>
  </si>
  <si>
    <t>PORTFOLIO STATEMENT OF EDELWEISS FLEXI-CAP FUND AS ON APRIL 30, 2026</t>
  </si>
  <si>
    <t>(An open ended dynamic equity scheme investing across large cap, mid cap, small cap stocks)</t>
  </si>
  <si>
    <t>The Indian Hotels Company Ltd.</t>
  </si>
  <si>
    <t>INE053A01029</t>
  </si>
  <si>
    <t>SRF Ltd.</t>
  </si>
  <si>
    <t>INE647A01010</t>
  </si>
  <si>
    <t>UNO Minda Ltd.</t>
  </si>
  <si>
    <t>INE405E01023</t>
  </si>
  <si>
    <t>Mazagon Dock Shipbuilders Ltd.</t>
  </si>
  <si>
    <t>INE249Z01020</t>
  </si>
  <si>
    <t>Elecon Engineering Company Ltd.</t>
  </si>
  <si>
    <t>INE205B01031</t>
  </si>
  <si>
    <t>Bharat Forge Ltd.</t>
  </si>
  <si>
    <t>INE465A01025</t>
  </si>
  <si>
    <t>ABB India Ltd.</t>
  </si>
  <si>
    <t>INE117A01022</t>
  </si>
  <si>
    <t>Bharat Dynamics Ltd.</t>
  </si>
  <si>
    <t>INE171Z01026</t>
  </si>
  <si>
    <t>Prestige Estates Projects Ltd.</t>
  </si>
  <si>
    <t>INE811K01011</t>
  </si>
  <si>
    <t>Hindustan Aeronautics Ltd.</t>
  </si>
  <si>
    <t>INE066F01020</t>
  </si>
  <si>
    <t>Firstsource Solutions Ltd.</t>
  </si>
  <si>
    <t>INE684F01012</t>
  </si>
  <si>
    <t>Investment in Mutual fund</t>
  </si>
  <si>
    <t>EDELWEISS LIQUID FUND - DIRECT PL -GR</t>
  </si>
  <si>
    <t>INF754K01GM4</t>
  </si>
  <si>
    <t>Edelweiss Flexi Cap Fund</t>
  </si>
  <si>
    <t>PORTFOLIO STATEMENT OF EDELWEISS NIFTY 50 INDEX FUND AS ON APRIL 30, 2026</t>
  </si>
  <si>
    <t>(An open ended scheme replicating Nifty 50 Index)</t>
  </si>
  <si>
    <t>Adani Ports &amp; Special Economic Zone Ltd.</t>
  </si>
  <si>
    <t>INE742F01042</t>
  </si>
  <si>
    <t>Transport Infrastructure</t>
  </si>
  <si>
    <t>Bajaj Auto Ltd.</t>
  </si>
  <si>
    <t>INE917I01010</t>
  </si>
  <si>
    <t>Grasim Industries Ltd.</t>
  </si>
  <si>
    <t>INE047A01021</t>
  </si>
  <si>
    <t>Dr. Reddy's Laboratories Ltd.</t>
  </si>
  <si>
    <t>INE089A01031</t>
  </si>
  <si>
    <t>Cipla Ltd.</t>
  </si>
  <si>
    <t>INE059A01026</t>
  </si>
  <si>
    <t>Tata Motors Passenger Vehicles Ltd.</t>
  </si>
  <si>
    <t>INE155A01022</t>
  </si>
  <si>
    <t>Adani Enterprises Ltd.</t>
  </si>
  <si>
    <t>INE423A01024</t>
  </si>
  <si>
    <t>Metals &amp; Minerals Trading</t>
  </si>
  <si>
    <t>Wipro Ltd.</t>
  </si>
  <si>
    <t>INE075A01022</t>
  </si>
  <si>
    <t>Edelweiss NIFTY 50 Index Fund</t>
  </si>
  <si>
    <t>PORTFOLIO STATEMENT OF EDELWEISS NIFTY MIDCAP150 MOMENTUM 50 INDEX FUND AS ON APRIL 30, 2026</t>
  </si>
  <si>
    <t>(An Open-ended Equity Scheme replicating Nifty Midcap150 Momentum 50 Index)</t>
  </si>
  <si>
    <t>One 97 Communications Ltd.</t>
  </si>
  <si>
    <t>INE982J01020</t>
  </si>
  <si>
    <t>Hitachi Energy India Ltd.</t>
  </si>
  <si>
    <t>INE07Y701011</t>
  </si>
  <si>
    <t>GMR Airports Ltd.</t>
  </si>
  <si>
    <t>INE776C01039</t>
  </si>
  <si>
    <t>Vodafone Idea Ltd.</t>
  </si>
  <si>
    <t>INE669E01016</t>
  </si>
  <si>
    <t>MRF Ltd.</t>
  </si>
  <si>
    <t>INE883A01011</t>
  </si>
  <si>
    <t>Bank of India</t>
  </si>
  <si>
    <t>INE084A01016</t>
  </si>
  <si>
    <t>Biocon Ltd.</t>
  </si>
  <si>
    <t>INE376G01013</t>
  </si>
  <si>
    <t>SBI Cards &amp; Payment Services Ltd.</t>
  </si>
  <si>
    <t>INE018E01016</t>
  </si>
  <si>
    <t>AIA Engineering Ltd.</t>
  </si>
  <si>
    <t>INE212H01026</t>
  </si>
  <si>
    <t>Dalmia Bharat Ltd.</t>
  </si>
  <si>
    <t>INE00R701025</t>
  </si>
  <si>
    <t>Berger Paints (I) Ltd.</t>
  </si>
  <si>
    <t>INE463A01038</t>
  </si>
  <si>
    <t>3M India Ltd.</t>
  </si>
  <si>
    <t>INE470A01017</t>
  </si>
  <si>
    <t>Diversified</t>
  </si>
  <si>
    <t>Bharti Hexacom Ltd.</t>
  </si>
  <si>
    <t>INE343G01021</t>
  </si>
  <si>
    <t>Indraprastha Gas Ltd.</t>
  </si>
  <si>
    <t>INE203G01027</t>
  </si>
  <si>
    <t>Edelweiss NIFTY Midcap 150 Momentum 50 Index Fund</t>
  </si>
  <si>
    <t>PORTFOLIO STATEMENT OF EDELWEISS NIFTY BANK ETF AS ON APRIL 30, 2026</t>
  </si>
  <si>
    <t>(An open-ended exchange traded scheme replicating/tracking Nifty Bank Total return index)</t>
  </si>
  <si>
    <t>IndusInd Bank Ltd.</t>
  </si>
  <si>
    <t>INE095A01012</t>
  </si>
  <si>
    <t>Yes Bank Ltd.</t>
  </si>
  <si>
    <t>INE528G01035</t>
  </si>
  <si>
    <t>Plan /option (Face Value 51)</t>
  </si>
  <si>
    <t>Edelweiss Nifty Bank ETF</t>
  </si>
  <si>
    <t>PORTFOLIO STATEMENT OF EDELWEISS GOLD ETF FOF AS ON APRIL 30, 2026</t>
  </si>
  <si>
    <t>(An open-ended fund of funds scheme investing in units of Gold ETF)</t>
  </si>
  <si>
    <t>EDELWEISS GOLD ETF</t>
  </si>
  <si>
    <t>INF754K01SE6</t>
  </si>
  <si>
    <t>7. Total gross exposure to derivative instruments (excluding reversed positions) as at April 30, 2026 (Rs. in Lakhs)</t>
  </si>
  <si>
    <t>Edelweiss Gold ETF Fund of Fund</t>
  </si>
  <si>
    <t>PORTFOLIO STATEMENT OF BHARAT BOND FOF – APRIL 2033 AS ON APRIL 30, 2026</t>
  </si>
  <si>
    <t>(An open-ended Target Maturity fund of funds scheme investing in units of BHARAT Bond ETF – April 2033)</t>
  </si>
  <si>
    <t>BHARAT BOND ETF - APRIL 2033</t>
  </si>
  <si>
    <t>INF754K01QX0</t>
  </si>
  <si>
    <t>BHARAT Bond FOF - April 2033</t>
  </si>
  <si>
    <t>Fund of funds scheme (Domestic)</t>
  </si>
  <si>
    <t>BHARAT Bond ETF FOF – April 2033</t>
  </si>
  <si>
    <t>PORTFOLIO STATEMENT OF EDELWEISS  GOVERNMENT SECURITIES FUND AS ON APRIL 30, 2026</t>
  </si>
  <si>
    <t>(An open ended debt scheme investing in government securities across maturity. A relatively high interest rate risk and relatively low credit risk.)</t>
  </si>
  <si>
    <t>6.9% GOVT OF INDIA RED 15-04-2065</t>
  </si>
  <si>
    <t>IN0020250018</t>
  </si>
  <si>
    <t>7.24% GOVT OF INDIA RED 18-08-2055</t>
  </si>
  <si>
    <t>IN0020250075</t>
  </si>
  <si>
    <t>6.68% GOVT OF INDIA RED 07-07-2040</t>
  </si>
  <si>
    <t>IN0020250042</t>
  </si>
  <si>
    <t>7.48% KARNATAKA SDL RED 18-02-2037</t>
  </si>
  <si>
    <t>IN1920250215</t>
  </si>
  <si>
    <t>7.49% KARNATAKA SDL RED 04-02-2035</t>
  </si>
  <si>
    <t>IN1920250165</t>
  </si>
  <si>
    <t>8.38% GUJARAT SDL RED 27-02-2029</t>
  </si>
  <si>
    <t>IN1520180309</t>
  </si>
  <si>
    <t>91 DAYS TBILL RED 14-05-2026</t>
  </si>
  <si>
    <t>IN002025X455</t>
  </si>
  <si>
    <t>Direct Plan Fortnightly IDCW Option</t>
  </si>
  <si>
    <t>Direct Plan Monthly IDCW Option</t>
  </si>
  <si>
    <t>Direct Plan Weekly IDCW Option</t>
  </si>
  <si>
    <t>Regular Plan Fortnightly IDCW Option</t>
  </si>
  <si>
    <t>Regular Plan Monthly IDCW Option</t>
  </si>
  <si>
    <t>Regular Plan Weekly IDCW Option</t>
  </si>
  <si>
    <t>3. Total Dividend (Net) declared during the month</t>
  </si>
  <si>
    <t>Plan/Option Name</t>
  </si>
  <si>
    <t/>
  </si>
  <si>
    <t>individual &amp; HUF</t>
  </si>
  <si>
    <t>others</t>
  </si>
  <si>
    <t>Direct Plan Fortnightly IDCW</t>
  </si>
  <si>
    <t>Direct Plan weekly IDCW</t>
  </si>
  <si>
    <t>Regular Plan Fortnightly IDCW</t>
  </si>
  <si>
    <t>Edelweiss Government Securities Fund</t>
  </si>
  <si>
    <t>Gilt Fund</t>
  </si>
  <si>
    <t>PORTFOLIO STATEMENT OF EDELWEISS OVERNIGHT FUND AS ON APRIL 30, 2026</t>
  </si>
  <si>
    <t>(An open-ended debt scheme investing in overnight securities. A relatively low interest rate risk and relatively low credit risk.)</t>
  </si>
  <si>
    <t>91 DAYS TBILL RED 07-05-2026</t>
  </si>
  <si>
    <t>IN002025X448</t>
  </si>
  <si>
    <t>Direct Plan Daily IDCW Option</t>
  </si>
  <si>
    <t>Regular Annual IDCW Option</t>
  </si>
  <si>
    <t>Regular Daily IDCW Option</t>
  </si>
  <si>
    <t>Unclaimed IDCW less than 3 yrs</t>
  </si>
  <si>
    <t>Unclaimed IDCW more than 3 yrs</t>
  </si>
  <si>
    <t>Unclaimed Redemption less than 3 yrs</t>
  </si>
  <si>
    <t>Unclaimed Redemption more than 3 yrs</t>
  </si>
  <si>
    <t>Direct Daily IDCW</t>
  </si>
  <si>
    <t>Direct Fortnightly IDCW</t>
  </si>
  <si>
    <t>Direct Monthly IDCW</t>
  </si>
  <si>
    <t>Direct Weekly IDCW</t>
  </si>
  <si>
    <t>Regular Daily IDCW</t>
  </si>
  <si>
    <t>Regular Fortnightly IDCW</t>
  </si>
  <si>
    <t>Regular Monthly IDCW</t>
  </si>
  <si>
    <t>Regular Weekly IDCW</t>
  </si>
  <si>
    <t>EDELWEISS OVERNIGHT FUND</t>
  </si>
  <si>
    <t>Overnight Fund</t>
  </si>
  <si>
    <t>Edelweiss Overnight Fund</t>
  </si>
  <si>
    <t>PORTFOLIO STATEMENT OF EDELWEISS CONSUMPTION FUND AS ON APRIL 30, 2026</t>
  </si>
  <si>
    <t>(An open-ended equity scheme following consumption theme)</t>
  </si>
  <si>
    <t>Page Industries Ltd.</t>
  </si>
  <si>
    <t>INE761H01022</t>
  </si>
  <si>
    <t>Textiles &amp; Apparels</t>
  </si>
  <si>
    <t>Century Plyboards (India) Ltd.</t>
  </si>
  <si>
    <t>INE348B01021</t>
  </si>
  <si>
    <t>Delhivery Ltd.</t>
  </si>
  <si>
    <t>INE148O01028</t>
  </si>
  <si>
    <t>Metro Brands Ltd.</t>
  </si>
  <si>
    <t>INE317I01021</t>
  </si>
  <si>
    <t>United Spirits Ltd.</t>
  </si>
  <si>
    <t>INE854D01024</t>
  </si>
  <si>
    <t>Astral Ltd.</t>
  </si>
  <si>
    <t>INE006I01046</t>
  </si>
  <si>
    <t>VARUN BEVERAGES LIMITED</t>
  </si>
  <si>
    <t>INE200M01039</t>
  </si>
  <si>
    <t>Lenskart Solutions Ltd.</t>
  </si>
  <si>
    <t>INE956O01016</t>
  </si>
  <si>
    <t>Aditya Birla Real Estate Ltd.</t>
  </si>
  <si>
    <t>INE055A01016</t>
  </si>
  <si>
    <t>Tata Power Company Ltd.</t>
  </si>
  <si>
    <t>INE245A01021</t>
  </si>
  <si>
    <t>Jubilant Foodworks Ltd.</t>
  </si>
  <si>
    <t>INE797F01020</t>
  </si>
  <si>
    <t>K.P.R. Mill Ltd.</t>
  </si>
  <si>
    <t>INE930H01031</t>
  </si>
  <si>
    <t>Ajanta Pharma Ltd.</t>
  </si>
  <si>
    <t>INE031B01049</t>
  </si>
  <si>
    <t>Devyani International Ltd.</t>
  </si>
  <si>
    <t>INE872J01023</t>
  </si>
  <si>
    <t>Dabur India Ltd.</t>
  </si>
  <si>
    <t>INE016A01026</t>
  </si>
  <si>
    <t>Physicswallah Ltd.</t>
  </si>
  <si>
    <t>INE0LP301011</t>
  </si>
  <si>
    <t>Other Consumer Services</t>
  </si>
  <si>
    <t>Edelweiss Consumption Fund</t>
  </si>
  <si>
    <t>PORTFOLIO STATEMENT OF EDELWEISS SMALL CAP FUND AS ON APRIL 30, 2026</t>
  </si>
  <si>
    <t>(An open ended equity scheme predominantly investing in small cap stocks)</t>
  </si>
  <si>
    <t>PNB Housing Finance Ltd.</t>
  </si>
  <si>
    <t>INE572E01012</t>
  </si>
  <si>
    <t>Avalon Technologies Ltd.</t>
  </si>
  <si>
    <t>INE0LCL01028</t>
  </si>
  <si>
    <t>Kirloskar Pneumatic Co.Ltd.</t>
  </si>
  <si>
    <t>INE811A01020</t>
  </si>
  <si>
    <t>Go Digit General Insurance Ltd.</t>
  </si>
  <si>
    <t>INE03JT01014</t>
  </si>
  <si>
    <t>Aether Industries Ltd.</t>
  </si>
  <si>
    <t>INE0BWX01014</t>
  </si>
  <si>
    <t>Voltamp Transformers Ltd.</t>
  </si>
  <si>
    <t>INE540H01012</t>
  </si>
  <si>
    <t>Vijaya Diagnostic Centre Ltd.</t>
  </si>
  <si>
    <t>INE043W01024</t>
  </si>
  <si>
    <t>Inventurus Knowledge Solutions Ltd.</t>
  </si>
  <si>
    <t>INE115Q01022</t>
  </si>
  <si>
    <t>Triveni Turbine Ltd.</t>
  </si>
  <si>
    <t>INE152M01016</t>
  </si>
  <si>
    <t>KSB Ltd.</t>
  </si>
  <si>
    <t>INE999A01023</t>
  </si>
  <si>
    <t>Balkrishna Industries Ltd.</t>
  </si>
  <si>
    <t>INE787D01026</t>
  </si>
  <si>
    <t>JSW Cement Ltd.</t>
  </si>
  <si>
    <t>INE718I01012</t>
  </si>
  <si>
    <t>Thermax Ltd.</t>
  </si>
  <si>
    <t>INE152A01029</t>
  </si>
  <si>
    <t>Concord Biotech Ltd.</t>
  </si>
  <si>
    <t>INE338H01029</t>
  </si>
  <si>
    <t>V-Mart Retail Ltd.</t>
  </si>
  <si>
    <t>INE665J01013</t>
  </si>
  <si>
    <t>Dodla Dairy Ltd.</t>
  </si>
  <si>
    <t>INE021O01019</t>
  </si>
  <si>
    <t>Ahluwalia Contracts (India) Ltd.</t>
  </si>
  <si>
    <t>INE758C01029</t>
  </si>
  <si>
    <t>Arvind Fashions Ltd.</t>
  </si>
  <si>
    <t>INE955V01021</t>
  </si>
  <si>
    <t>Westlife Foodworld Ltd.</t>
  </si>
  <si>
    <t>INE274F01020</t>
  </si>
  <si>
    <t>Birlasoft Ltd.</t>
  </si>
  <si>
    <t>INE836A01035</t>
  </si>
  <si>
    <t>JK Lakshmi Cement Ltd.</t>
  </si>
  <si>
    <t>INE786A01032</t>
  </si>
  <si>
    <t>Ratnamani Metals &amp; Tubes Ltd.</t>
  </si>
  <si>
    <t>INE703B01027</t>
  </si>
  <si>
    <t>The Ramco Cements Ltd.</t>
  </si>
  <si>
    <t>INE331A01037</t>
  </si>
  <si>
    <t>Clean Science and Technology Ltd.</t>
  </si>
  <si>
    <t>INE227W01023</t>
  </si>
  <si>
    <t>Jamna Auto Industries Ltd.</t>
  </si>
  <si>
    <t>INE039C01032</t>
  </si>
  <si>
    <t>Cera Sanitaryware Ltd.</t>
  </si>
  <si>
    <t>INE739E01017</t>
  </si>
  <si>
    <t>Carraro India Ltd.</t>
  </si>
  <si>
    <t>INE0V7W01012</t>
  </si>
  <si>
    <t>SBFC Finance Ltd.</t>
  </si>
  <si>
    <t>INE423Y01016</t>
  </si>
  <si>
    <t>Garware Technical Fibres Ltd.</t>
  </si>
  <si>
    <t>INE276A01018</t>
  </si>
  <si>
    <t>Mold-Tek Packaging Ltd.</t>
  </si>
  <si>
    <t>INE893J01029</t>
  </si>
  <si>
    <t>Aditya Birla Sun Life AMC Ltd.</t>
  </si>
  <si>
    <t>INE404A01024</t>
  </si>
  <si>
    <t>RHI Magnesita India Ltd.</t>
  </si>
  <si>
    <t>INE743M01012</t>
  </si>
  <si>
    <t>Action Construction Equipment Ltd.</t>
  </si>
  <si>
    <t>INE731H01025</t>
  </si>
  <si>
    <t>KNR Constructions Ltd.</t>
  </si>
  <si>
    <t>INE634I01029</t>
  </si>
  <si>
    <t>Rolex Rings Ltd.</t>
  </si>
  <si>
    <t>INE645S01024</t>
  </si>
  <si>
    <t>GMM Pfaudler Ltd.</t>
  </si>
  <si>
    <t>INE541A01023</t>
  </si>
  <si>
    <t>Teamlease Services Ltd.</t>
  </si>
  <si>
    <t>INE985S01024</t>
  </si>
  <si>
    <t>Wakefit Innovations Ltd.</t>
  </si>
  <si>
    <t>INE0E7301029</t>
  </si>
  <si>
    <t>Edelweiss Small Cap Fund</t>
  </si>
  <si>
    <t>PORTFOLIO STATEMENT OF EDELWEISS NIFTY LARGE MID CAP 250 INDEX FUND AS ON APRIL 30, 2026</t>
  </si>
  <si>
    <t>(An Open-ended Equity Scheme replicating Nifty LargeMidcap 250 Index)</t>
  </si>
  <si>
    <t>Suzlon Energy Ltd.</t>
  </si>
  <si>
    <t>INE040H01021</t>
  </si>
  <si>
    <t>ICICI Lombard General Insurance Co. Ltd.</t>
  </si>
  <si>
    <t>INE765G01017</t>
  </si>
  <si>
    <t>Aurobindo Pharma Ltd.</t>
  </si>
  <si>
    <t>INE406A01037</t>
  </si>
  <si>
    <t>Voltas Ltd.</t>
  </si>
  <si>
    <t>INE226A01021</t>
  </si>
  <si>
    <t>Tube Investments Of India Ltd.</t>
  </si>
  <si>
    <t>INE974X01010</t>
  </si>
  <si>
    <t>Havells India Ltd.</t>
  </si>
  <si>
    <t>INE176B01034</t>
  </si>
  <si>
    <t>Waaree Energies Ltd.</t>
  </si>
  <si>
    <t>INE377N01017</t>
  </si>
  <si>
    <t>Colgate Palmolive (India) Ltd.</t>
  </si>
  <si>
    <t>INE259A01022</t>
  </si>
  <si>
    <t>NHPC Ltd.</t>
  </si>
  <si>
    <t>INE848E01016</t>
  </si>
  <si>
    <t>Adani Power Ltd.</t>
  </si>
  <si>
    <t>INE814H01029</t>
  </si>
  <si>
    <t>PI Industries Ltd.</t>
  </si>
  <si>
    <t>INE603J01030</t>
  </si>
  <si>
    <t>Supreme Industries Ltd.</t>
  </si>
  <si>
    <t>INE195A01028</t>
  </si>
  <si>
    <t>Oracle Financial Services Software Ltd.</t>
  </si>
  <si>
    <t>INE881D01027</t>
  </si>
  <si>
    <t>Lloyds Metals And Energy Ltd.</t>
  </si>
  <si>
    <t>INE281B01032</t>
  </si>
  <si>
    <t>Apar Industries Ltd.</t>
  </si>
  <si>
    <t>INE372A01015</t>
  </si>
  <si>
    <t>Petronet LNG Ltd.</t>
  </si>
  <si>
    <t>INE347G01014</t>
  </si>
  <si>
    <t>Oberoi Realty Ltd.</t>
  </si>
  <si>
    <t>INE093I01010</t>
  </si>
  <si>
    <t>Tata Communications Ltd.</t>
  </si>
  <si>
    <t>INE151A01013</t>
  </si>
  <si>
    <t>Power Finance Corporation Ltd.</t>
  </si>
  <si>
    <t>INE134E01011</t>
  </si>
  <si>
    <t>ITC Hotels Ltd.</t>
  </si>
  <si>
    <t>INE379A01028</t>
  </si>
  <si>
    <t>Life Insurance Corporation of India</t>
  </si>
  <si>
    <t>INE0J1Y01017</t>
  </si>
  <si>
    <t>Adani Total Gas Ltd.</t>
  </si>
  <si>
    <t>INE399L01023</t>
  </si>
  <si>
    <t>Container Corporation Of India Ltd.</t>
  </si>
  <si>
    <t>INE111A01025</t>
  </si>
  <si>
    <t>Rail Vikas Nigam Ltd.</t>
  </si>
  <si>
    <t>INE415G01027</t>
  </si>
  <si>
    <t>LIC Housing Finance Ltd.</t>
  </si>
  <si>
    <t>INE115A01026</t>
  </si>
  <si>
    <t>Exide Industries Ltd.</t>
  </si>
  <si>
    <t>INE302A01020</t>
  </si>
  <si>
    <t>Bank of Maharashtra</t>
  </si>
  <si>
    <t>INE457A01014</t>
  </si>
  <si>
    <t>Patanjali Foods Ltd.</t>
  </si>
  <si>
    <t>INE619A01035</t>
  </si>
  <si>
    <t>Kalyan Jewellers India Ltd.</t>
  </si>
  <si>
    <t>INE303R01014</t>
  </si>
  <si>
    <t>Linde India Ltd.</t>
  </si>
  <si>
    <t>INE473A01011</t>
  </si>
  <si>
    <t>Gujarat Fluorochemicals Ltd.</t>
  </si>
  <si>
    <t>INE09N301011</t>
  </si>
  <si>
    <t>Cochin Shipyard Ltd.</t>
  </si>
  <si>
    <t>INE704P01025</t>
  </si>
  <si>
    <t>Tata Elxsi Ltd.</t>
  </si>
  <si>
    <t>INE670A01012</t>
  </si>
  <si>
    <t>Apollo Tyres Ltd.</t>
  </si>
  <si>
    <t>INE438A01022</t>
  </si>
  <si>
    <t>Adani Energy Solutions Ltd.</t>
  </si>
  <si>
    <t>INE931S01010</t>
  </si>
  <si>
    <t>Vedanta Ltd.</t>
  </si>
  <si>
    <t>INE205A01025</t>
  </si>
  <si>
    <t>Diversified Metals</t>
  </si>
  <si>
    <t>Authum Investment &amp; Infrastructure Ltd.</t>
  </si>
  <si>
    <t>INE206F01022</t>
  </si>
  <si>
    <t>KPIT Technologies Ltd.</t>
  </si>
  <si>
    <t>INE04I401011</t>
  </si>
  <si>
    <t>Bajaj Holdings &amp; Investment Ltd.</t>
  </si>
  <si>
    <t>INE118A01012</t>
  </si>
  <si>
    <t>REC Ltd.</t>
  </si>
  <si>
    <t>INE020B01018</t>
  </si>
  <si>
    <t>GAIL (India) Ltd.</t>
  </si>
  <si>
    <t>INE129A01019</t>
  </si>
  <si>
    <t>General Insurance Corporation of India</t>
  </si>
  <si>
    <t>INE481Y01014</t>
  </si>
  <si>
    <t>HDB Financial Services Ltd.</t>
  </si>
  <si>
    <t>INE756I01012</t>
  </si>
  <si>
    <t>Premier Energies Ltd.</t>
  </si>
  <si>
    <t>INE0BS701011</t>
  </si>
  <si>
    <t>Adani Green Energy Ltd.</t>
  </si>
  <si>
    <t>INE364U01010</t>
  </si>
  <si>
    <t>Housing &amp; Urban Development Corp Ltd.</t>
  </si>
  <si>
    <t>INE031A01017</t>
  </si>
  <si>
    <t>AWL Agri Business Ltd.</t>
  </si>
  <si>
    <t>INE699H01024</t>
  </si>
  <si>
    <t>Escorts Kubota Ltd.</t>
  </si>
  <si>
    <t>INE042A01014</t>
  </si>
  <si>
    <t>Indian Renewable Energy Dev Agency Ltd.</t>
  </si>
  <si>
    <t>INE202E01016</t>
  </si>
  <si>
    <t>United Breweries Ltd.</t>
  </si>
  <si>
    <t>INE686F01025</t>
  </si>
  <si>
    <t>DLF Ltd.</t>
  </si>
  <si>
    <t>INE271C01023</t>
  </si>
  <si>
    <t>CRISIL Ltd.</t>
  </si>
  <si>
    <t>INE007A01025</t>
  </si>
  <si>
    <t>NLC India Ltd.</t>
  </si>
  <si>
    <t>INE589A01014</t>
  </si>
  <si>
    <t>NTPC Green Energy Ltd.</t>
  </si>
  <si>
    <t>INE0ONG01011</t>
  </si>
  <si>
    <t>L&amp;T Technology Services Ltd.</t>
  </si>
  <si>
    <t>INE010V01017</t>
  </si>
  <si>
    <t>GlaxoSmithKline Pharmaceuticals Ltd.</t>
  </si>
  <si>
    <t>INE159A01016</t>
  </si>
  <si>
    <t>Bajaj Housing Finance Ltd.</t>
  </si>
  <si>
    <t>INE377Y01014</t>
  </si>
  <si>
    <t>Global Health Ltd.</t>
  </si>
  <si>
    <t>INE474Q01031</t>
  </si>
  <si>
    <t>Siemens Ltd.</t>
  </si>
  <si>
    <t>INE003A01024</t>
  </si>
  <si>
    <t>Tata Investment Corporation Ltd.</t>
  </si>
  <si>
    <t>INE672A01026</t>
  </si>
  <si>
    <t>Shree Cement Ltd.</t>
  </si>
  <si>
    <t>INE070A01015</t>
  </si>
  <si>
    <t>JSW Infrastructure Ltd.</t>
  </si>
  <si>
    <t>INE880J01026</t>
  </si>
  <si>
    <t>Bosch Ltd.</t>
  </si>
  <si>
    <t>INE323A01026</t>
  </si>
  <si>
    <t>ACC Ltd.</t>
  </si>
  <si>
    <t>INE012A01025</t>
  </si>
  <si>
    <t>Ambuja Cements Ltd.</t>
  </si>
  <si>
    <t>INE079A01024</t>
  </si>
  <si>
    <t>Hyundai Motor India Ltd.</t>
  </si>
  <si>
    <t>INE0V6F01027</t>
  </si>
  <si>
    <t>Hindustan Zinc Ltd.</t>
  </si>
  <si>
    <t>INE267A01025</t>
  </si>
  <si>
    <t>Lodha Developers Ltd.</t>
  </si>
  <si>
    <t>INE670K01029</t>
  </si>
  <si>
    <t>Honeywell Automation India Ltd.</t>
  </si>
  <si>
    <t>INE671A01010</t>
  </si>
  <si>
    <t>Hexaware Technologies Ltd.</t>
  </si>
  <si>
    <t>INE093A01041</t>
  </si>
  <si>
    <t>Indian Railway Finance Corporation Ltd.</t>
  </si>
  <si>
    <t>INE053F01010</t>
  </si>
  <si>
    <t>SJVN Ltd.</t>
  </si>
  <si>
    <t>INE002L01015</t>
  </si>
  <si>
    <t>Anthem Biosciences Ltd.</t>
  </si>
  <si>
    <t>INE0CZ201020</t>
  </si>
  <si>
    <t>Godrej Industries Ltd.</t>
  </si>
  <si>
    <t>INE233A01035</t>
  </si>
  <si>
    <t>Tata Capital Ltd.</t>
  </si>
  <si>
    <t>INE976I01016</t>
  </si>
  <si>
    <t>The New India Assurance Company Ltd.</t>
  </si>
  <si>
    <t>INE470Y01017</t>
  </si>
  <si>
    <t>Vedanta Iron And Steel Ltd.</t>
  </si>
  <si>
    <t>INE1CLE01013</t>
  </si>
  <si>
    <t>Vedanta Aluminium Metal Ltd.</t>
  </si>
  <si>
    <t>INE1CDF01017</t>
  </si>
  <si>
    <t>Talwandi Sabo Power Ltd.</t>
  </si>
  <si>
    <t>INE694L01019</t>
  </si>
  <si>
    <t>Malco Energy Ltd.</t>
  </si>
  <si>
    <t>INDUMMY30046</t>
  </si>
  <si>
    <t>Edelweiss NIFTY Large Mid Cap 250 Index Fund</t>
  </si>
  <si>
    <t>PORTFOLIO STATEMENT OF EDELWEISS MULTI ASSET OMNI FUND OF FUND AS ON APRIL 30, 2026</t>
  </si>
  <si>
    <t>(An open-ended fund of funds scheme investing in equity-oriented schemes, debt-oriented schemes and Gold &amp; Silver ETFs)</t>
  </si>
  <si>
    <t>Investment in Exchange Traded Fund</t>
  </si>
  <si>
    <t>EDELWEISS NIFTY LARGEMIDCAP 250 ETF</t>
  </si>
  <si>
    <t>INF754K01VV4</t>
  </si>
  <si>
    <t>EDELWEISS SILVER ETF</t>
  </si>
  <si>
    <t>INF754K01SF3</t>
  </si>
  <si>
    <t>EDELWEISS NIFTY BANK ETF</t>
  </si>
  <si>
    <t>INF754K01TE4</t>
  </si>
  <si>
    <t>EDELWEISS BANKING &amp; PSU DEBT FD-DR PL-GR</t>
  </si>
  <si>
    <t>INF843K01FC8</t>
  </si>
  <si>
    <t>EDELWEISS LARGE CAP FUND-DR PLAN-GROWTH</t>
  </si>
  <si>
    <t>INF754K01BW4</t>
  </si>
  <si>
    <t>EDELWEISS FOCUSED FUND-DIRECT PL-GROWTH</t>
  </si>
  <si>
    <t>INF754K01OP1</t>
  </si>
  <si>
    <t>EDELWEISS RECENT LISTED IPO FD DR PL GR</t>
  </si>
  <si>
    <t>INF754K01ML4</t>
  </si>
  <si>
    <t>EDELWEISS TECHNOLOGY FUND-DR PL-GROWTH</t>
  </si>
  <si>
    <t>INF754K01SK3</t>
  </si>
  <si>
    <t>EDELWEISS CONSUMPTION FUND-DR-GROWTH</t>
  </si>
  <si>
    <t>INF754K01TY2</t>
  </si>
  <si>
    <t>EDELWEISS LARGE &amp; MID CAP FUND-DR PL-GR</t>
  </si>
  <si>
    <t>INF843K01AL0</t>
  </si>
  <si>
    <t>EDELWEISS FIN SER FUND- DR PL GRWTH</t>
  </si>
  <si>
    <t>INF754K01WH1</t>
  </si>
  <si>
    <t>Edelweiss Multi Asset Omni Fund of Fund</t>
  </si>
  <si>
    <t>PORTFOLIO STATEMENT OF EDELWEISS GOLD AND SILVER ETF FOF AS ON APRIL 30, 2026</t>
  </si>
  <si>
    <t>(An open-ended fund of funds scheme investing in units of Gold ETF and Silver ETF)</t>
  </si>
  <si>
    <t>Edelweiss Gold and Silver ETF Fund of Fund</t>
  </si>
  <si>
    <t>PORTFOLIO STATEMENT OF EDELWEISS SILVER ETF FUND OF FUND AS ON APRIL 30, 2026</t>
  </si>
  <si>
    <t>(An open-ended fund of funds scheme investing in units of Edelweiss Silver ETF)</t>
  </si>
  <si>
    <t>Edelweiss Silver ETF Fund of Fund</t>
  </si>
  <si>
    <t>PORTFOLIO STATEMENT OF EDELWEISS  BANKING AND PSU DEBT FUND AS ON APRIL 30, 2026</t>
  </si>
  <si>
    <t>(An open ended debt scheme predominantly investing in Debt Instruments of Banks, Public Sector Undertakings, Public Financial Institutions and Municipal Bonds. A relatively high interest rate risk and relatively low credit risk.)</t>
  </si>
  <si>
    <t>7.7% NABARD NCD SR 25A RED 30-09-2027**</t>
  </si>
  <si>
    <t>INE261F08EI9</t>
  </si>
  <si>
    <t>7.51% SIDBI SR V NCD RED 12-06-2028**</t>
  </si>
  <si>
    <t>INE556F08KU4</t>
  </si>
  <si>
    <t>7.35%BHARTI TELECO SRXXV 15-10-27**</t>
  </si>
  <si>
    <t>INE403D08272</t>
  </si>
  <si>
    <t>7.3274%HDB FIN SERV S234 04-08-28**</t>
  </si>
  <si>
    <t>INE756I07FJ9</t>
  </si>
  <si>
    <t>6.52% HUDCO NCD SR C RED 06-06-2028**</t>
  </si>
  <si>
    <t>INE031A08988</t>
  </si>
  <si>
    <t>7.75% SIDBI SR VII NCD RED 10-06-27**</t>
  </si>
  <si>
    <t>INE556F08KN9</t>
  </si>
  <si>
    <t>7.41% IOC NCD RED 22-10-2029**</t>
  </si>
  <si>
    <t>INE242A08437</t>
  </si>
  <si>
    <t>7.48% IRFC NCD RED 13-08-2029**</t>
  </si>
  <si>
    <t>INE053F07BU3</t>
  </si>
  <si>
    <t>7.03% HPCL NCD RED 12-04-2030**</t>
  </si>
  <si>
    <t>INE094A08069</t>
  </si>
  <si>
    <t>7.64% FOOD CORP GOI GRNT NCD 12-12-2029**</t>
  </si>
  <si>
    <t>INE861G08050</t>
  </si>
  <si>
    <t>CRISIL AAA(CE)</t>
  </si>
  <si>
    <t>8.85% REC LTD. NCD RED 16-04-2029**</t>
  </si>
  <si>
    <t>INE020B08BQ7</t>
  </si>
  <si>
    <t>7.49% NHAI NCD RED 01-08-2029**</t>
  </si>
  <si>
    <t>INE906B07HG7</t>
  </si>
  <si>
    <t>8.83% EXIM BK OF INDIA NCD RED 03-11-29**</t>
  </si>
  <si>
    <t>INE514E08EE3</t>
  </si>
  <si>
    <t>8.41% HUDCO NCD GOI SERVICED 15-03-2029**</t>
  </si>
  <si>
    <t>INE031A08699</t>
  </si>
  <si>
    <t>8.27% NHAI NCD RED 28-03-2029**</t>
  </si>
  <si>
    <t>INE906B07GP0</t>
  </si>
  <si>
    <t>8.12% NHPC NCD GOI SERVICED 22-03-2029**</t>
  </si>
  <si>
    <t>INE848E08136</t>
  </si>
  <si>
    <t>8.09% NLC INDIA LTD NCD RED 29-05-2029**</t>
  </si>
  <si>
    <t>INE589A07037</t>
  </si>
  <si>
    <t>7.34% POWER GRID CORP NCD 13-07-2029**</t>
  </si>
  <si>
    <t>INE752E08577</t>
  </si>
  <si>
    <t>7.41% POWER FIN CORP NCD RED 25-02-2030**</t>
  </si>
  <si>
    <t>INE134E08KL2</t>
  </si>
  <si>
    <t>7.50% REC LTD. NCD RED 28-02-2030**</t>
  </si>
  <si>
    <t>INE020B08CP7</t>
  </si>
  <si>
    <t>8.40% NUCLEAR POW COR IN LTD NCD28-11-29**</t>
  </si>
  <si>
    <t>INE206D08253</t>
  </si>
  <si>
    <t>8.79% INDIAN RAIL FIN NCD RED 04-05-2030**</t>
  </si>
  <si>
    <t>INE053F09GX2</t>
  </si>
  <si>
    <t>8.7% LIC HOUS FIN NCD RED 23-03-2029**</t>
  </si>
  <si>
    <t>INE115A07OB4</t>
  </si>
  <si>
    <t>6.48% GOVT OF INDIA RED 06-10-2035</t>
  </si>
  <si>
    <t>IN0020250091</t>
  </si>
  <si>
    <t>7.18% GOVT OF INDIA RED 14-08-2033</t>
  </si>
  <si>
    <t>IN0020230085</t>
  </si>
  <si>
    <t>6.58% KARNATAKA SDL RED 03-06-2030</t>
  </si>
  <si>
    <t>IN1920200053</t>
  </si>
  <si>
    <t>Direct Plan Monthly IDCW</t>
  </si>
  <si>
    <t>Regular Plan Monthly IDCW</t>
  </si>
  <si>
    <t>Regular Plan Weekly IDCW</t>
  </si>
  <si>
    <t>Edelweiss Banking and PSU Debt Fund</t>
  </si>
  <si>
    <t>Banking and PSU Fund</t>
  </si>
  <si>
    <t>PORTFOLIO STATEMENT OF EDELWEISS CRISIL IBX 50:50 GILT PLUS SDL SHORT DURATION INDEX FUND AS ON APRIL 30, 2026</t>
  </si>
  <si>
    <t>(An open-ended debt Index Fund investing in the constituents of CRISIL IBX 50:50 Gilt Plus SDL Short Duration Index. A relatively high interest rate risk and relatively low credit risk.)</t>
  </si>
  <si>
    <t>7.10% GOVT OF INDIA RED 18-04-2029</t>
  </si>
  <si>
    <t>IN0020220011</t>
  </si>
  <si>
    <t>7.17% GOVT OF INDIA RED 17-04-2030</t>
  </si>
  <si>
    <t>IN0020230036</t>
  </si>
  <si>
    <t>6.75% GOVT OF INDIA RED 23-12-2029</t>
  </si>
  <si>
    <t>IN0020240183</t>
  </si>
  <si>
    <t>7.59% KARNATAKA SDL 15-02-2027</t>
  </si>
  <si>
    <t>IN1920160091</t>
  </si>
  <si>
    <t>7.17% GUJARAT SDL RED 08-01-2030</t>
  </si>
  <si>
    <t>IN1520190183</t>
  </si>
  <si>
    <t>8.28% GUJARAT SDL RED 13-02-2029</t>
  </si>
  <si>
    <t>IN1520180283</t>
  </si>
  <si>
    <t>7.76% KARNATAKA SDL RED 13-12-2027</t>
  </si>
  <si>
    <t>IN1920170116</t>
  </si>
  <si>
    <t>7.59% GUJARAT SDL RED 15-02-2027</t>
  </si>
  <si>
    <t>IN1520160194</t>
  </si>
  <si>
    <t>7.2% GUJARAT SDL RED 14-06-2027</t>
  </si>
  <si>
    <t>IN1520170052</t>
  </si>
  <si>
    <t>In accordance with SEBI Circular no. SEBI/HO/IMD/PoD2/P/CIR/2024/183 dated December 13, 2024, Debt Index Replication Factor (DIRF) is 94.67</t>
  </si>
  <si>
    <t>EDELWEISS CRISIL IBX 50:50 GILT PLUS SDL SHORT DURATION INDEX FUND</t>
  </si>
  <si>
    <t>CRISIL IBX 50:50 GPS SHORT DURATION INDEX FUND</t>
  </si>
  <si>
    <t>Edelweiss CRISIL IBX 50-50 Gilt Plus SDL Short Duration Index Fund</t>
  </si>
  <si>
    <t>PORTFOLIO STATEMENT OF EDELWEISS NIFTY 100 QUALITY 30 INDEX FND AS ON APRIL 30, 2026</t>
  </si>
  <si>
    <t>(An open ended scheme replicating Nifty 100 Quality 30 Index)</t>
  </si>
  <si>
    <t>Edelweiss NIFTY 100 Quality 30 Index Fund</t>
  </si>
  <si>
    <t>PORTFOLIO STATEMENT OF EDELWEISS NIFTY LARGEMIDCAP 250 ETF AS ON APRIL 30, 2026</t>
  </si>
  <si>
    <t>(An open-ended exchange traded scheme replicating/tracking Nifty LargeMidcap 250 Total Return Index)</t>
  </si>
  <si>
    <t>Plan /option (Face Value 16)</t>
  </si>
  <si>
    <t>Edelweiss Nifty LargeMidcap 250 ETF</t>
  </si>
  <si>
    <t>PORTFOLIO STATEMENT OF EDELWEISS RECENTLY LISTED IPO FUND AS ON APRIL 30, 2026</t>
  </si>
  <si>
    <t>(An open ended equity scheme following investment theme of investing in recently listed 100 companies or upcoming Initial Public Offer (IPOs).)</t>
  </si>
  <si>
    <t>Atlanta Electricals Ltd.</t>
  </si>
  <si>
    <t>INE0Z4F01028</t>
  </si>
  <si>
    <t>Aditya Infotech Ltd.</t>
  </si>
  <si>
    <t>INE819V01029</t>
  </si>
  <si>
    <t>Emmvee Photovoltaic Power Ltd.</t>
  </si>
  <si>
    <t>INE1C6T01020</t>
  </si>
  <si>
    <t>Canara Robeco Asset Mgmt Co Ltd.</t>
  </si>
  <si>
    <t>INE218I01013</t>
  </si>
  <si>
    <t>Tenneco Clean Air India Ltd.</t>
  </si>
  <si>
    <t>INE19RI01016</t>
  </si>
  <si>
    <t>Sedemac Mechatronics Ltd.</t>
  </si>
  <si>
    <t>INE00XB01019</t>
  </si>
  <si>
    <t>Urban Company Ltd.</t>
  </si>
  <si>
    <t>INE0CAZ01013</t>
  </si>
  <si>
    <t>Meesho Ltd.</t>
  </si>
  <si>
    <t>INE0VDM01015</t>
  </si>
  <si>
    <t>Corona Remedies Ltd.</t>
  </si>
  <si>
    <t>INE02ZQ01018</t>
  </si>
  <si>
    <t>Aequs Ltd.</t>
  </si>
  <si>
    <t>INE947N01017</t>
  </si>
  <si>
    <t>Rubicon Research Ltd.</t>
  </si>
  <si>
    <t>INE506V01022</t>
  </si>
  <si>
    <t>Sai Life Sciences Ltd</t>
  </si>
  <si>
    <t>INE570L01029</t>
  </si>
  <si>
    <t>Sudeep Pharma Ltd.</t>
  </si>
  <si>
    <t>INE0QPI01025</t>
  </si>
  <si>
    <t>Studds Accessories Ltd.</t>
  </si>
  <si>
    <t>INE00Q601028</t>
  </si>
  <si>
    <t>Omnitech Engineering Ltd.</t>
  </si>
  <si>
    <t>INE0UH301010</t>
  </si>
  <si>
    <t>Midwest Ltd.</t>
  </si>
  <si>
    <t>INE0XAD01024</t>
  </si>
  <si>
    <t>GNG Electronics Ltd.</t>
  </si>
  <si>
    <t>INE18JU01028</t>
  </si>
  <si>
    <t>IT - Hardware</t>
  </si>
  <si>
    <t>Shadowfax Technologies Ltd.</t>
  </si>
  <si>
    <t>INE12UN01015</t>
  </si>
  <si>
    <t>Indiqube Spaces Ltd.</t>
  </si>
  <si>
    <t>INE06ST01018</t>
  </si>
  <si>
    <t>Oswal Pumps Ltd.</t>
  </si>
  <si>
    <t>INE0BYP01024</t>
  </si>
  <si>
    <t>Central Mine Planning &amp; Design Inst Ltd.</t>
  </si>
  <si>
    <t>INE05HV01027</t>
  </si>
  <si>
    <t>Capillary Technologies India Ltd.</t>
  </si>
  <si>
    <t>INE0ILV01024</t>
  </si>
  <si>
    <t>Wework India Management Ltd.</t>
  </si>
  <si>
    <t>INE085001019</t>
  </si>
  <si>
    <t>Trualt Bioenergy Ltd.</t>
  </si>
  <si>
    <t>INE0MWH01014</t>
  </si>
  <si>
    <t>Dr Agarwal's Health Care Ltd.</t>
  </si>
  <si>
    <t>INE943P01029</t>
  </si>
  <si>
    <t>Orkla India Ltd.</t>
  </si>
  <si>
    <t>INE16NZ01023</t>
  </si>
  <si>
    <t>Smartworks Coworking Spaces Ltd.</t>
  </si>
  <si>
    <t>INE0NAZ01010</t>
  </si>
  <si>
    <t>All Time Plastics Ltd.</t>
  </si>
  <si>
    <t>INE0GV601021</t>
  </si>
  <si>
    <t>Fractal Analytics Ltd.</t>
  </si>
  <si>
    <t>INE212S01015</t>
  </si>
  <si>
    <t>Belrise Industries Ltd.</t>
  </si>
  <si>
    <t>INE894V01022</t>
  </si>
  <si>
    <t>Clean Max Enviro Energy Solutions Ltd.</t>
  </si>
  <si>
    <t>INE647U01026</t>
  </si>
  <si>
    <t>Brigade Hotel Ventures Ltd.</t>
  </si>
  <si>
    <t>INE03NU01014</t>
  </si>
  <si>
    <t>BlueStone Jewellery and Lifestyle Ltd.</t>
  </si>
  <si>
    <t>INE304W01038</t>
  </si>
  <si>
    <t>Vikram Solar Ltd.</t>
  </si>
  <si>
    <t>INE078V01014</t>
  </si>
  <si>
    <t>GK Energy Ltd</t>
  </si>
  <si>
    <t>INE1AG301022</t>
  </si>
  <si>
    <t>Jain Resource Recycling Ltd.</t>
  </si>
  <si>
    <t>INE0YD401026</t>
  </si>
  <si>
    <t>Seshaasai Technologies Ltd.</t>
  </si>
  <si>
    <t>INE04VU01023</t>
  </si>
  <si>
    <t>Amagi Media Labs Ltd.</t>
  </si>
  <si>
    <t>INE121R01077</t>
  </si>
  <si>
    <t>Edelweiss Recently Listed IPO Fund</t>
  </si>
  <si>
    <t>PORTFOLIO STATEMENT OF EDELWEISS  GREATER CHINA EQUITY OFF-SHORE FUND AS ON APRIL 30, 2026</t>
  </si>
  <si>
    <t>(An open ended fund of fund scheme investing in JPMorgan Funds – Greater China Fund)</t>
  </si>
  <si>
    <t>JPM GREATER CHINA-I-I2 USD</t>
  </si>
  <si>
    <t>LU1727356906</t>
  </si>
  <si>
    <t>JPM GREATER CHINA-I AC</t>
  </si>
  <si>
    <t>LU0248053877</t>
  </si>
  <si>
    <t>Edelweiss Greater China Equity Off-Shore Fund</t>
  </si>
  <si>
    <t>PORTFOLIO STATEMENT OF EDELWEISS MSCI INDIA DOMESTIC &amp; WORLD HEALTHCARE 45 INDEX AS ON APRIL 30, 2026</t>
  </si>
  <si>
    <t>(An Open-ended Equity Scheme replicating MSCI India Domestic &amp; World Healthcare 45 Index)</t>
  </si>
  <si>
    <t>Gland Pharma Ltd.</t>
  </si>
  <si>
    <t>INE068V01023</t>
  </si>
  <si>
    <t>Emcure Pharmaceuticals Ltd.</t>
  </si>
  <si>
    <t>INE168P01015</t>
  </si>
  <si>
    <t>(c) Listed / Awaiting listing on International Stock Exchanges</t>
  </si>
  <si>
    <t>ELI LILLY &amp; CO</t>
  </si>
  <si>
    <t>US5324571083</t>
  </si>
  <si>
    <t>Pharmaceuticals</t>
  </si>
  <si>
    <t>JOHNSON &amp; JOHNSON</t>
  </si>
  <si>
    <t>US4781601046</t>
  </si>
  <si>
    <t>ABBVIE INC</t>
  </si>
  <si>
    <t>US00287Y1091</t>
  </si>
  <si>
    <t>Biotechnology</t>
  </si>
  <si>
    <t>NOVARTIS AG</t>
  </si>
  <si>
    <t>US66987V1098</t>
  </si>
  <si>
    <t>MERCK &amp; CO.INC</t>
  </si>
  <si>
    <t>US58933Y1055</t>
  </si>
  <si>
    <t>AMGEN INC</t>
  </si>
  <si>
    <t>US0311621009</t>
  </si>
  <si>
    <t>THERMO FISHER SCIENTIFIC INC</t>
  </si>
  <si>
    <t>US8835561023</t>
  </si>
  <si>
    <t>Life Sciences Tools &amp; Services</t>
  </si>
  <si>
    <t>INTUITIVE SURGICAL INC</t>
  </si>
  <si>
    <t>US46120E6023</t>
  </si>
  <si>
    <t>Health Care Equipment &amp; Supplies</t>
  </si>
  <si>
    <t>GILEAD SCIENCES INC</t>
  </si>
  <si>
    <t>US3755581036</t>
  </si>
  <si>
    <t>ABBOTT LABORATORIES</t>
  </si>
  <si>
    <t>US0028241000</t>
  </si>
  <si>
    <t>Novo Nordisk A/S</t>
  </si>
  <si>
    <t>US6701002056</t>
  </si>
  <si>
    <t>DANAHER CORP</t>
  </si>
  <si>
    <t>US2358511028</t>
  </si>
  <si>
    <t>STRYKER CORP</t>
  </si>
  <si>
    <t>US8636671013</t>
  </si>
  <si>
    <t>VERTEX PHARMACEUTICALS INC</t>
  </si>
  <si>
    <t>US92532F1003</t>
  </si>
  <si>
    <t>MEDTRONIC PLC</t>
  </si>
  <si>
    <t>IE00BTN1Y115</t>
  </si>
  <si>
    <t>Regeneron Pharmaceuticals Inc</t>
  </si>
  <si>
    <t>US75886F1075</t>
  </si>
  <si>
    <t>BECTON DICKINSON AND CO</t>
  </si>
  <si>
    <t>US0758871091</t>
  </si>
  <si>
    <t>AGILENT TECHNOLOGIES INC</t>
  </si>
  <si>
    <t>US00846U1016</t>
  </si>
  <si>
    <t>IQVIA HOLDINGS INC</t>
  </si>
  <si>
    <t>US46266C1053</t>
  </si>
  <si>
    <t>WATERS CORP</t>
  </si>
  <si>
    <t>US9418481035</t>
  </si>
  <si>
    <t>Edelweiss MSCI India Domestic &amp; World Healthcare 45 Index Fund</t>
  </si>
  <si>
    <t>PORTFOLIO STATEMENT OF BHARAT BOND ETF – APRIL 2030 AS ON APRIL 30, 2026</t>
  </si>
  <si>
    <t>(An open ended Target Maturity Exchange Traded Bond Fund predominantly investing in constituents of Nifty BHARAT Bond Index - April 2030. A relatively high interest rate risk and relatively low credit risk.)</t>
  </si>
  <si>
    <t>7.39% SIDBI SR IX NCD RED 21-03-2030**</t>
  </si>
  <si>
    <t>INE556F08KY6</t>
  </si>
  <si>
    <t>7.89% REC LTD. NCD RED 30-03-2030**</t>
  </si>
  <si>
    <t>INE020B08CI2</t>
  </si>
  <si>
    <t>7.86% PFC LTD NCD RED 12-04-2030**</t>
  </si>
  <si>
    <t>INE134E08KK4</t>
  </si>
  <si>
    <t>7.64% NABARD NCD SR 25B RED 06-12-2029**</t>
  </si>
  <si>
    <t>INE261F08EJ7</t>
  </si>
  <si>
    <t>7.22% HPCL NCD RED 28-08-2029**</t>
  </si>
  <si>
    <t>INE094A08168</t>
  </si>
  <si>
    <t>7.34% NPCIL NCD RED 23-01-2030**</t>
  </si>
  <si>
    <t>INE206D08469</t>
  </si>
  <si>
    <t>7.55% IRFC NCD RED 12-04-2030**</t>
  </si>
  <si>
    <t>INE053F07BY5</t>
  </si>
  <si>
    <t>7.70% NHAI NCD RED 13-09-2029**</t>
  </si>
  <si>
    <t>INE906B07HH5</t>
  </si>
  <si>
    <t>7.54% NHAI NCD RED 25-01-2030**</t>
  </si>
  <si>
    <t>INE906B07HK9</t>
  </si>
  <si>
    <t>7.32% NTPC LTD NCD RED 17-07-2029**</t>
  </si>
  <si>
    <t>INE733E07KL3</t>
  </si>
  <si>
    <t>7.4% MANGALORE REF &amp; PET NCD 12-04-2030**</t>
  </si>
  <si>
    <t>INE103A08019</t>
  </si>
  <si>
    <t>7.08% IRFC NCD RED 28-02-2030**</t>
  </si>
  <si>
    <t>INE053F07CA3</t>
  </si>
  <si>
    <t>7.49% SIDBI SR VIII NCD RED 11-06-2029**</t>
  </si>
  <si>
    <t>INE556F08KX8</t>
  </si>
  <si>
    <t>7.75% MANGALORE REF &amp; PET NCD 29-01-2030**</t>
  </si>
  <si>
    <t>INE103A08035</t>
  </si>
  <si>
    <t>7.38% POWER GRID CORP NCD RED 12-04-2030**</t>
  </si>
  <si>
    <t>INE752E08635</t>
  </si>
  <si>
    <t>7.55% IRFC NCD RED 06-11-29**</t>
  </si>
  <si>
    <t>INE053F07BX7</t>
  </si>
  <si>
    <t>7.47% SIDBI SR II NCD RED 05-09-2029**</t>
  </si>
  <si>
    <t>INE556F08KR0</t>
  </si>
  <si>
    <t>7.43% NABARD GOI SERV NCD RED 31-01-2030**</t>
  </si>
  <si>
    <t>INE261F08BX4</t>
  </si>
  <si>
    <t>7.44% NABARD SR 26F NCD RED 17-07-29</t>
  </si>
  <si>
    <t>INE261F08EU4</t>
  </si>
  <si>
    <t>7.82% PFC SR BS225 NCD RED 13-03-2030**</t>
  </si>
  <si>
    <t>INE134E08MF0</t>
  </si>
  <si>
    <t>7.5% IRFC NCD RED 07-09-2029**</t>
  </si>
  <si>
    <t>INE053F07BW9</t>
  </si>
  <si>
    <t>7.25% INDIAN OIL CORP SR XXVII 05-01-30**</t>
  </si>
  <si>
    <t>INE242A08569</t>
  </si>
  <si>
    <t>7.14% EXIM BOND SR AA01 NCD 13-12-2029**</t>
  </si>
  <si>
    <t>INE514E08GD0</t>
  </si>
  <si>
    <t>8.36% NHAI NCD RED 20-05-2029**</t>
  </si>
  <si>
    <t>INE906B07HD4</t>
  </si>
  <si>
    <t>7.10% NABARD GOI SERV NCD RED 08-02-2030**</t>
  </si>
  <si>
    <t>INE261F08BY2</t>
  </si>
  <si>
    <t>8.3% REC LTD NCD RED 25-06-2029**</t>
  </si>
  <si>
    <t>INE020B08BU9</t>
  </si>
  <si>
    <t>7.36% INDIAN OIL COR N SR XXVI 16-07-29**</t>
  </si>
  <si>
    <t>INE242A08551</t>
  </si>
  <si>
    <t>8.25% REC GOI SERVICED NCD RED 26-03-30**</t>
  </si>
  <si>
    <t>INE020B08CR3</t>
  </si>
  <si>
    <t>7.93% PFC LTD NCD RED 31-12-2029**</t>
  </si>
  <si>
    <t>INE134E08KI8</t>
  </si>
  <si>
    <t>7.48% SIDBI SR VI NCD RED 24-05-2029**</t>
  </si>
  <si>
    <t>INE556F08KV2</t>
  </si>
  <si>
    <t>8.24% POWER GRID NCD GOI SERV 14-02-2029**</t>
  </si>
  <si>
    <t>INE752E08551</t>
  </si>
  <si>
    <t>7.49% POWER GRID CORP NCD 25-10-2029**</t>
  </si>
  <si>
    <t>INE752E08601</t>
  </si>
  <si>
    <t>7.92% REC LTD. NCD RED 30-03-2030**</t>
  </si>
  <si>
    <t>INE020B08CJ0</t>
  </si>
  <si>
    <t>8.23% IRFC NCD RED 29-03-2029**</t>
  </si>
  <si>
    <t>INE053F07BE7</t>
  </si>
  <si>
    <t>7.27% NABARD NCD RED 14-02-2030**</t>
  </si>
  <si>
    <t>INE261F08BZ9</t>
  </si>
  <si>
    <t>8.85% POWER FIN CORP NCD RED 25-05-2029**</t>
  </si>
  <si>
    <t>INE134E08KC1</t>
  </si>
  <si>
    <t>7.5% NHPC NCD RED 06-10-2029**</t>
  </si>
  <si>
    <t>INE848E07AS5</t>
  </si>
  <si>
    <t>8.80% RECL NCD RED 14-05-2029**</t>
  </si>
  <si>
    <t>INE020B08BS3</t>
  </si>
  <si>
    <t>8.37% NHAI NCD RED 20-01-2029**</t>
  </si>
  <si>
    <t>INE906B07GN5</t>
  </si>
  <si>
    <t>7.25% NPCIL NCD RED 15-12-2029 XXXIII C**</t>
  </si>
  <si>
    <t>INE206D08436</t>
  </si>
  <si>
    <t>7.13% NHPC LTD NCD 11-02-2030**</t>
  </si>
  <si>
    <t>INE848E07BC7</t>
  </si>
  <si>
    <t>6.7% REC LTD SR 249B NCD 31-12-29**</t>
  </si>
  <si>
    <t>INE020B08FY2</t>
  </si>
  <si>
    <t>6.85% NABARD SR26B NCD RED 19-01-2029</t>
  </si>
  <si>
    <t>INE261F08EQ2</t>
  </si>
  <si>
    <t>8.4% POWER GRID NCD RED 26-05-2029**</t>
  </si>
  <si>
    <t>INE752E07MV8</t>
  </si>
  <si>
    <t>7.38% NHPC LTD NCD 03-01-2030**</t>
  </si>
  <si>
    <t>INE848E07AX5</t>
  </si>
  <si>
    <t>8.15% EXIM NCB 21-01-2030 R21 - 2030**</t>
  </si>
  <si>
    <t>INE514E08EJ2</t>
  </si>
  <si>
    <t>7.95% IRFC NCD RED 12-06-2029**</t>
  </si>
  <si>
    <t>INE053F07BR9</t>
  </si>
  <si>
    <t>8.13% NUCLEAR POWER CORP NCD 28-03-2030**</t>
  </si>
  <si>
    <t>INE206D08394</t>
  </si>
  <si>
    <t>7.44%POWER FIN COR SR247A NCD R 15-01-30**</t>
  </si>
  <si>
    <t>INE134E08NO0</t>
  </si>
  <si>
    <t>7.04% SIDBI SR IV NCD RED 09-02-2029**</t>
  </si>
  <si>
    <t>INE556F08LB2</t>
  </si>
  <si>
    <t>7.37% IRFC SR 181 NCD RED 31-07-2029**</t>
  </si>
  <si>
    <t>INE053F08411</t>
  </si>
  <si>
    <t>7.41% NABARD NCD RED 18-07-2029**</t>
  </si>
  <si>
    <t>INE261F08BM7</t>
  </si>
  <si>
    <t>9.18% NUCLEAR POWER CORP NCD RD 23-01-29**</t>
  </si>
  <si>
    <t>INE206D08162</t>
  </si>
  <si>
    <t>8.87% EXIM BANK NCD RED 30-10-2029**</t>
  </si>
  <si>
    <t>INE514E08ED5</t>
  </si>
  <si>
    <t>7.36% NLC INDIA LTD. NCD RED 25-01-2030**</t>
  </si>
  <si>
    <t>INE589A07045</t>
  </si>
  <si>
    <t>9.18% NUCLEAR POWER CORP NCD RD 23-01-28**</t>
  </si>
  <si>
    <t>INE206D08204</t>
  </si>
  <si>
    <t>8.70% POWER GRID CORP NCD RED 15-07-2028**</t>
  </si>
  <si>
    <t>INE752E07LC0</t>
  </si>
  <si>
    <t>7.8% NHAI NCD RED 26-06-2029**</t>
  </si>
  <si>
    <t>INE906B07HF9</t>
  </si>
  <si>
    <t>7.04% GOVT OF INDIA RED 03-06-2029</t>
  </si>
  <si>
    <t>IN0020240050</t>
  </si>
  <si>
    <t>In accordance with SEBI Circular no. SEBI/HO/IMD/PoD2/P/CIR/2024/183 dated December 13, 2024, Debt Index Replication Factor (DIRF) is 78.8</t>
  </si>
  <si>
    <t>BHARAT Bond ETF - April 2030</t>
  </si>
  <si>
    <t>PORTFOLIO STATEMENT OF EDELWEISS LARGE &amp; MID CAP FUND AS ON APRIL 30, 2026</t>
  </si>
  <si>
    <t>(An open ended equity scheme investing in both large cap and mid cap stocks)</t>
  </si>
  <si>
    <t>Amber Enterprises India Ltd.</t>
  </si>
  <si>
    <t>INE371P01015</t>
  </si>
  <si>
    <t>TBO Tek Ltd.</t>
  </si>
  <si>
    <t>INE673O01025</t>
  </si>
  <si>
    <t>EDELWEISS MONEY MARKET FUND - DIRECT PL</t>
  </si>
  <si>
    <t>INF843K01CE1</t>
  </si>
  <si>
    <t>Edelweiss Large and Mid Cap Fund</t>
  </si>
  <si>
    <t>PORTFOLIO STATEMENT OF EDEL NY LMCAP250 PL 8 13 YR GS 70 30 IDX AS ON APRIL 30, 2026</t>
  </si>
  <si>
    <t>(An open-ended index scheme replicating Nifty LargeMidcap250 Plus 8-13 yr G-Sec 70:30 Index)</t>
  </si>
  <si>
    <t>Direct Plan Quarterly IDCW Option</t>
  </si>
  <si>
    <t>Regular Quarterly IDCW Option</t>
  </si>
  <si>
    <t>^ Scheme was lauched during the period hence NAV is not mentioned at the start of period</t>
  </si>
  <si>
    <t>Edelweiss Nifty LargeMidcap250 Plus 8-13 yr G-Sec 70-30 Index Fund</t>
  </si>
  <si>
    <t>PORTFOLIO STATEMENT OF EDELWEISS AGGRESSIVE HYBRID FUND AS ON APRIL 30, 2026</t>
  </si>
  <si>
    <t>(An open ended hybrid scheme investing predominantly in equity and equity related instruments)</t>
  </si>
  <si>
    <t>BROOKFIELD INDIA REAL ESTATE TRUST</t>
  </si>
  <si>
    <t>INE0FDU25010</t>
  </si>
  <si>
    <t>JSW Dulux Ltd.</t>
  </si>
  <si>
    <t>INE133A01011</t>
  </si>
  <si>
    <t>RBL Bank Ltd.</t>
  </si>
  <si>
    <t>INE976G01028</t>
  </si>
  <si>
    <t>V2 Retail Ltd.</t>
  </si>
  <si>
    <t>INE945H01021</t>
  </si>
  <si>
    <t>RAAJMARG INFRA INVESTMENT TRUST</t>
  </si>
  <si>
    <t>INE2PB023011</t>
  </si>
  <si>
    <t>Time Technoplast Ltd.</t>
  </si>
  <si>
    <t>INE508G01029</t>
  </si>
  <si>
    <t>ZF Commercial Vehicle Ctrl Sys Ind Ltd.</t>
  </si>
  <si>
    <t>INE342J01019</t>
  </si>
  <si>
    <t>R R Kabel Ltd.</t>
  </si>
  <si>
    <t>INE777K01022</t>
  </si>
  <si>
    <t>CCL Products (India) Ltd.</t>
  </si>
  <si>
    <t>INE421D01022</t>
  </si>
  <si>
    <t>Anant Raj Ltd.</t>
  </si>
  <si>
    <t>INE242C01024</t>
  </si>
  <si>
    <t>Data Patterns (India) Ltd.</t>
  </si>
  <si>
    <t>INE0IX101010</t>
  </si>
  <si>
    <t>Medi Assist Healthcare Services Ltd.</t>
  </si>
  <si>
    <t>INE456Z01021</t>
  </si>
  <si>
    <t>Aadhar Housing Finance Ltd.</t>
  </si>
  <si>
    <t>INE883F01010</t>
  </si>
  <si>
    <t>Premier Energies Ltd.26/05/2026</t>
  </si>
  <si>
    <t>Shree Cement Ltd.26/05/2026</t>
  </si>
  <si>
    <t>7.40% BHARTI TELE XXVIII 01-02-29</t>
  </si>
  <si>
    <t>INE403D08298</t>
  </si>
  <si>
    <t>8.1701% ABHFL SR D1 NCD 25-08-27**</t>
  </si>
  <si>
    <t>INE831R07466</t>
  </si>
  <si>
    <t>7.73% BAJAJ FIN LTD OPT II R 07-06-28**</t>
  </si>
  <si>
    <t>INE296A07SN8</t>
  </si>
  <si>
    <t>7.3763% BAJAJ FIN LTD OPT III R 26-06-28</t>
  </si>
  <si>
    <t>INE296A07TJ4</t>
  </si>
  <si>
    <t>BANK OF BARODA CD RED 03-02-2027#**</t>
  </si>
  <si>
    <t>INE028A16LE0</t>
  </si>
  <si>
    <t>EDELWEISS LOW DURATION FUND</t>
  </si>
  <si>
    <t>INF754K01UP8</t>
  </si>
  <si>
    <t>EDEL CRIS-IBX AAA NBFC-HFC-JUN 27 IND FD</t>
  </si>
  <si>
    <t>INF754K01UG7</t>
  </si>
  <si>
    <t>EDEL CRI IBX AAA FIN S JN 28-DIRECT-GR</t>
  </si>
  <si>
    <t>INF754K01TP0</t>
  </si>
  <si>
    <t>EDELWEISS-NIFTY 50-INDEX FUND</t>
  </si>
  <si>
    <t>INF754K01NB3</t>
  </si>
  <si>
    <t>Direct Plan IDCW</t>
  </si>
  <si>
    <t>Regular Plan IDCW</t>
  </si>
  <si>
    <t>Edelweiss Aggressive Hybrid Fund</t>
  </si>
  <si>
    <t>SHREE CEMENT LTD 26/05/2026</t>
  </si>
  <si>
    <t>PREMIER ENERGIES LIMITED 26/05/2026</t>
  </si>
  <si>
    <t>PORTFOLIO STATEMENT OF EDELWEISS BSE SENSEX ETF AS ON APRIL 30, 2026</t>
  </si>
  <si>
    <t>(An open-ended exchange traded scheme replicating/tracking BSE Sensex Total Return Index)</t>
  </si>
  <si>
    <t>Plan /option (Face Value 85)</t>
  </si>
  <si>
    <t>Edelweiss BSE Sensex ETF</t>
  </si>
  <si>
    <t>PORTFOLIO STATEMENT OF EDELWEISS TECHNOLOGY FUND AS ON APRIL 30, 2026</t>
  </si>
  <si>
    <t>(An open-ended equity scheme investing in technology &amp; technology-related companies)</t>
  </si>
  <si>
    <t>NVIDIA CORP</t>
  </si>
  <si>
    <t>US67066G1040</t>
  </si>
  <si>
    <t>IT-Hardware</t>
  </si>
  <si>
    <t>APPLE INC</t>
  </si>
  <si>
    <t>US0378331005</t>
  </si>
  <si>
    <t>Software Products</t>
  </si>
  <si>
    <t>MICROSOFT CORP</t>
  </si>
  <si>
    <t>US5949181045</t>
  </si>
  <si>
    <t>Computers Hardware &amp; Equipments</t>
  </si>
  <si>
    <t>BROADCOM INC</t>
  </si>
  <si>
    <t>US11135F1012</t>
  </si>
  <si>
    <t>Telecom - Equipment &amp; Accessories</t>
  </si>
  <si>
    <t>MICRON TECHNOLOGY INC</t>
  </si>
  <si>
    <t>US5951121038</t>
  </si>
  <si>
    <t>ADVANCED MICRO DEVICES INC</t>
  </si>
  <si>
    <t>US0079031078</t>
  </si>
  <si>
    <t>INTEL CORP</t>
  </si>
  <si>
    <t>US4581401001</t>
  </si>
  <si>
    <t>Computers - Software &amp; Consulting</t>
  </si>
  <si>
    <t>CISCO SYSTEMS INC</t>
  </si>
  <si>
    <t>US17275R1023</t>
  </si>
  <si>
    <t>LAM RESEARCH CORPORATION</t>
  </si>
  <si>
    <t>US5128073062</t>
  </si>
  <si>
    <t>PALANTIR TECHNOLOGIES INC</t>
  </si>
  <si>
    <t>US69608A1088</t>
  </si>
  <si>
    <t>APPLIED MATERIALS INC</t>
  </si>
  <si>
    <t>US0382221051</t>
  </si>
  <si>
    <t>ORACLE CORPORATION</t>
  </si>
  <si>
    <t>US68389X1054</t>
  </si>
  <si>
    <t>TEXAS INSTRUMENTS INC</t>
  </si>
  <si>
    <t>US8825081040</t>
  </si>
  <si>
    <t>KLA CORP</t>
  </si>
  <si>
    <t>US4824801009</t>
  </si>
  <si>
    <t>IBM</t>
  </si>
  <si>
    <t>US4592001014</t>
  </si>
  <si>
    <t>ANALOG DEVICES INC</t>
  </si>
  <si>
    <t>US0326541051</t>
  </si>
  <si>
    <t>QUALCOMM INC</t>
  </si>
  <si>
    <t>US7475251036</t>
  </si>
  <si>
    <t>ARISTA NETWORKS INC.</t>
  </si>
  <si>
    <t>US0404132054</t>
  </si>
  <si>
    <t>AMPHENOL CORP</t>
  </si>
  <si>
    <t>US0320951017</t>
  </si>
  <si>
    <t>SALESFORCE INC</t>
  </si>
  <si>
    <t>US79466L3024</t>
  </si>
  <si>
    <t>SANDISK CORP</t>
  </si>
  <si>
    <t>US80004C2008</t>
  </si>
  <si>
    <t>SEAGATE TECHNOLOGY HOLDINGS PLC</t>
  </si>
  <si>
    <t>IE00BKVD2N49</t>
  </si>
  <si>
    <t>WESTERN DIGITAL CORP</t>
  </si>
  <si>
    <t>US9581021055</t>
  </si>
  <si>
    <t>DELL TECHNOLOGIES INC</t>
  </si>
  <si>
    <t>US24703L2025</t>
  </si>
  <si>
    <t>CORNING INC</t>
  </si>
  <si>
    <t>US2193501051</t>
  </si>
  <si>
    <t>PALO ALTO NETWORKS INC</t>
  </si>
  <si>
    <t>US6974351057</t>
  </si>
  <si>
    <t>APPLOVIN CORP</t>
  </si>
  <si>
    <t>US03831W1080</t>
  </si>
  <si>
    <t xml:space="preserve">Software Products  </t>
  </si>
  <si>
    <t>ACCENTURE PLC</t>
  </si>
  <si>
    <t>IE00B4BNMY34</t>
  </si>
  <si>
    <t>CROWDSTRIKE HOLDINGS INC</t>
  </si>
  <si>
    <t>US22788C1053</t>
  </si>
  <si>
    <t>INTUIT INC</t>
  </si>
  <si>
    <t>US4612021034</t>
  </si>
  <si>
    <t>ADOBE INC</t>
  </si>
  <si>
    <t>US00724F1012</t>
  </si>
  <si>
    <t>SERVICENOW INC.</t>
  </si>
  <si>
    <t>US81762P1021</t>
  </si>
  <si>
    <t>SYNOPSYS INC</t>
  </si>
  <si>
    <t>US8716071076</t>
  </si>
  <si>
    <t>CADENCE DESIGN SYS INC</t>
  </si>
  <si>
    <t>US1273871087</t>
  </si>
  <si>
    <t>MONOLITHIC POWER SYSTEM INC</t>
  </si>
  <si>
    <t>US6098391054</t>
  </si>
  <si>
    <t>NXP SEMICONDUCTORS NV</t>
  </si>
  <si>
    <t>NL0009538784</t>
  </si>
  <si>
    <t>MOTOROLA SOLUTIONS INC</t>
  </si>
  <si>
    <t>US6200763075</t>
  </si>
  <si>
    <t>TE CONNECTIVITY PLC</t>
  </si>
  <si>
    <t>IE000IVNQZ81</t>
  </si>
  <si>
    <t>KEYSIGHT TECHNOLOGIES INC</t>
  </si>
  <si>
    <t>US49338L1035</t>
  </si>
  <si>
    <t>TERADYNE INC</t>
  </si>
  <si>
    <t>US8807701029</t>
  </si>
  <si>
    <t>IT Enabled Services</t>
  </si>
  <si>
    <t>FORTINET INC</t>
  </si>
  <si>
    <t>US34959E1091</t>
  </si>
  <si>
    <t>AUTODESK INC</t>
  </si>
  <si>
    <t>US0527691069</t>
  </si>
  <si>
    <t>MICROCHIP TECHNOLOGY INC</t>
  </si>
  <si>
    <t>US5950171042</t>
  </si>
  <si>
    <t>DATADOG INC</t>
  </si>
  <si>
    <t>US23804L1035</t>
  </si>
  <si>
    <t>HEWLETT PACKARD ENTERPRISE CO</t>
  </si>
  <si>
    <t>US42824C1099</t>
  </si>
  <si>
    <t>ROPER TECHNOLOGIES INC</t>
  </si>
  <si>
    <t>US7766961061</t>
  </si>
  <si>
    <t>TELEDYNE TECHNOLOGIES INC</t>
  </si>
  <si>
    <t>US8793601050</t>
  </si>
  <si>
    <t>WORKDAY INC</t>
  </si>
  <si>
    <t>US98138H1014</t>
  </si>
  <si>
    <t>COGNIZANT TECH SOLUTIONS</t>
  </si>
  <si>
    <t>US1924461023</t>
  </si>
  <si>
    <t>FAIR ISAAC CORP</t>
  </si>
  <si>
    <t>US3032501047</t>
  </si>
  <si>
    <t>Edelweiss Technology Fund</t>
  </si>
  <si>
    <t>PORTFOLIO STATEMENT OF EDELWEISS  EUROPE DYNAMIC EQUITY OFF-SHORE FUND AS ON APRIL 30, 2026</t>
  </si>
  <si>
    <t>(An open ended fund of fund scheme investing in JPMorgan Funds – Europe Dynamic Fund)</t>
  </si>
  <si>
    <t>JPMORGAN F-EUROPE DYNAM-I-A</t>
  </si>
  <si>
    <t>LU0248045857</t>
  </si>
  <si>
    <t>Edelweiss Europe Dynamic Equity Off-Shore Fund</t>
  </si>
  <si>
    <t>PORTFOLIO STATEMENT OF EDELWEISS CRISIL IBX 50:50 GILT PLUS SDL APRIL 2037 INDEX FUND AS ON APRIL 30, 2026</t>
  </si>
  <si>
    <t>(An open-ended target maturity Index Fund investing in the constituents of CRISIL IBX 50:50 Gilt Plus SDL Index – April 2037. A relatively high interest rate risk and relatively low credit risk)</t>
  </si>
  <si>
    <t>7.41% GOVT OF INDIA RED 19-12-2036</t>
  </si>
  <si>
    <t>IN0020220102</t>
  </si>
  <si>
    <t>7.54% GOVT OF INDIA RED 23-05-2036</t>
  </si>
  <si>
    <t>IN0020220029</t>
  </si>
  <si>
    <t>7.84% TELANGANA SDL RED 03-08-2036</t>
  </si>
  <si>
    <t>IN4520220109</t>
  </si>
  <si>
    <t>7.74% UTTAR PRADESH SDL 15-03-2037</t>
  </si>
  <si>
    <t>IN3320220152</t>
  </si>
  <si>
    <t>8.03% ANDHRA PRADESH SDL RED 20-07-2036</t>
  </si>
  <si>
    <t>IN1020220332</t>
  </si>
  <si>
    <t>7.89% TELANGANA SDL RED 27-10-2036</t>
  </si>
  <si>
    <t>IN4520220224</t>
  </si>
  <si>
    <t>7.75% RAJASTHAN SDL RED 08-11-2036</t>
  </si>
  <si>
    <t>IN2920230306</t>
  </si>
  <si>
    <t>7.72% ANDHRA PRADESH SDL RED 25-10-2036</t>
  </si>
  <si>
    <t>IN1020230539</t>
  </si>
  <si>
    <t>7.83% TELANGANA SDL RED 04-10-2036</t>
  </si>
  <si>
    <t>IN4520220216</t>
  </si>
  <si>
    <t>7.47% ANDHRA PRADESH SDL RED 26-04-2037</t>
  </si>
  <si>
    <t>IN1020230067</t>
  </si>
  <si>
    <t>7.24% KARNATAKA SDL RED 10-03-2037</t>
  </si>
  <si>
    <t>IN1920200657</t>
  </si>
  <si>
    <t>7.97% ANDHRA PRADESH SDL RED 10-08-2036</t>
  </si>
  <si>
    <t>IN1020220407</t>
  </si>
  <si>
    <t>7.72% KARNATAKA SDL RED 10-01-2037</t>
  </si>
  <si>
    <t>IN1920230191</t>
  </si>
  <si>
    <t>7.45% MAHARASHTRA SDL RED 20-03-2037</t>
  </si>
  <si>
    <t>IN2220230295</t>
  </si>
  <si>
    <t>7.45% KARNATAKA SDL RED 20-03-2037</t>
  </si>
  <si>
    <t>IN1920230357</t>
  </si>
  <si>
    <t>In accordance with SEBI Circular no. SEBI/HO/IMD/PoD2/P/CIR/2024/183 dated December 13, 2024, Debt Index Replication Factor (DIRF) is 96.65</t>
  </si>
  <si>
    <t xml:space="preserve">EDELWEISS CRISIL IBX 50:50 GILT PLUS SDL APRIL 2037 INDEX FUND </t>
  </si>
  <si>
    <t>CRISIL Gilt Plus SDL 5050 Apr 2037 Index Fund</t>
  </si>
  <si>
    <t>Edelweiss Crisil IBX 50-50 Gilt Plus SDL Apr 2037 Index Fund</t>
  </si>
  <si>
    <t>PORTFOLIO STATEMENT OF BHARAT BOND FOF – APRIL 2030 AS ON APRIL 30, 2026</t>
  </si>
  <si>
    <t>(An open-ended Target Maturity fund of funds scheme investing in units of BHARAT Bond ETF – April 2030)</t>
  </si>
  <si>
    <t>BHARAT BOND ETF-APRIL 2030-GROWTH</t>
  </si>
  <si>
    <t>INF754K01KO2</t>
  </si>
  <si>
    <t>BHARAT Bond FOF - April 2030</t>
  </si>
  <si>
    <t>PORTFOLIO STATEMENT OF BHARAT BOND FOF – APRIL 2031 AS ON APRIL 30, 2026</t>
  </si>
  <si>
    <t>(An open-ended Target Maturity fund of funds scheme investing in units of BHARAT Bond ETF – April 2031)</t>
  </si>
  <si>
    <t>BHARAT BOND ETF-APRIL 2031-GROWTH</t>
  </si>
  <si>
    <t>INF754K01LE1</t>
  </si>
  <si>
    <t>BHARAT Bond FOF - April 2031</t>
  </si>
  <si>
    <t>PORTFOLIO STATEMENT OF EDELWEISS NIFTY PSU BOND PLUS SDL APR 2027 50 50 INDEX AS ON APRIL 30, 2026</t>
  </si>
  <si>
    <t>(An open-ended target maturity Index Fund predominantly investing in the constituents of Nifty PSU Bond Plus SDL Apr 2027 50:50 Index. A relatively high interest rate risk and relatively low credit risk.)</t>
  </si>
  <si>
    <t>6.14% IND OIL COR NCD 18-02-27**</t>
  </si>
  <si>
    <t>INE242A08502</t>
  </si>
  <si>
    <t>7.83% IRFC LTD NCD RED 19-03-2027**</t>
  </si>
  <si>
    <t>INE053F07983</t>
  </si>
  <si>
    <t>7.75% POWER FIN COR GOI SER NCD 22-03-27**</t>
  </si>
  <si>
    <t>INE134E08IX1</t>
  </si>
  <si>
    <t>7.89% POWER GRID CORP NCD RED 09-03-2027**</t>
  </si>
  <si>
    <t>INE752E07OE0</t>
  </si>
  <si>
    <t>7.79% SIDBI NCD SR IV NCD RED 19-04-2027**</t>
  </si>
  <si>
    <t>INE556F08KK5</t>
  </si>
  <si>
    <t>7.80% NABARD NCD SR 24E RED 15-03-2027**</t>
  </si>
  <si>
    <t>INE261F08EF5</t>
  </si>
  <si>
    <t>7.95% RECL SR 147 NCD RED 12-03-2027**</t>
  </si>
  <si>
    <t>INE020B08AH8</t>
  </si>
  <si>
    <t>7.13% NHPC STRPP B NCD 11-02-2027**</t>
  </si>
  <si>
    <t>INE848E07AZ0</t>
  </si>
  <si>
    <t>7.25% EXIM BANK NCD RED 01-02-2027**</t>
  </si>
  <si>
    <t>INE514E08FJ9</t>
  </si>
  <si>
    <t>8.14% NUCLEAR POWER CORP NCD 25-03-2027**</t>
  </si>
  <si>
    <t>INE206D08279</t>
  </si>
  <si>
    <t>8.85% POWER GRID CORP NCD KRED 19-10-26**</t>
  </si>
  <si>
    <t>INE752E07KL3</t>
  </si>
  <si>
    <t>6.37% REC LTD 249A NCD RED 31-03-2027**</t>
  </si>
  <si>
    <t>INE020B08FX4</t>
  </si>
  <si>
    <t>9.25% POWER GRID CORP NCD  RED 09-03-27**</t>
  </si>
  <si>
    <t>INE752E07JN1</t>
  </si>
  <si>
    <t>7.5% NHPC NCD RED 07-10-2026**</t>
  </si>
  <si>
    <t>INE848E07AP1</t>
  </si>
  <si>
    <t>9% NTPC SRS XLII NCD RED 25-01-2027**</t>
  </si>
  <si>
    <t>INE733E07HC8</t>
  </si>
  <si>
    <t>6.09% HPCL NCD RED 26-02-2027**</t>
  </si>
  <si>
    <t>INE094A08101</t>
  </si>
  <si>
    <t>6.58% GUJARAT SDL RED 31-03-2027</t>
  </si>
  <si>
    <t>IN1520200347</t>
  </si>
  <si>
    <t>7.78% BIHAR SDL RED 01-03-2027</t>
  </si>
  <si>
    <t>IN1320160170</t>
  </si>
  <si>
    <t>7.86% KARNATAKA SDL RED 15-03-2027</t>
  </si>
  <si>
    <t>IN1920160117</t>
  </si>
  <si>
    <t>8.31% RAJASTHAN SDL RED 08-04-2027</t>
  </si>
  <si>
    <t>IN2920200036</t>
  </si>
  <si>
    <t>7.75% KARNATAKA SDL RED 01-03-2027</t>
  </si>
  <si>
    <t>IN1920160109</t>
  </si>
  <si>
    <t>7.92% WEST BENGAL SDL 15-03-2027</t>
  </si>
  <si>
    <t>IN3420160175</t>
  </si>
  <si>
    <t>7.78% WEST BENGAL SDL 01-03-2027</t>
  </si>
  <si>
    <t>IN3420160167</t>
  </si>
  <si>
    <t>7.74% TAMIL NADU SDL RED 01-03-2027</t>
  </si>
  <si>
    <t>IN3120161309</t>
  </si>
  <si>
    <t>7.64% HARYANA SDL RED 29-03-2027</t>
  </si>
  <si>
    <t>IN1620160292</t>
  </si>
  <si>
    <t>7.61% TAMIL NADU SDL RED 15-02-2027</t>
  </si>
  <si>
    <t>IN3120160194</t>
  </si>
  <si>
    <t>7.59% BIHAR SDL RED 15-02-2027</t>
  </si>
  <si>
    <t>IN1320160162</t>
  </si>
  <si>
    <t>7.62% UTTAR PRADESH SDL 15-02-2027</t>
  </si>
  <si>
    <t>IN3320160317</t>
  </si>
  <si>
    <t>7.85% TAMIL NADU SDL RED 15-03-2027</t>
  </si>
  <si>
    <t>IN3120161317</t>
  </si>
  <si>
    <t>7.59% Karnataka SDL RED 29-03-2027</t>
  </si>
  <si>
    <t>IN1920160125</t>
  </si>
  <si>
    <t>7.62% Tamil Nadu SDL RED 29-03-2027</t>
  </si>
  <si>
    <t>IN3120161424</t>
  </si>
  <si>
    <t>7.64% WEST BENGAL SDL RED 29-03-2027</t>
  </si>
  <si>
    <t>IN3420160183</t>
  </si>
  <si>
    <t>In accordance with SEBI Circular no. SEBI/HO/IMD/PoD2/P/CIR/2024/183 dated December 13, 2024, Debt Index Replication Factor (DIRF) is 76.69</t>
  </si>
  <si>
    <t>Edelweiss Nifty PSU Bond Plus SDL Apr2027 50 50 Index</t>
  </si>
  <si>
    <t>NY PSU BD PL SDL IDX Fund-2027</t>
  </si>
  <si>
    <t>Edelweiss NIFTY PSU Bond Plus SDL Apr 2027 50-50 Index Fund</t>
  </si>
  <si>
    <t>PORTFOLIO STATEMENT OF EDELWEISS FINANCIAL SERVICES FUND AS ON APRIL 30, 2026</t>
  </si>
  <si>
    <t>(An open-ended equity scheme investing in the financial services sector)</t>
  </si>
  <si>
    <t>Edelweiss Financial Services Fund</t>
  </si>
  <si>
    <t>PORTFOLIO STATEMENT OF EDELWEISS MULTI ASSET ALLOCATION FUND AS ON APRIL 30, 2026</t>
  </si>
  <si>
    <t>(An open-ended scheme investing in Equity, Debt, Commodities and in units of REITs &amp; InvITs)</t>
  </si>
  <si>
    <t>Adani Ports &amp; Special Economic Zone Ltd.26/05/2026</t>
  </si>
  <si>
    <t>Bank of Baroda26/05/2026</t>
  </si>
  <si>
    <t>Bajaj Finance Ltd.26/05/2026</t>
  </si>
  <si>
    <t>Tata Consumer Products Ltd.26/05/2026</t>
  </si>
  <si>
    <t>Dabur India Ltd.26/05/2026</t>
  </si>
  <si>
    <t>Indus Towers Ltd.26/05/2026</t>
  </si>
  <si>
    <t>Axis Bank Ltd.26/05/2026</t>
  </si>
  <si>
    <t>Pidilite Industries Ltd.26/05/2026</t>
  </si>
  <si>
    <t>Max Healthcare Institute Ltd.26/05/2026</t>
  </si>
  <si>
    <t>Prestige Estates Projects Ltd.26/05/2026</t>
  </si>
  <si>
    <t>State Bank of India26/05/2026</t>
  </si>
  <si>
    <t>BSE Ltd.26/05/2026</t>
  </si>
  <si>
    <t>Shriram Finance Ltd.26/05/2026</t>
  </si>
  <si>
    <t>PB Fintech Ltd.26/05/2026</t>
  </si>
  <si>
    <t>Fortis Healthcare Ltd.26/05/2026</t>
  </si>
  <si>
    <t>JSW Steel Ltd.26/05/2026</t>
  </si>
  <si>
    <t>Glenmark Pharmaceuticals Ltd.26/05/2026</t>
  </si>
  <si>
    <t>TVS Motor Company Ltd.26/05/2026</t>
  </si>
  <si>
    <t>Tata Steel Ltd.26/05/2026</t>
  </si>
  <si>
    <t>Adani Energy Solutions Ltd.26/05/2026</t>
  </si>
  <si>
    <t>Ultratech Cement Ltd.26/05/2026</t>
  </si>
  <si>
    <t>Aurobindo Pharma Ltd.26/05/2026</t>
  </si>
  <si>
    <t>Hindustan Petroleum Corporation Ltd.26/05/2026</t>
  </si>
  <si>
    <t>ITC Ltd.26/05/2026</t>
  </si>
  <si>
    <t>Jio Financial Services Ltd.26/05/2026</t>
  </si>
  <si>
    <t>National Aluminium Company Ltd.26/05/2026</t>
  </si>
  <si>
    <t>Yes Bank Ltd.26/05/2026</t>
  </si>
  <si>
    <t>Eternal Ltd.26/05/2026</t>
  </si>
  <si>
    <t>Kotak Mahindra Bank Ltd.26/05/2026</t>
  </si>
  <si>
    <t>Mahindra &amp; Mahindra Ltd.26/05/2026</t>
  </si>
  <si>
    <t>Bharat Electronics Ltd.26/05/2026</t>
  </si>
  <si>
    <t>ICICI Bank Ltd.26/05/2026</t>
  </si>
  <si>
    <t>Hindustan Aeronautics Ltd.26/05/2026</t>
  </si>
  <si>
    <t>Grasim Industries Ltd.26/05/2026</t>
  </si>
  <si>
    <t>Bharti Airtel Ltd.26/05/2026</t>
  </si>
  <si>
    <t>Reliance Industries Ltd.26/05/2026</t>
  </si>
  <si>
    <t>Vodafone Idea Ltd.26/05/2026</t>
  </si>
  <si>
    <t>Steel Authority of India Ltd.26/05/2026</t>
  </si>
  <si>
    <t>HDFC Bank Ltd.26/05/2026</t>
  </si>
  <si>
    <t>(b) Exchange Traded Commodity Derivatives</t>
  </si>
  <si>
    <t>GOLDMINI-05Jun2026-MCX</t>
  </si>
  <si>
    <t>SILVER-03Jul2026-MCX</t>
  </si>
  <si>
    <t>SILVERMINI-30Jun2026-MCX</t>
  </si>
  <si>
    <t>GOLDMINI-05May2026-MCX</t>
  </si>
  <si>
    <t>SILVER-05May2026-MCX</t>
  </si>
  <si>
    <t>7.62% NABARD NCD SR 24H RED 10-05-2029**</t>
  </si>
  <si>
    <t>INE261F08EH1</t>
  </si>
  <si>
    <t>8.3333%HDB FIN SR 213 A1 NCD 06-08-27**</t>
  </si>
  <si>
    <t>INE756I07FA8</t>
  </si>
  <si>
    <t>7.53% NABARD NCD SR 25E RED 24-03-28</t>
  </si>
  <si>
    <t>INE261F08EM1</t>
  </si>
  <si>
    <t>8.20% ADITYA BIRLA HSG SR L1 R19-05-2027**</t>
  </si>
  <si>
    <t>INE831R07441</t>
  </si>
  <si>
    <t>7.2959% ADITYA BIRLA CAP 15-09-28**</t>
  </si>
  <si>
    <t>INE674K07069</t>
  </si>
  <si>
    <t>6.80% AXIS FIN LTD NCD R 18-11-26**</t>
  </si>
  <si>
    <t>INE891K07721</t>
  </si>
  <si>
    <t>8.0359% KOTAK MAH INVEST NCD R 06-10-26**</t>
  </si>
  <si>
    <t>INE975F07IM9</t>
  </si>
  <si>
    <t>8.35% IRFC NCD RED 13-03-2029**</t>
  </si>
  <si>
    <t>INE053F07BC1</t>
  </si>
  <si>
    <t>8.00% BAJAJ FINANCE NCD RD 17-10-28**</t>
  </si>
  <si>
    <t>INE296A07SQ1</t>
  </si>
  <si>
    <t>7.83% KOTAK MAH PRIME NCD RED 13-07-28**</t>
  </si>
  <si>
    <t>INE916DA7SJ7</t>
  </si>
  <si>
    <t>6.90% LIC HOUSING FIN TR 456 R 17-09-27**</t>
  </si>
  <si>
    <t>INE115A07RH4</t>
  </si>
  <si>
    <t>7.3382% KOTAK MAHINDRA INV NCD 28-11-28**</t>
  </si>
  <si>
    <t>INE975F07IV0</t>
  </si>
  <si>
    <t>7.8445% TATA CAP HSG FIN SR A 18-09-2026**</t>
  </si>
  <si>
    <t>INE033L07IC6</t>
  </si>
  <si>
    <t>7.865% LIC HSG FIN LT TR443 NCD 20-08-26**</t>
  </si>
  <si>
    <t>INE115A07QT1</t>
  </si>
  <si>
    <t>8% ADITYA BIRLA CAP SR I RED 09-10-2026**</t>
  </si>
  <si>
    <t>INE860H07IQ0</t>
  </si>
  <si>
    <t>6.35% HDB FIN A1 FX 169 RED 11-09-26**</t>
  </si>
  <si>
    <t>INE756I07DX5</t>
  </si>
  <si>
    <t>Others</t>
  </si>
  <si>
    <t>a) Gold</t>
  </si>
  <si>
    <t>Gold</t>
  </si>
  <si>
    <t>IDIA00500001</t>
  </si>
  <si>
    <t>b) Silver</t>
  </si>
  <si>
    <t>Silver</t>
  </si>
  <si>
    <t>IDIA00500002</t>
  </si>
  <si>
    <t>Edelweiss Multi Asset Allocation Fund</t>
  </si>
  <si>
    <t>Multi Asset Allocation Fund</t>
  </si>
  <si>
    <t>GRASIM INDUSTRIES LTD 26/05/2026</t>
  </si>
  <si>
    <t>Short</t>
  </si>
  <si>
    <t>BHARTI AIRTEL LTD 26/05/2026</t>
  </si>
  <si>
    <t>BANK OF BARODA 26/05/2026</t>
  </si>
  <si>
    <t>BHARAT ELECTRONICS LTD 26/05/2026</t>
  </si>
  <si>
    <t>KOTAK MAHINDRA BANK LTD 26/05/2026</t>
  </si>
  <si>
    <t>MAHINDRA &amp; MAHINDRA LTD 26/05/2026</t>
  </si>
  <si>
    <t>ADANI PORTS &amp; SP ECO ZONE 26/05/2026</t>
  </si>
  <si>
    <t>AUROBINDO PHARMA LTD 26/05/2026</t>
  </si>
  <si>
    <t>AXIS BANK LTD 26/05/2026</t>
  </si>
  <si>
    <t>NATIONAL ALUMINIUM CO. LTD 26/05/2026</t>
  </si>
  <si>
    <t>PIDILITE INDUSTRIES LTD 26/05/2026</t>
  </si>
  <si>
    <t>RELIANCE INDUSTRIES LTD 26/05/2026</t>
  </si>
  <si>
    <t>STEEL AUTHORITY OF INDIA LTD 26/05/2026</t>
  </si>
  <si>
    <t>STATE BANK OF INDIA 26/05/2026</t>
  </si>
  <si>
    <t>HINDUSTAN AERONAUTICS LIMITED 26/05/2026</t>
  </si>
  <si>
    <t>HDFC BANK LTD 26/05/2026</t>
  </si>
  <si>
    <t>HINDUSTAN PETROLEUM CORP LTD 26/05/2026</t>
  </si>
  <si>
    <t>ICICI BANK LTD 26/05/2026</t>
  </si>
  <si>
    <t>VODAFONE IDEA LTD 26/05/2026</t>
  </si>
  <si>
    <t>INDUS TOWERS LTD 26/05/2026</t>
  </si>
  <si>
    <t>ITC LTD 26/05/2026</t>
  </si>
  <si>
    <t>JSW STEEL LTD 26/05/2026</t>
  </si>
  <si>
    <t>SHRIRAM FINANCE LIMITED 26/05/2026</t>
  </si>
  <si>
    <t>TATA CONSUMER PRODUCTS LTD 26/05/2026</t>
  </si>
  <si>
    <t>TATA STEEL LTD. 26/05/2026</t>
  </si>
  <si>
    <t>TVS MOTOR COMPANY LTD 26/05/2026</t>
  </si>
  <si>
    <t>ULTRATECH CEMENT LTD 26/05/2026</t>
  </si>
  <si>
    <t>GLENMARK PHARMACEUTICALS LTD 26/05/2026</t>
  </si>
  <si>
    <t>DABUR INDIA LTD 26/05/2026</t>
  </si>
  <si>
    <t>YES BANK LTD 26/05/2026</t>
  </si>
  <si>
    <t>ADANI ENERGY SOLUTION LTD 26/05/2026</t>
  </si>
  <si>
    <t>BSE LTD 26/05/2026</t>
  </si>
  <si>
    <t>MAX HEALTHCARE INSTITUTE LTD 26/05/2026</t>
  </si>
  <si>
    <t>PRESTIGE ESTATES PROJECT 26/05/2026</t>
  </si>
  <si>
    <t>ETERNAL LIMITED 26/05/2026</t>
  </si>
  <si>
    <t>JIO FINANCIAL SERVICES LTD. 26/05/2026</t>
  </si>
  <si>
    <t>PB FINTECH LIMITED 26/05/2026</t>
  </si>
  <si>
    <t>FORTIS HEALTHCARE LTD 26/05/2026</t>
  </si>
  <si>
    <t>BAJAJ FINANCE LTD 26/05/2026</t>
  </si>
  <si>
    <t>For the period 01st April 2026 to 30th April 2026, following hedging transactions through futures have been squared off/expired:</t>
  </si>
  <si>
    <t>For the period 01st April 2026 to 30th April 2026, following non-hedging transactions through futures have been squared off/expired:Nil</t>
  </si>
  <si>
    <t>For the period 01st April 2026 to 30th April 2026, hedging transactions through options which have been squared off/expired:Nil</t>
  </si>
  <si>
    <t>PORTFOLIO STATEMENT OF EDELWEISS NIFTY NEXT 50 INDEX FUND AS ON APRIL 30, 2026</t>
  </si>
  <si>
    <t>(An Open-ended Equity Scheme replicating Nifty Next 50 Index)</t>
  </si>
  <si>
    <t>Edelweiss NIFTY Next 50 Index Fund</t>
  </si>
  <si>
    <t>Nifty Next 50 Index</t>
  </si>
  <si>
    <t>PORTFOLIO STATEMENT OF EDELWEISS NIFTY SMALLCAP 250 INDEX FUND AS ON APRIL 30, 2026</t>
  </si>
  <si>
    <t>(An Open-ended Equity Scheme replicating Nifty Smallcap 250 Index)</t>
  </si>
  <si>
    <t>Piramal Finance Ltd.</t>
  </si>
  <si>
    <t>INE202B01038</t>
  </si>
  <si>
    <t>Bandhan Bank Ltd.</t>
  </si>
  <si>
    <t>INE545U01014</t>
  </si>
  <si>
    <t>Crompton Greaves Cons Electrical Ltd.</t>
  </si>
  <si>
    <t>INE299U01018</t>
  </si>
  <si>
    <t>Welspun Corp Ltd.</t>
  </si>
  <si>
    <t>INE191B01025</t>
  </si>
  <si>
    <t>The Great Eastern Shipping Company Ltd.</t>
  </si>
  <si>
    <t>INE017A01032</t>
  </si>
  <si>
    <t>Poonawalla Fincorp Ltd.</t>
  </si>
  <si>
    <t>INE511C01022</t>
  </si>
  <si>
    <t>Himadri Speciality Chemical Ltd.</t>
  </si>
  <si>
    <t>INE019C01026</t>
  </si>
  <si>
    <t>Kalpataru Projects International Ltd.</t>
  </si>
  <si>
    <t>INE220B01022</t>
  </si>
  <si>
    <t>Kirloskar Oil Engines Ltd.</t>
  </si>
  <si>
    <t>INE146L01010</t>
  </si>
  <si>
    <t>Acutaas Chemicals Ltd.</t>
  </si>
  <si>
    <t>INE00FF01025</t>
  </si>
  <si>
    <t>REDINGTON LIMITED</t>
  </si>
  <si>
    <t>INE891D01026</t>
  </si>
  <si>
    <t>Tata Chemicals Ltd.</t>
  </si>
  <si>
    <t>INE092A01019</t>
  </si>
  <si>
    <t>Kaynes Technology India Ltd.</t>
  </si>
  <si>
    <t>INE918Z01012</t>
  </si>
  <si>
    <t>Star Health &amp; Allied Insurance Co Ltd.</t>
  </si>
  <si>
    <t>INE575P01011</t>
  </si>
  <si>
    <t>Timken India Ltd.</t>
  </si>
  <si>
    <t>INE325A01013</t>
  </si>
  <si>
    <t>Elgi Equipments Ltd.</t>
  </si>
  <si>
    <t>INE285A01027</t>
  </si>
  <si>
    <t>Deepak Nitrite Ltd.</t>
  </si>
  <si>
    <t>INE288B01029</t>
  </si>
  <si>
    <t>HFCL Ltd.</t>
  </si>
  <si>
    <t>INE548A01028</t>
  </si>
  <si>
    <t>CESC Ltd.</t>
  </si>
  <si>
    <t>INE486A01021</t>
  </si>
  <si>
    <t>Wockhardt Ltd.</t>
  </si>
  <si>
    <t>INE049B01025</t>
  </si>
  <si>
    <t>Sammaan Capital Ltd.</t>
  </si>
  <si>
    <t>INE148I01020</t>
  </si>
  <si>
    <t>Carborundum Universal Ltd.</t>
  </si>
  <si>
    <t>INE120A01034</t>
  </si>
  <si>
    <t>Atul Ltd.</t>
  </si>
  <si>
    <t>INE100A01010</t>
  </si>
  <si>
    <t>Amara Raja Energy &amp; Mobility Ltd.</t>
  </si>
  <si>
    <t>INE885A01032</t>
  </si>
  <si>
    <t>IIFL Finance Ltd.</t>
  </si>
  <si>
    <t>INE530B01024</t>
  </si>
  <si>
    <t>Aarti Industries Ltd.</t>
  </si>
  <si>
    <t>INE769A01020</t>
  </si>
  <si>
    <t>Nuvama Wealth Management Ltd.</t>
  </si>
  <si>
    <t>INE531F01023</t>
  </si>
  <si>
    <t>Granules India Ltd.</t>
  </si>
  <si>
    <t>INE101D01020</t>
  </si>
  <si>
    <t>Asahi India Glass Ltd.</t>
  </si>
  <si>
    <t>INE439A01020</t>
  </si>
  <si>
    <t>Piramal Pharma Ltd.</t>
  </si>
  <si>
    <t>INE0DK501011</t>
  </si>
  <si>
    <t>Tata Technologies Ltd.</t>
  </si>
  <si>
    <t>INE142M01025</t>
  </si>
  <si>
    <t>Indian Energy Exchange Ltd.</t>
  </si>
  <si>
    <t>INE022Q01020</t>
  </si>
  <si>
    <t>Kajaria Ceramics Ltd.</t>
  </si>
  <si>
    <t>INE217B01036</t>
  </si>
  <si>
    <t>Natco Pharma Ltd.</t>
  </si>
  <si>
    <t>INE987B01026</t>
  </si>
  <si>
    <t>PTC Industries Ltd.</t>
  </si>
  <si>
    <t>INE596F01018</t>
  </si>
  <si>
    <t>Inox Wind Ltd.</t>
  </si>
  <si>
    <t>INE066P01011</t>
  </si>
  <si>
    <t>Sagility Ltd.</t>
  </si>
  <si>
    <t>INE0W2G01015</t>
  </si>
  <si>
    <t>Jaiprakash Power Ventures Ltd.</t>
  </si>
  <si>
    <t>INE351F01018</t>
  </si>
  <si>
    <t>Onesource Specialty Pharma Ltd.</t>
  </si>
  <si>
    <t>INE013P01021</t>
  </si>
  <si>
    <t>National Buildings Construction Corporation Ltd.</t>
  </si>
  <si>
    <t>INE095N01031</t>
  </si>
  <si>
    <t>Five Star Business Finance Ltd.</t>
  </si>
  <si>
    <t>INE128S01021</t>
  </si>
  <si>
    <t>Nava Ltd.</t>
  </si>
  <si>
    <t>INE725A01030</t>
  </si>
  <si>
    <t>Syngene International Ltd.</t>
  </si>
  <si>
    <t>INE398R01022</t>
  </si>
  <si>
    <t>Aegis Logistics Ltd.</t>
  </si>
  <si>
    <t>INE208C01025</t>
  </si>
  <si>
    <t>Emami Ltd.</t>
  </si>
  <si>
    <t>INE548C01032</t>
  </si>
  <si>
    <t>EID Parry India Ltd.</t>
  </si>
  <si>
    <t>INE126A01031</t>
  </si>
  <si>
    <t>PG Electroplast Ltd.</t>
  </si>
  <si>
    <t>INE457L01029</t>
  </si>
  <si>
    <t>IRB Infrastructure Developers Ltd.</t>
  </si>
  <si>
    <t>INE821I01022</t>
  </si>
  <si>
    <t>Deepak Fertilizers &amp; Petrochem Corp Ltd.</t>
  </si>
  <si>
    <t>INE501A01019</t>
  </si>
  <si>
    <t>Reliance Power Ltd.</t>
  </si>
  <si>
    <t>INE614G01033</t>
  </si>
  <si>
    <t>Zee Entertainment Enterprises Ltd.</t>
  </si>
  <si>
    <t>INE256A01028</t>
  </si>
  <si>
    <t>Entertainment</t>
  </si>
  <si>
    <t>Gujarat State Petronet Ltd.</t>
  </si>
  <si>
    <t>INE246F01010</t>
  </si>
  <si>
    <t>Cohance Lifesciences Ltd.</t>
  </si>
  <si>
    <t>INE03QK01018</t>
  </si>
  <si>
    <t>Zen Technologies Ltd.</t>
  </si>
  <si>
    <t>INE251B01027</t>
  </si>
  <si>
    <t>PVR Inox Ltd.</t>
  </si>
  <si>
    <t>INE191H01014</t>
  </si>
  <si>
    <t>Whirlpool of India Ltd.</t>
  </si>
  <si>
    <t>INE716A01013</t>
  </si>
  <si>
    <t>Finolex Cables Ltd.</t>
  </si>
  <si>
    <t>INE235A01022</t>
  </si>
  <si>
    <t>Jubilant Pharmova Ltd.</t>
  </si>
  <si>
    <t>INE700A01033</t>
  </si>
  <si>
    <t>Cyient Ltd.</t>
  </si>
  <si>
    <t>INE136B01020</t>
  </si>
  <si>
    <t>Syrma Sgs Technology Ltd.</t>
  </si>
  <si>
    <t>INE0DYJ01015</t>
  </si>
  <si>
    <t>Ola Electric Mobility Ltd.</t>
  </si>
  <si>
    <t>INE0LXG01040</t>
  </si>
  <si>
    <t>Schneider Electric Infrastructure Ltd.</t>
  </si>
  <si>
    <t>INE839M01018</t>
  </si>
  <si>
    <t>KEC International Ltd.</t>
  </si>
  <si>
    <t>INE389H01022</t>
  </si>
  <si>
    <t>Eris Lifesciences Ltd.</t>
  </si>
  <si>
    <t>INE406M01024</t>
  </si>
  <si>
    <t>CEAT Ltd.</t>
  </si>
  <si>
    <t>INE482A01020</t>
  </si>
  <si>
    <t>Capri Global Capital Ltd.</t>
  </si>
  <si>
    <t>INE180C01042</t>
  </si>
  <si>
    <t>Pfizer Ltd.</t>
  </si>
  <si>
    <t>INE182A01018</t>
  </si>
  <si>
    <t>BEML Ltd.</t>
  </si>
  <si>
    <t>INE258A01024</t>
  </si>
  <si>
    <t>Engineers India Ltd.</t>
  </si>
  <si>
    <t>INE510A01028</t>
  </si>
  <si>
    <t>Cartrade Tech Ltd.</t>
  </si>
  <si>
    <t>INE290S01011</t>
  </si>
  <si>
    <t>NCC Ltd.</t>
  </si>
  <si>
    <t>INE868B01028</t>
  </si>
  <si>
    <t>Chambal Fertilizers &amp; Chemicals Ltd.</t>
  </si>
  <si>
    <t>INE085A01013</t>
  </si>
  <si>
    <t>Techno Electric &amp; Engineering Co. Ltd.</t>
  </si>
  <si>
    <t>INE285K01026</t>
  </si>
  <si>
    <t>Sobha Ltd.</t>
  </si>
  <si>
    <t>INE671H01015</t>
  </si>
  <si>
    <t>EIH Ltd.</t>
  </si>
  <si>
    <t>INE230A01023</t>
  </si>
  <si>
    <t>Rainbow Children's Medicare Ltd.</t>
  </si>
  <si>
    <t>INE961O01016</t>
  </si>
  <si>
    <t>Vardhman Textiles Ltd.</t>
  </si>
  <si>
    <t>INE825A01020</t>
  </si>
  <si>
    <t>Titagarh Rail Systems Ltd.</t>
  </si>
  <si>
    <t>INE615H01020</t>
  </si>
  <si>
    <t>Ramkrishna Forgings Ltd.</t>
  </si>
  <si>
    <t>INE399G01023</t>
  </si>
  <si>
    <t>Shyam Metalics And Energy Ltd.</t>
  </si>
  <si>
    <t>INE810G01011</t>
  </si>
  <si>
    <t>Bayer Cropscience Ltd.</t>
  </si>
  <si>
    <t>INE462A01022</t>
  </si>
  <si>
    <t>Sun TV Network Ltd.</t>
  </si>
  <si>
    <t>INE424H01027</t>
  </si>
  <si>
    <t>Balrampur Chini Mills Ltd.</t>
  </si>
  <si>
    <t>INE119A01028</t>
  </si>
  <si>
    <t>LT Foods Ltd.</t>
  </si>
  <si>
    <t>INE818H01020</t>
  </si>
  <si>
    <t>Lemon Tree Hotels Ltd.</t>
  </si>
  <si>
    <t>INE970X01018</t>
  </si>
  <si>
    <t>Poly Medicure Ltd.</t>
  </si>
  <si>
    <t>INE205C01021</t>
  </si>
  <si>
    <t>Healthcare Equipment &amp; Supplies</t>
  </si>
  <si>
    <t>The Jammu &amp; Kashmir Bank Ltd.</t>
  </si>
  <si>
    <t>INE168A01041</t>
  </si>
  <si>
    <t>Fertilizers &amp; Chemicals Travancore Ltd.</t>
  </si>
  <si>
    <t>INE188A01015</t>
  </si>
  <si>
    <t>Paradeep Phosphates Ltd.</t>
  </si>
  <si>
    <t>INE088F01024</t>
  </si>
  <si>
    <t>Aditya Birla Lifestyle Brands Ltd.</t>
  </si>
  <si>
    <t>INE14LE01019</t>
  </si>
  <si>
    <t>Aavas Financiers Ltd.</t>
  </si>
  <si>
    <t>INE216P01012</t>
  </si>
  <si>
    <t>Sarda Energy &amp; Minerals Ltd.</t>
  </si>
  <si>
    <t>INE385C01021</t>
  </si>
  <si>
    <t>Chennai Petroleum Corporation Ltd.</t>
  </si>
  <si>
    <t>INE178A01016</t>
  </si>
  <si>
    <t>Chalet Hotels Ltd.</t>
  </si>
  <si>
    <t>INE427F01016</t>
  </si>
  <si>
    <t>JM Financial Ltd.</t>
  </si>
  <si>
    <t>INE780C01023</t>
  </si>
  <si>
    <t>Brainbees Solutions Ltd.</t>
  </si>
  <si>
    <t>INE02RE01045</t>
  </si>
  <si>
    <t>Choice International Ltd.</t>
  </si>
  <si>
    <t>INE102B01014</t>
  </si>
  <si>
    <t>Afcons Infrastructure Ltd.</t>
  </si>
  <si>
    <t>INE101I01011</t>
  </si>
  <si>
    <t>Jindal Saw Ltd.</t>
  </si>
  <si>
    <t>INE324A01032</t>
  </si>
  <si>
    <t>Gravita India Ltd.</t>
  </si>
  <si>
    <t>INE024L01027</t>
  </si>
  <si>
    <t>Indegene Ltd.</t>
  </si>
  <si>
    <t>INE065X01017</t>
  </si>
  <si>
    <t>Shipping Corporation Of India Ltd.</t>
  </si>
  <si>
    <t>INE109A01011</t>
  </si>
  <si>
    <t>Indian Overseas Bank</t>
  </si>
  <si>
    <t>INE565A01014</t>
  </si>
  <si>
    <t>PCBL Chemical Ltd.</t>
  </si>
  <si>
    <t>INE602A01031</t>
  </si>
  <si>
    <t>Olectra Greentech Ltd.</t>
  </si>
  <si>
    <t>INE260D01016</t>
  </si>
  <si>
    <t>JK Tyre &amp; Industries Ltd.</t>
  </si>
  <si>
    <t>INE573A01042</t>
  </si>
  <si>
    <t>HEG Ltd.</t>
  </si>
  <si>
    <t>INE545A01024</t>
  </si>
  <si>
    <t>Sonata Software Ltd.</t>
  </si>
  <si>
    <t>INE269A01021</t>
  </si>
  <si>
    <t>Ircon International Ltd.</t>
  </si>
  <si>
    <t>INE962Y01021</t>
  </si>
  <si>
    <t>NMDC Steel Ltd.</t>
  </si>
  <si>
    <t>INE0NNS01018</t>
  </si>
  <si>
    <t>Zydus Wellness Ltd.</t>
  </si>
  <si>
    <t>INE768C01028</t>
  </si>
  <si>
    <t>DCM Shriram Ltd.</t>
  </si>
  <si>
    <t>INE499A01024</t>
  </si>
  <si>
    <t>Sapphire Foods India Ltd.</t>
  </si>
  <si>
    <t>INE806T01020</t>
  </si>
  <si>
    <t>Niva Bupa Health Insurance Company Ltd.</t>
  </si>
  <si>
    <t>INE995S01015</t>
  </si>
  <si>
    <t>Supreme Petrochem Ltd.</t>
  </si>
  <si>
    <t>INE663A01033</t>
  </si>
  <si>
    <t>Graphite India Ltd.</t>
  </si>
  <si>
    <t>INE371A01025</t>
  </si>
  <si>
    <t>Swan Corp Ltd.</t>
  </si>
  <si>
    <t>INE665A01038</t>
  </si>
  <si>
    <t>Honasa Consumer Ltd.</t>
  </si>
  <si>
    <t>INE0J5401028</t>
  </si>
  <si>
    <t>Bata India Ltd.</t>
  </si>
  <si>
    <t>INE176A01028</t>
  </si>
  <si>
    <t>Cemindia Projects Ltd.</t>
  </si>
  <si>
    <t>INE686A01026</t>
  </si>
  <si>
    <t>IDBI Bank Ltd.</t>
  </si>
  <si>
    <t>INE008A01015</t>
  </si>
  <si>
    <t>Minda Corporation Ltd.</t>
  </si>
  <si>
    <t>INE842C01021</t>
  </si>
  <si>
    <t>Doms Industries Ltd.</t>
  </si>
  <si>
    <t>INE321T01012</t>
  </si>
  <si>
    <t>Household Products</t>
  </si>
  <si>
    <t>Welspun Living Ltd.</t>
  </si>
  <si>
    <t>INE192B01031</t>
  </si>
  <si>
    <t>UTI Asset Management Company Ltd.</t>
  </si>
  <si>
    <t>INE094J01016</t>
  </si>
  <si>
    <t>IFCI Ltd.</t>
  </si>
  <si>
    <t>INE039A01010</t>
  </si>
  <si>
    <t>Jupiter Wagons Ltd.</t>
  </si>
  <si>
    <t>INE209L01016</t>
  </si>
  <si>
    <t>Anupam Rasayan India Limited</t>
  </si>
  <si>
    <t>INE930P01018</t>
  </si>
  <si>
    <t>Transformers And Rectifiers (India) Ltd.</t>
  </si>
  <si>
    <t>INE763I01026</t>
  </si>
  <si>
    <t>Central Bank of India</t>
  </si>
  <si>
    <t>INE483A01010</t>
  </si>
  <si>
    <t>International Gemmological Inst Ind Ltd.</t>
  </si>
  <si>
    <t>INE0Q9301021</t>
  </si>
  <si>
    <t>Leela Palaces Hotels &amp; Resorts Ltd.</t>
  </si>
  <si>
    <t>INE0AQ201015</t>
  </si>
  <si>
    <t>Tejas Networks Ltd.</t>
  </si>
  <si>
    <t>INE010J01012</t>
  </si>
  <si>
    <t>Signatureglobal (India) Ltd.</t>
  </si>
  <si>
    <t>INE903U01023</t>
  </si>
  <si>
    <t>Caplin Point Laboratories Ltd.</t>
  </si>
  <si>
    <t>INE475E01026</t>
  </si>
  <si>
    <t>BLS International Services Ltd.</t>
  </si>
  <si>
    <t>INE153T01027</t>
  </si>
  <si>
    <t>Trident Ltd.</t>
  </si>
  <si>
    <t>INE064C01022</t>
  </si>
  <si>
    <t>Blue Dart Express Ltd.</t>
  </si>
  <si>
    <t>INE233B01017</t>
  </si>
  <si>
    <t>Newgen Software Technologies Ltd.</t>
  </si>
  <si>
    <t>INE619B01017</t>
  </si>
  <si>
    <t>Aditya Birla Fashion and Retail Ltd.</t>
  </si>
  <si>
    <t>INE647O01011</t>
  </si>
  <si>
    <t>Acme Solar Holdings Ltd.</t>
  </si>
  <si>
    <t>INE622W01025</t>
  </si>
  <si>
    <t>UCO Bank</t>
  </si>
  <si>
    <t>INE691A01018</t>
  </si>
  <si>
    <t>Nuvoco Vistas Corporation Ltd.</t>
  </si>
  <si>
    <t>INE118D01016</t>
  </si>
  <si>
    <t>Mangalore Refinery &amp; Petrochemicals Ltd.</t>
  </si>
  <si>
    <t>INE103A01014</t>
  </si>
  <si>
    <t>RITES LTD.</t>
  </si>
  <si>
    <t>INE320J01015</t>
  </si>
  <si>
    <t>ITI Ltd.</t>
  </si>
  <si>
    <t>INE248A01017</t>
  </si>
  <si>
    <t>Allied Blenders And Distillers Ltd.</t>
  </si>
  <si>
    <t>INE552Z01027</t>
  </si>
  <si>
    <t>Canara HSBC Life Insurance Company Ltd.</t>
  </si>
  <si>
    <t>INE01TY01017</t>
  </si>
  <si>
    <t>RailTel Corporation of India Ltd.</t>
  </si>
  <si>
    <t>INE0DD101019</t>
  </si>
  <si>
    <t>Tega Industries Ltd.</t>
  </si>
  <si>
    <t>INE011K01018</t>
  </si>
  <si>
    <t>Aegis Vopak Terminals Ltd.</t>
  </si>
  <si>
    <t>INE0INX01018</t>
  </si>
  <si>
    <t>The India Cements Ltd.</t>
  </si>
  <si>
    <t>INE383A01012</t>
  </si>
  <si>
    <t>Gallantt Ispat Ltd.</t>
  </si>
  <si>
    <t>INE297H01019</t>
  </si>
  <si>
    <t>The Bombay Burmah Trading Corp Ltd.</t>
  </si>
  <si>
    <t>INE050A01025</t>
  </si>
  <si>
    <t>Jbm Auto Ltd.</t>
  </si>
  <si>
    <t>INE927D01051</t>
  </si>
  <si>
    <t>Saregama India Ltd.</t>
  </si>
  <si>
    <t>INE979A01025</t>
  </si>
  <si>
    <t>Travel Food Services Ltd.</t>
  </si>
  <si>
    <t>INE103V01028</t>
  </si>
  <si>
    <t>Tata Teleservices (Maharashtra) Ltd.</t>
  </si>
  <si>
    <t>INE517B01013</t>
  </si>
  <si>
    <t>Latent View Analytics Ltd.</t>
  </si>
  <si>
    <t>INE0I7C01011</t>
  </si>
  <si>
    <t>C.E. Info Systems Ltd.</t>
  </si>
  <si>
    <t>INE0BV301023</t>
  </si>
  <si>
    <t>Blue Jet Healthcare Ltd.</t>
  </si>
  <si>
    <t>INE0KBH01020</t>
  </si>
  <si>
    <t>MMTC Ltd.</t>
  </si>
  <si>
    <t>INE123F01029</t>
  </si>
  <si>
    <t>Edelweiss NIFTY Smallcap 250 Index Fund</t>
  </si>
  <si>
    <t>PORTFOLIO STATEMENT OF EDELWEISS GOLD ETF FUND AS ON APRIL 30, 2026</t>
  </si>
  <si>
    <t>((An open ended exchange traded fund replicating/tracking domestic prices of Gold))</t>
  </si>
  <si>
    <t xml:space="preserve">a) Gold </t>
  </si>
  <si>
    <t>Edelweiss Gold ETF</t>
  </si>
  <si>
    <t>PORTFOLIO STATEMENT OF EDELWEISS  LIQUID FUND AS ON APRIL 30, 2026</t>
  </si>
  <si>
    <t>(An open-ended liquid scheme. A relatively low interest rate risk and moderate credit risk.)</t>
  </si>
  <si>
    <t>364 DAYS TBILL RED 11-06-2026</t>
  </si>
  <si>
    <t>IN002025Z112</t>
  </si>
  <si>
    <t>91 DAYS TBILL RED 11-06-2026</t>
  </si>
  <si>
    <t>IN002025X497</t>
  </si>
  <si>
    <t>364 DAYS TBILL RED 07-05-2026</t>
  </si>
  <si>
    <t>IN002025Z062</t>
  </si>
  <si>
    <t>182 DAYS TBILL RED 28-05-2026</t>
  </si>
  <si>
    <t>IN002025Y354</t>
  </si>
  <si>
    <t>AXIS BANK LTD CD RED 24-06-26#**</t>
  </si>
  <si>
    <t>INE238AD6CE5</t>
  </si>
  <si>
    <t>INDIAN BANK CD RED 29-05-2026#</t>
  </si>
  <si>
    <t>INE562A16PR1</t>
  </si>
  <si>
    <t>EXIM BANK CD RED 11-06-2026#</t>
  </si>
  <si>
    <t>INE514E16CM3</t>
  </si>
  <si>
    <t>CANARA BANK CD RED 29-05-2026#</t>
  </si>
  <si>
    <t>INE476A16F03</t>
  </si>
  <si>
    <t>INDUSIND BANK LTD CD RED 22-06-26#**</t>
  </si>
  <si>
    <t>INE095A168D7</t>
  </si>
  <si>
    <t>CANARA BANK CD RED 27-05-26#**</t>
  </si>
  <si>
    <t>INE476A16H19</t>
  </si>
  <si>
    <t>UNION BANK OF INDIA CD 17-06-26#**</t>
  </si>
  <si>
    <t>INE692A16LI4</t>
  </si>
  <si>
    <t>BANK OF BARODA CD RED 26-05-26#**</t>
  </si>
  <si>
    <t>INE028A16LM3</t>
  </si>
  <si>
    <t>UNION BANK OF INDIA CD RED 26-05-26#**</t>
  </si>
  <si>
    <t>INE692A16KG0</t>
  </si>
  <si>
    <t>HDFC BANK CD RED 05-06-2026#**</t>
  </si>
  <si>
    <t>INE040A16IS1</t>
  </si>
  <si>
    <t>PUNJAB NATIONAL BANK RED 08-06-26#**</t>
  </si>
  <si>
    <t>INE160A16UR4</t>
  </si>
  <si>
    <t>BANK OF BARODA CD RED 03-06-26#**</t>
  </si>
  <si>
    <t>INE028A16KG7</t>
  </si>
  <si>
    <t>BANK OF BARODA CD RED 17-06-2026#**</t>
  </si>
  <si>
    <t>INE028A16LX0</t>
  </si>
  <si>
    <t>PUNJAB NATIONAL BANK CD 18-05-26#**</t>
  </si>
  <si>
    <t>INE160A16UK9</t>
  </si>
  <si>
    <t>UNION BANK OF INDIA CD RED 12-06-2026#**</t>
  </si>
  <si>
    <t>INE692A16KP1</t>
  </si>
  <si>
    <t>PUNJAB NATIONAL BANK CD 23-06-26#**</t>
  </si>
  <si>
    <t>INE160A16UZ7</t>
  </si>
  <si>
    <t>AXIS BANK LTD CD RED 15-05-2026#</t>
  </si>
  <si>
    <t>INE238AD6BA5</t>
  </si>
  <si>
    <t>BANK OF BARODA CD RED 19-05-2026#**</t>
  </si>
  <si>
    <t>INE028A16LJ9</t>
  </si>
  <si>
    <t>UNION BANK OF INDIA CD RED 01-06-2026#**</t>
  </si>
  <si>
    <t>INE692A16KH8</t>
  </si>
  <si>
    <t>HDFC BANK CD RED 04-06-2026#**</t>
  </si>
  <si>
    <t>INE040A16HT1</t>
  </si>
  <si>
    <t>FEDERAL BANK LTD CD 08-06-2026#**</t>
  </si>
  <si>
    <t>INE171A16NG9</t>
  </si>
  <si>
    <t>PUNJAB NATIONAL BANK CD RED 12-06-2026#**</t>
  </si>
  <si>
    <t>INE160A16UA0</t>
  </si>
  <si>
    <t>INDIAN BANK CD RED 19-06-2026#</t>
  </si>
  <si>
    <t>INE562A16QT5</t>
  </si>
  <si>
    <t>UNION BANK OF INDIA CD 23-06-26#**</t>
  </si>
  <si>
    <t>INE692A16LO2</t>
  </si>
  <si>
    <t>AXIS BANK LTD CD RED 25-05-26#</t>
  </si>
  <si>
    <t>INE238AD6BB3</t>
  </si>
  <si>
    <t>SIDBI CD RED 05-05-2026#**</t>
  </si>
  <si>
    <t>INE556F16BH3</t>
  </si>
  <si>
    <t>UNION BANK OF INDIA CD R 15-05-26#</t>
  </si>
  <si>
    <t>INE692A16KC9</t>
  </si>
  <si>
    <t>BANK OF INDIA CD RED 15-05-26#**</t>
  </si>
  <si>
    <t>INE084A16FP1</t>
  </si>
  <si>
    <t>HDFC BANK CD RED 19-05-2026#</t>
  </si>
  <si>
    <t>INE040A16GW7</t>
  </si>
  <si>
    <t>KOTAK MAHINDRA BANK CD RED 25-05-2026#</t>
  </si>
  <si>
    <t>INE237AD6083</t>
  </si>
  <si>
    <t>AXIS BANK LTD CD RED 11-06-2026#**</t>
  </si>
  <si>
    <t>INE238AD6AT7</t>
  </si>
  <si>
    <t>AXIS BANK LTD CD RED 12-06-2026#</t>
  </si>
  <si>
    <t>INE238AD6AU5</t>
  </si>
  <si>
    <t>BANK OF BARODA CD RED 15-06-2026#</t>
  </si>
  <si>
    <t>INE028A16JU0</t>
  </si>
  <si>
    <t>AXIS BANK LTD CD RED 25-06-2026#</t>
  </si>
  <si>
    <t>INE238AD6AZ4</t>
  </si>
  <si>
    <t>CANARA BANK CD RED 15-05-26#</t>
  </si>
  <si>
    <t>INE476A16E79</t>
  </si>
  <si>
    <t>HDFC BANK CD RED 24-06-2026#**</t>
  </si>
  <si>
    <t>INE040A16HB9</t>
  </si>
  <si>
    <t>NLC INDIA LTD. CP RED 07-05-2026**</t>
  </si>
  <si>
    <t>INE589A14405</t>
  </si>
  <si>
    <t>TITAN COMPANY LTD. CP R 25-06-26**</t>
  </si>
  <si>
    <t>INE280A14534</t>
  </si>
  <si>
    <t>NABARD CP RED 07-05-2026</t>
  </si>
  <si>
    <t>INE261F14OP1</t>
  </si>
  <si>
    <t>BHARAT PETROLEUM CORP LTD. CP 13-05-26</t>
  </si>
  <si>
    <t>INE029A14BT2</t>
  </si>
  <si>
    <t>NABARD CP RED 15-06-2026</t>
  </si>
  <si>
    <t>INE261F14PA0</t>
  </si>
  <si>
    <t>NABARD CP RED 16-06-2026**</t>
  </si>
  <si>
    <t>INE261F14PB8</t>
  </si>
  <si>
    <t>RELIANCE RETAIL VENT CP 13-05-26**</t>
  </si>
  <si>
    <t>INE929O14EQ4</t>
  </si>
  <si>
    <t>NETWORK18 MED&amp;INV CP RED 03-06-26**</t>
  </si>
  <si>
    <t>INE870H14WU8</t>
  </si>
  <si>
    <t>SMFG INDIA CREDIT COMPANY LT CP 09-06-26**</t>
  </si>
  <si>
    <t>INE535H14JN9</t>
  </si>
  <si>
    <t>ALEMBIC PHARMACEUTICALS  CP RED 07-05-26**</t>
  </si>
  <si>
    <t>INE901L14CG4</t>
  </si>
  <si>
    <t>CAN FIN HOMES LTD. CP RED 20-05-2026**</t>
  </si>
  <si>
    <t>INE477A14EC3</t>
  </si>
  <si>
    <t>MUTHOOT FINANCE CP RED 12-06-2026**</t>
  </si>
  <si>
    <t>INE414G14UW7</t>
  </si>
  <si>
    <t>ALEMBIC PHARMACEUTICALS  CP RED 15-06-26**</t>
  </si>
  <si>
    <t>INE901L14CI0</t>
  </si>
  <si>
    <t>ICICI SECURITIES CP RED 15-06-2026**</t>
  </si>
  <si>
    <t>INE763G14C53</t>
  </si>
  <si>
    <t>ADITYA BIRLA CAPITAL CP 28-07-26**</t>
  </si>
  <si>
    <t>INE674K14CH7</t>
  </si>
  <si>
    <t>MOTILAL OSWAL FIN SER CP RED 12-06-2026**</t>
  </si>
  <si>
    <t>INE338I14KS3</t>
  </si>
  <si>
    <t>ADITYA BIRLA CAP CP RED 24-06-26**</t>
  </si>
  <si>
    <t>INE674K14CB0</t>
  </si>
  <si>
    <t>BLUE STAR CP RED 07-05-2026**</t>
  </si>
  <si>
    <t>INE472A14PB2</t>
  </si>
  <si>
    <t>NABARD CP RED 08-05-2026**</t>
  </si>
  <si>
    <t>INE261F14OR7</t>
  </si>
  <si>
    <t>NABARD CP RED 18-05-2026**</t>
  </si>
  <si>
    <t>INE261F14OT3</t>
  </si>
  <si>
    <t>HERO FINCORP LTD CP RED 18-05-26**</t>
  </si>
  <si>
    <t>INE957N14JU8</t>
  </si>
  <si>
    <t>HDFC SECURITIES LTD. CP 20-05-26**</t>
  </si>
  <si>
    <t>INE700G14SO0</t>
  </si>
  <si>
    <t>ICICI SECURITIES CP RED 22-05-2026</t>
  </si>
  <si>
    <t>INE763G14YN8</t>
  </si>
  <si>
    <t>HDB FINANCIAL SERV CP RED 29-05-2026**</t>
  </si>
  <si>
    <t>INE756I14FZ1</t>
  </si>
  <si>
    <t>HDFC SECURITIES LTD. CP RED 29-05-2026**</t>
  </si>
  <si>
    <t>INE700G14SR3</t>
  </si>
  <si>
    <t>KOTAK SECURITIES LTD CP RED 29-05-2026**</t>
  </si>
  <si>
    <t>INE028E14VF3</t>
  </si>
  <si>
    <t>EXIM BANK CP RED 01-06-2026</t>
  </si>
  <si>
    <t>INE514E14TE9</t>
  </si>
  <si>
    <t>KOTAK SECURITIES LTD CP 01-06-26**</t>
  </si>
  <si>
    <t>INE028E14VG1</t>
  </si>
  <si>
    <t>MANAPPURAM FINANCE CP RED 01-06-2026**</t>
  </si>
  <si>
    <t>INE522D14PG7</t>
  </si>
  <si>
    <t>SHAREKHAN LTD CP RED 05-06-2026**</t>
  </si>
  <si>
    <t>INE211H14AN6</t>
  </si>
  <si>
    <t>TATA CAPITAL HSNG FIN CP RED 10-06-2026**</t>
  </si>
  <si>
    <t>INE033L14OD8</t>
  </si>
  <si>
    <t>HERO FINCORP LTD CP RED 29-07-26**</t>
  </si>
  <si>
    <t>INE957N14KC4</t>
  </si>
  <si>
    <t>GODREJ INDUSTRIES LTD CP RED 15-05-2026**</t>
  </si>
  <si>
    <t>INE233A146O3</t>
  </si>
  <si>
    <t>360 ONE WAM LTD. CP RED 22-05-2026**</t>
  </si>
  <si>
    <t>INE466L14FW8</t>
  </si>
  <si>
    <t>360 ONE WAM LTD. CP RED 03-06-26**</t>
  </si>
  <si>
    <t>INE466L14FZ1</t>
  </si>
  <si>
    <t>GODREJ INDUSTRIES LTD CP RED 25-06-2026**</t>
  </si>
  <si>
    <t>INE233A146G9</t>
  </si>
  <si>
    <t>SIDBI CP RED 09-07-2026**</t>
  </si>
  <si>
    <t>INE556F14MG7</t>
  </si>
  <si>
    <t>JULIUS BAER CAPITAL CP 29-07-26**</t>
  </si>
  <si>
    <t>INE824H14UC7</t>
  </si>
  <si>
    <t>BLUE STAR CP RED 12-05-2026</t>
  </si>
  <si>
    <t>INE472A14PD8</t>
  </si>
  <si>
    <t>INDIAN OIL CORP LTD CP RED 15-05-2026</t>
  </si>
  <si>
    <t>INE242A14YP1</t>
  </si>
  <si>
    <t>RELIANCE RETAIL VENT CP 20-05-26**</t>
  </si>
  <si>
    <t>INE929O14ES0</t>
  </si>
  <si>
    <t>ADITYA BIRLA CAPITAL CP 25-05-26**</t>
  </si>
  <si>
    <t>INE674K14BV0</t>
  </si>
  <si>
    <t>HSBC INVESTDIR FIN SER CP 04-06-26**</t>
  </si>
  <si>
    <t>INE790I14HC5</t>
  </si>
  <si>
    <t>BLUE STAR CP RED 11-06-2026**</t>
  </si>
  <si>
    <t>INE472A14PF3</t>
  </si>
  <si>
    <t>CEAT LTD CP RED 11-06-2026**</t>
  </si>
  <si>
    <t>INE482A14FZ1</t>
  </si>
  <si>
    <t>JULIUS BAER CAPITAL LTD CP RED 18-06-26**</t>
  </si>
  <si>
    <t>INE824H14SL2</t>
  </si>
  <si>
    <t>MIRAE ASSET FIN SERV CP 29-07-26**</t>
  </si>
  <si>
    <t>INE0JRU14446</t>
  </si>
  <si>
    <t>ADITYA BIRLA CAPITAL CP RED 07-05-2026**</t>
  </si>
  <si>
    <t>INE674K14BK3</t>
  </si>
  <si>
    <t>HDFC SECURITIES LTD. CP 11-05-26**</t>
  </si>
  <si>
    <t>INE700G14SE1</t>
  </si>
  <si>
    <t>HSBC INVESTDIR FIN SER CP RED 21-05-2026**</t>
  </si>
  <si>
    <t>INE790I14GV7</t>
  </si>
  <si>
    <t>MOTILAL OSWAL FIN SER CP RED 15-06-2026**</t>
  </si>
  <si>
    <t>INE338I14KQ7</t>
  </si>
  <si>
    <t>RELIANCE IND LTD CP RED 24-06-26**</t>
  </si>
  <si>
    <t>INE002A14LQ4</t>
  </si>
  <si>
    <t>Regular Plan Annual IDCW</t>
  </si>
  <si>
    <t>Regular Plan Daily IDCW</t>
  </si>
  <si>
    <t>Regular Plan Growth</t>
  </si>
  <si>
    <t>Retail Annual IDCW Option</t>
  </si>
  <si>
    <t>Retail Bonus Option</t>
  </si>
  <si>
    <t>Retail Daily IDCW Option</t>
  </si>
  <si>
    <t>Retail Fortnightly IDCW Option</t>
  </si>
  <si>
    <t>Retail Growth Option</t>
  </si>
  <si>
    <t>Retail IDCW Option</t>
  </si>
  <si>
    <t>Retail Monthly IDCW Option</t>
  </si>
  <si>
    <t>Retail Weekly IDCW Option</t>
  </si>
  <si>
    <t>Direct Plan daily IDCW</t>
  </si>
  <si>
    <t>Retail Plan Monthly IDCW</t>
  </si>
  <si>
    <t>Retail Plan Weekly IDCW</t>
  </si>
  <si>
    <t>Edelweiss Liquid Fund</t>
  </si>
  <si>
    <t>Liquid Fund</t>
  </si>
  <si>
    <t>PORTFOLIO STATEMENT OF BHARAT BOND FOF – APRIL 2032 AS ON APRIL 30, 2026</t>
  </si>
  <si>
    <t>(An open-ended Target Maturity fund of funds scheme investing in units of BHARAT Bond ETF – April 2032)</t>
  </si>
  <si>
    <t>BHARAT BOND ETF–APRIL 2032-GROWTH</t>
  </si>
  <si>
    <t>INF754K01OB1</t>
  </si>
  <si>
    <t>BHARAT Bond FOF - April 2032</t>
  </si>
  <si>
    <t>Bharat Bond ETF FOF – April 2032</t>
  </si>
  <si>
    <t>PORTFOLIO STATEMENT OF EDEL NIFTY ALPHA LOW VOLATILITY 30 INDEX FUND AS ON APRIL 30, 2026</t>
  </si>
  <si>
    <t>(An Open-ended Scheme replicating Nifty Alpha Low Volatility 30 Index.)</t>
  </si>
  <si>
    <t>Edelweiss Nifty Alpha Low Volatility 30 Index Fund</t>
  </si>
  <si>
    <t>PORTFOLIO STATEMENT OF EDELWEISS ARBITRAGE FUND AS ON APRIL 30, 2026</t>
  </si>
  <si>
    <t>(An open ended scheme investing in arbitrage opportunities)</t>
  </si>
  <si>
    <t>Petronet LNG Ltd.26/05/2026</t>
  </si>
  <si>
    <t>Dalmia Bharat Ltd.26/05/2026</t>
  </si>
  <si>
    <t>Coal India Ltd.26/05/2026</t>
  </si>
  <si>
    <t>Cummins India Ltd.26/05/2026</t>
  </si>
  <si>
    <t>NTPC Ltd.30/06/2026</t>
  </si>
  <si>
    <t>Bharti Airtel Ltd.30/06/2026</t>
  </si>
  <si>
    <t>Vishal Mega Mart Ltd26/05/2026</t>
  </si>
  <si>
    <t>Power Grid Corporation of India Ltd.26/05/2026</t>
  </si>
  <si>
    <t>Cochin Shipyard Ltd.26/05/2026</t>
  </si>
  <si>
    <t>Lupin Ltd.26/05/2026</t>
  </si>
  <si>
    <t>REC Ltd.30/06/2026</t>
  </si>
  <si>
    <t>Tata Motors Passenger Vehicles Ltd.26/05/2026</t>
  </si>
  <si>
    <t>Torrent Pharmaceuticals Ltd.26/05/2026</t>
  </si>
  <si>
    <t>KEI Industries Ltd.26/05/2026</t>
  </si>
  <si>
    <t>SRF Ltd.26/05/2026</t>
  </si>
  <si>
    <t>Tube Investments Of India Ltd.26/05/2026</t>
  </si>
  <si>
    <t>Alkem Laboratories Ltd.26/05/2026</t>
  </si>
  <si>
    <t>Motilal Oswal Financial Services Ltd.26/05/2026</t>
  </si>
  <si>
    <t>ABB India Ltd.26/05/2026</t>
  </si>
  <si>
    <t>Mankind Pharma Ltd.26/05/2026</t>
  </si>
  <si>
    <t>Suzlon Energy Ltd.26/05/2026</t>
  </si>
  <si>
    <t>Bajaj Finance Ltd.30/06/2026</t>
  </si>
  <si>
    <t>Bajaj Holdings &amp; Investment Ltd.26/05/2026</t>
  </si>
  <si>
    <t>Hindustan Unilever Ltd.26/05/2026</t>
  </si>
  <si>
    <t>Cipla Ltd.26/05/2026</t>
  </si>
  <si>
    <t>Muthoot Finance Ltd.26/05/2026</t>
  </si>
  <si>
    <t>Shriram Finance Ltd.30/06/2026</t>
  </si>
  <si>
    <t>Indian Bank26/05/2026</t>
  </si>
  <si>
    <t>Indian Energy Exchange Ltd.26/05/2026</t>
  </si>
  <si>
    <t>Biocon Ltd.26/05/2026</t>
  </si>
  <si>
    <t>Aditya Birla Capital Ltd.26/05/2026</t>
  </si>
  <si>
    <t>Jindal Steel Ltd.26/05/2026</t>
  </si>
  <si>
    <t>Bharat Forge Ltd.26/05/2026</t>
  </si>
  <si>
    <t>Bajaj Finserv Ltd.30/06/2026</t>
  </si>
  <si>
    <t>Swiggy Ltd.26/05/2026</t>
  </si>
  <si>
    <t>Power Finance Corporation Ltd.26/05/2026</t>
  </si>
  <si>
    <t>United Spirits Ltd.26/05/2026</t>
  </si>
  <si>
    <t>Havells India Ltd.26/05/2026</t>
  </si>
  <si>
    <t>Oil India Ltd.26/05/2026</t>
  </si>
  <si>
    <t>One 97 Communications Ltd.26/05/2026</t>
  </si>
  <si>
    <t>Samvardhana Motherson International Ltd.26/05/2026</t>
  </si>
  <si>
    <t>SBI Cards &amp; Payment Services Ltd.26/05/2026</t>
  </si>
  <si>
    <t>Bharat Dynamics Ltd.26/05/2026</t>
  </si>
  <si>
    <t>L&amp;T Finance Ltd.26/05/2026</t>
  </si>
  <si>
    <t>Zydus Lifesciences Ltd.26/05/2026</t>
  </si>
  <si>
    <t>Info Edge (India) Ltd.26/05/2026</t>
  </si>
  <si>
    <t>Angel One Ltd.26/05/2026</t>
  </si>
  <si>
    <t>Solar Industries India Ltd.26/05/2026</t>
  </si>
  <si>
    <t>360 One Wam Ltd.26/05/2026</t>
  </si>
  <si>
    <t>Bosch Ltd.26/05/2026</t>
  </si>
  <si>
    <t>Waaree Energies Ltd.26/05/2026</t>
  </si>
  <si>
    <t>Bank of India26/05/2026</t>
  </si>
  <si>
    <t>Polycab India Ltd.26/05/2026</t>
  </si>
  <si>
    <t>ICICI Lombard General Insurance Co. Ltd.26/05/2026</t>
  </si>
  <si>
    <t>The Phoenix Mills Ltd.26/05/2026</t>
  </si>
  <si>
    <t>Astral Ltd.26/05/2026</t>
  </si>
  <si>
    <t>PNB Housing Finance Ltd.26/05/2026</t>
  </si>
  <si>
    <t>Page Industries Ltd.26/05/2026</t>
  </si>
  <si>
    <t>Hero MotoCorp Ltd.26/05/2026</t>
  </si>
  <si>
    <t>GAIL (India) Ltd.26/05/2026</t>
  </si>
  <si>
    <t>Asian Paints Ltd.26/05/2026</t>
  </si>
  <si>
    <t>VARUN BEVERAGES LIMITED26/05/2026</t>
  </si>
  <si>
    <t>Trent Ltd.26/05/2026</t>
  </si>
  <si>
    <t>IDFC First Bank Ltd.26/05/2026</t>
  </si>
  <si>
    <t>Godrej Properties Ltd.26/05/2026</t>
  </si>
  <si>
    <t>SBI Life Insurance Company Ltd.26/05/2026</t>
  </si>
  <si>
    <t>CG Power and Industrial Solutions Ltd.26/05/2026</t>
  </si>
  <si>
    <t>Persistent Systems Ltd.26/05/2026</t>
  </si>
  <si>
    <t>Avenue Supermarts Ltd.26/05/2026</t>
  </si>
  <si>
    <t>Bajaj Finserv Ltd.26/05/2026</t>
  </si>
  <si>
    <t>Vedanta Ltd.26/05/2026</t>
  </si>
  <si>
    <t>Coforge Ltd.26/05/2026</t>
  </si>
  <si>
    <t>UNO Minda Ltd.26/05/2026</t>
  </si>
  <si>
    <t>Kotak Mahindra Bank Ltd.30/06/2026</t>
  </si>
  <si>
    <t>Supreme Industries Ltd.26/05/2026</t>
  </si>
  <si>
    <t>FSN E-Commerce Ventures Ltd.26/05/2026</t>
  </si>
  <si>
    <t>APL Apollo Tubes Ltd.26/05/2026</t>
  </si>
  <si>
    <t>Tata Power Company Ltd.26/05/2026</t>
  </si>
  <si>
    <t>Reliance Industries Ltd.30/06/2026</t>
  </si>
  <si>
    <t>Apollo Hospitals Enterprise Ltd.26/05/2026</t>
  </si>
  <si>
    <t>KPIT Technologies Ltd.26/05/2026</t>
  </si>
  <si>
    <t>GMR Airports Ltd.26/05/2026</t>
  </si>
  <si>
    <t>Sona BLW Precision Forgings Ltd.26/05/2026</t>
  </si>
  <si>
    <t>Ambuja Cements Ltd.26/05/2026</t>
  </si>
  <si>
    <t>National Buildings Construction Corporation Ltd.26/05/2026</t>
  </si>
  <si>
    <t>Hitachi Energy India Ltd.26/05/2026</t>
  </si>
  <si>
    <t>Bharat Petroleum Corporation Ltd.26/05/2026</t>
  </si>
  <si>
    <t>Godrej Consumer Products Ltd.26/05/2026</t>
  </si>
  <si>
    <t>JSW Energy Ltd.26/05/2026</t>
  </si>
  <si>
    <t>Eicher Motors Ltd.26/05/2026</t>
  </si>
  <si>
    <t>Patanjali Foods Ltd.26/05/2026</t>
  </si>
  <si>
    <t>Container Corporation Of India Ltd.26/05/2026</t>
  </si>
  <si>
    <t>Kalyan Jewellers India Ltd.26/05/2026</t>
  </si>
  <si>
    <t>Divi's Laboratories Ltd.26/05/2026</t>
  </si>
  <si>
    <t>Cholamandalam Investment &amp; Finance Company Ltd.26/05/2026</t>
  </si>
  <si>
    <t>The Indian Hotels Company Ltd.26/05/2026</t>
  </si>
  <si>
    <t>Dixon Technologies (India) Ltd.26/05/2026</t>
  </si>
  <si>
    <t>InterGlobe Aviation Ltd.26/05/2026</t>
  </si>
  <si>
    <t>AU Small Finance Bank Ltd.26/05/2026</t>
  </si>
  <si>
    <t>Oil &amp; Natural Gas Corporation Ltd.26/05/2026</t>
  </si>
  <si>
    <t>Mazagon Dock Shipbuilders Ltd.26/05/2026</t>
  </si>
  <si>
    <t>Max Financial Services Ltd.26/05/2026</t>
  </si>
  <si>
    <t>ICICI Prudential Life Insurance Co Ltd.26/05/2026</t>
  </si>
  <si>
    <t>Hindalco Industries Ltd.26/05/2026</t>
  </si>
  <si>
    <t>Hindustan Zinc Ltd.26/05/2026</t>
  </si>
  <si>
    <t>Indian Oil Corporation Ltd.26/05/2026</t>
  </si>
  <si>
    <t>Britannia Industries Ltd.26/05/2026</t>
  </si>
  <si>
    <t>Laurus Labs Ltd.26/05/2026</t>
  </si>
  <si>
    <t>Bandhan Bank Ltd.26/05/2026</t>
  </si>
  <si>
    <t>HDFC Life Insurance Company Ltd.26/05/2026</t>
  </si>
  <si>
    <t>Sammaan Capital Ltd.26/05/2026</t>
  </si>
  <si>
    <t>Inox Wind Ltd.26/05/2026</t>
  </si>
  <si>
    <t>Exide Industries Ltd.26/05/2026</t>
  </si>
  <si>
    <t>LIC Housing Finance Ltd.26/05/2026</t>
  </si>
  <si>
    <t>HDFC Asset Management Company Ltd.26/05/2026</t>
  </si>
  <si>
    <t>Marico Ltd.26/05/2026</t>
  </si>
  <si>
    <t>Maruti Suzuki India Ltd.26/05/2026</t>
  </si>
  <si>
    <t>UPL Ltd.26/05/2026</t>
  </si>
  <si>
    <t>Ashok Leyland Ltd.26/05/2026</t>
  </si>
  <si>
    <t>ICICI Bank Ltd.30/06/2026</t>
  </si>
  <si>
    <t>Nestle India Ltd.26/05/2026</t>
  </si>
  <si>
    <t>Crompton Greaves Cons Electrical Ltd.26/05/2026</t>
  </si>
  <si>
    <t>Infosys Ltd.26/05/2026</t>
  </si>
  <si>
    <t>NTPC Ltd.26/05/2026</t>
  </si>
  <si>
    <t>Adani Green Energy Ltd.26/05/2026</t>
  </si>
  <si>
    <t>DLF Ltd.26/05/2026</t>
  </si>
  <si>
    <t>Manappuram Finance Ltd.26/05/2026</t>
  </si>
  <si>
    <t>IndusInd Bank Ltd.26/05/2026</t>
  </si>
  <si>
    <t>Canara Bank26/05/2026</t>
  </si>
  <si>
    <t>ITC Ltd.30/06/2026</t>
  </si>
  <si>
    <t>Punjab National Bank26/05/2026</t>
  </si>
  <si>
    <t>Titan Company Ltd.26/05/2026</t>
  </si>
  <si>
    <t>Delhivery Ltd.26/05/2026</t>
  </si>
  <si>
    <t>REC Ltd.26/05/2026</t>
  </si>
  <si>
    <t>Bharat Heavy Electricals Ltd.26/05/2026</t>
  </si>
  <si>
    <t>RBL Bank Ltd.26/05/2026</t>
  </si>
  <si>
    <t>The Federal Bank Ltd.26/05/2026</t>
  </si>
  <si>
    <t>Larsen &amp; Toubro Ltd.26/05/2026</t>
  </si>
  <si>
    <t>Sun Pharmaceutical Industries Ltd.26/05/2026</t>
  </si>
  <si>
    <t>HDFC Bank Ltd.30/06/2026</t>
  </si>
  <si>
    <t>Adani Power Ltd.26/05/2026</t>
  </si>
  <si>
    <t>Lodha Developers Ltd.26/05/2026</t>
  </si>
  <si>
    <t>Adani Enterprises Ltd.26/05/2026</t>
  </si>
  <si>
    <t>Multi Commodity Exchange Of India Ltd.26/05/2026</t>
  </si>
  <si>
    <t>NMDC Ltd.26/05/2026</t>
  </si>
  <si>
    <t>7.71% REC LTD SR 230A NCD RED 26-02-2027**</t>
  </si>
  <si>
    <t>INE020B08EW9</t>
  </si>
  <si>
    <t>7.23% POWER FIN COR NCD RED- 05-01-2027**</t>
  </si>
  <si>
    <t>INE134E08IO0</t>
  </si>
  <si>
    <t>7.19% JIO CRDT LTD NCD SR I RED 15-03-28**</t>
  </si>
  <si>
    <t>INE282H07018</t>
  </si>
  <si>
    <t>7.02% GOVT OF INDIA RED 27-05-2027</t>
  </si>
  <si>
    <t>IN0020240043</t>
  </si>
  <si>
    <t>364 DAYS TBILL RED 18-06-2026</t>
  </si>
  <si>
    <t>IN002025Z120</t>
  </si>
  <si>
    <t>CANARA BANK CD RED 14-09-2026#</t>
  </si>
  <si>
    <t>INE476A16I42</t>
  </si>
  <si>
    <t>SIDBI CD RED 26-02-2027#**</t>
  </si>
  <si>
    <t>INE556F16CC2</t>
  </si>
  <si>
    <t>SIDBI CD RED 20-05-2026#**</t>
  </si>
  <si>
    <t>INE556F16BI1</t>
  </si>
  <si>
    <t>SIDBI CD RED 04-02-2027#</t>
  </si>
  <si>
    <t>INE556F16BY8</t>
  </si>
  <si>
    <t>SIDBI CD RED 25-03-2027#**</t>
  </si>
  <si>
    <t>INE556F16CD0</t>
  </si>
  <si>
    <t>CANARA BANK CD RED 15-09-2026#**</t>
  </si>
  <si>
    <t>INE476A16I18</t>
  </si>
  <si>
    <t>HDFC BANK CD RED 21-09-2026#**</t>
  </si>
  <si>
    <t>INE040A16HR5</t>
  </si>
  <si>
    <t>CANARA BANK CD RED 18-12-2026#**</t>
  </si>
  <si>
    <t>INE476A16F78</t>
  </si>
  <si>
    <t>NABARD CD RED 14-01-2027#**</t>
  </si>
  <si>
    <t>INE261F16AD1</t>
  </si>
  <si>
    <t>UNION BANK OF INDIA CD RED 03-03-2027#**</t>
  </si>
  <si>
    <t>INE692A16LR5</t>
  </si>
  <si>
    <t>NABARD CD RED 17-03-2027#**</t>
  </si>
  <si>
    <t>INE261F16AP5</t>
  </si>
  <si>
    <t>NABARD CD RED 18-03-2027#**</t>
  </si>
  <si>
    <t>INE261F16AQ3</t>
  </si>
  <si>
    <t>BANK OF BARODA CD RED 05-06-2026#**</t>
  </si>
  <si>
    <t>INE028A16KR4</t>
  </si>
  <si>
    <t>CANARA BANK CD RED 12-01-2027#**</t>
  </si>
  <si>
    <t>INE476A16G02</t>
  </si>
  <si>
    <t>AXIS BANK LTD CD RED 14-01-2027#**</t>
  </si>
  <si>
    <t>INE238AD6BW9</t>
  </si>
  <si>
    <t>UNION BANK OF INDIA CD R 25-06-26#**</t>
  </si>
  <si>
    <t>INE692A16JQ1</t>
  </si>
  <si>
    <t>REC LTD. CP RED 10-06-2026</t>
  </si>
  <si>
    <t>INE020B14698</t>
  </si>
  <si>
    <t>Edelweiss Arbitrage Fund</t>
  </si>
  <si>
    <t>KPIT TECHNOLOGIES LTD 26/05/2026</t>
  </si>
  <si>
    <t>FSN E-COMMERCE VENTURES LTD. 26/05/2026</t>
  </si>
  <si>
    <t>DELHIVERY LTD. 26/05/2026</t>
  </si>
  <si>
    <t>SONA BLW PRECISION FORG LTD 26/05/2026</t>
  </si>
  <si>
    <t>ADANI GREEN ENERGY LTD 26/05/2026</t>
  </si>
  <si>
    <t>KEI INDUSTRIES LTD 26/05/2026</t>
  </si>
  <si>
    <t>SOLAR INDUSTRIES INDIA LTD 26/05/2026</t>
  </si>
  <si>
    <t>THE PHOENIX MILLS LTD 26/05/2026</t>
  </si>
  <si>
    <t>UNO MINDA LTD 26/05/2026</t>
  </si>
  <si>
    <t>INOX WIND LTD 26/05/2026</t>
  </si>
  <si>
    <t>PATANJALI FOODS LTD 26/05/2026</t>
  </si>
  <si>
    <t>MAZAGON DOCK SHIPBUILDERS 26/05/2026</t>
  </si>
  <si>
    <t>SWIGGY LIMITED 26/05/2026</t>
  </si>
  <si>
    <t>BHARAT DYNAMICS LIMITED 26/05/2026</t>
  </si>
  <si>
    <t>360 ONE WAM LIMITED 26/05/2026</t>
  </si>
  <si>
    <t>MANKIND PHARMA LTD. 26/05/2026</t>
  </si>
  <si>
    <t>HITACHI ENERGY INDIA LIMITED 26/05/2026</t>
  </si>
  <si>
    <t>BAJAJ HOLDINGS &amp; INVEST LTD 26/05/2026</t>
  </si>
  <si>
    <t>WAAREE ENERGIES LIMITED 26/05/2026</t>
  </si>
  <si>
    <t>BAJAJ FINSERV LTD 30/06/2026</t>
  </si>
  <si>
    <t>BAJAJ FINANCE LTD 30/06/2026</t>
  </si>
  <si>
    <t>BHARTI AIRTEL LTD 30/06/2026</t>
  </si>
  <si>
    <t>HDFC BANK LTD 30/06/2026</t>
  </si>
  <si>
    <t>ICICI BANK LTD 30/06/2026</t>
  </si>
  <si>
    <t>ITC LTD 30/06/2026</t>
  </si>
  <si>
    <t>KOTAK MAHINDRA BANK LTD 30/06/2026</t>
  </si>
  <si>
    <t>NTPC LTD 30/06/2026</t>
  </si>
  <si>
    <t>REC LTD 30/06/2026</t>
  </si>
  <si>
    <t>RELIANCE INDUSTRIES LTD 30/06/2026</t>
  </si>
  <si>
    <t>SHRIRAM FINANCE LIMITED 30/06/2026</t>
  </si>
  <si>
    <t>MOTILAL OSWAL FIN SERV LTD 26/05/2026</t>
  </si>
  <si>
    <t>COCHIN SHIPYARD LTD. 26/05/2026</t>
  </si>
  <si>
    <t>VISHAL MEGA MART LIMITED 26/05/2026</t>
  </si>
  <si>
    <t>SBI CARDS &amp; PAY SERV LTD 26/05/2026</t>
  </si>
  <si>
    <t>RBL BANK LTD 26/05/2026</t>
  </si>
  <si>
    <t>REC LTD 26/05/2026</t>
  </si>
  <si>
    <t>SBI LIFE INSURANCE CO LTD 26/05/2026</t>
  </si>
  <si>
    <t>SRF LTD 26/05/2026</t>
  </si>
  <si>
    <t>SUN PHARMA IND LTD 26/05/2026</t>
  </si>
  <si>
    <t>SUZLON ENERGY LTD 26/05/2026</t>
  </si>
  <si>
    <t>TATA MOTORS PASSENGER VEHICLE 26/05/2026</t>
  </si>
  <si>
    <t>TATA POWER CO. LTD 26/05/2026</t>
  </si>
  <si>
    <t>HAVELLS INDIA LTD 26/05/2026</t>
  </si>
  <si>
    <t>HDFC ASSET MANAGE CO LTD 26/05/2026</t>
  </si>
  <si>
    <t>ABB INDIA LTD 26/05/2026</t>
  </si>
  <si>
    <t>ADITYA BIRLA CAPITAL LTD 26/05/2026</t>
  </si>
  <si>
    <t>ADANI ENTERPRISES LTD 26/05/2026</t>
  </si>
  <si>
    <t>ASTRAL LTD 26/05/2026</t>
  </si>
  <si>
    <t>AU SMALL FINANCE BANK LTD 26/05/2026</t>
  </si>
  <si>
    <t>ADANI POWER LTD 26/05/2026</t>
  </si>
  <si>
    <t>ALKEM LABORATORIES LTD 26/05/2026</t>
  </si>
  <si>
    <t>AMBUJA CEMENTS LTD 26/05/2026</t>
  </si>
  <si>
    <t>APOLLO HOSPITALS ENTERP LTD 26/05/2026</t>
  </si>
  <si>
    <t>ASHOK LEYLAND LTD 26/05/2026</t>
  </si>
  <si>
    <t>ASIAN PAINTS LTD 26/05/2026</t>
  </si>
  <si>
    <t>BAJAJ FINSERV LTD 26/05/2026</t>
  </si>
  <si>
    <t>BANDHAN BANK LTD 26/05/2026</t>
  </si>
  <si>
    <t>BANK OF INDIA 26/05/2026</t>
  </si>
  <si>
    <t>BHARAT FORGE LTD 26/05/2026</t>
  </si>
  <si>
    <t>BHARAT HEAVY ELECTRICALS LTD 26/05/2026</t>
  </si>
  <si>
    <t>BIOCON LTD 26/05/2026</t>
  </si>
  <si>
    <t>CG POWER AND INDUSTRIAL SOLN 26/05/2026</t>
  </si>
  <si>
    <t>BOSCH LTD 26/05/2026</t>
  </si>
  <si>
    <t>BHARAT PETRO CORP LTD 26/05/2026</t>
  </si>
  <si>
    <t>BRITANNIA INDUSTRIES LTD 26/05/2026</t>
  </si>
  <si>
    <t>CANARA BANK 26/05/2026</t>
  </si>
  <si>
    <t>DIVI'S LABORATORIES LTD 26/05/2026</t>
  </si>
  <si>
    <t>HERO MOTOCORP LTD 26/05/2026</t>
  </si>
  <si>
    <t>HINDALCO INDUSTRIES LTD 26/05/2026</t>
  </si>
  <si>
    <t>HINDUSTAN UNILEVER LTD 26/05/2026</t>
  </si>
  <si>
    <t>DIXON TECHNOLOGIES (INDIA)LTD 26/05/2026</t>
  </si>
  <si>
    <t>DLF LTD 26/05/2026</t>
  </si>
  <si>
    <t>EICHER MOTORS LTD 26/05/2026</t>
  </si>
  <si>
    <t>EXIDE INDUSTRIES LTD 26/05/2026</t>
  </si>
  <si>
    <t>ICICI PRU LIFE INS CO LTD 26/05/2026</t>
  </si>
  <si>
    <t>FEDERAL BANK LTD 26/05/2026</t>
  </si>
  <si>
    <t>GAIL (INDIA) LTD 26/05/2026</t>
  </si>
  <si>
    <t>GMR AIRPORTS LIMITED 26/05/2026</t>
  </si>
  <si>
    <t>GODREJ CONSUMER PRODUCTS LTD 26/05/2026</t>
  </si>
  <si>
    <t>GODREJ PROPERTIES LTD 26/05/2026</t>
  </si>
  <si>
    <t>HDFC LIFE INS CO LTD 26/05/2026</t>
  </si>
  <si>
    <t>CHOLAMANDALAM INV &amp; FIN CO LT 26/05/2026</t>
  </si>
  <si>
    <t>CIPLA LTD 26/05/2026</t>
  </si>
  <si>
    <t>COAL INDIA LTD 26/05/2026</t>
  </si>
  <si>
    <t>COFORGE LTD 26/05/2026</t>
  </si>
  <si>
    <t>CONTAINER CORP OF IND LTD 26/05/2026</t>
  </si>
  <si>
    <t>CROMPTON GREAVES CONS ELECT 26/05/2026</t>
  </si>
  <si>
    <t>CUMMINS INDIA LTD 26/05/2026</t>
  </si>
  <si>
    <t>DALMIA BHARAT LTD 26/05/2026</t>
  </si>
  <si>
    <t>HINDUSTAN ZINC LTD 26/05/2026</t>
  </si>
  <si>
    <t>SAMMAAN CAPITAL LIMITED 26/05/2026</t>
  </si>
  <si>
    <t>ICICI LOMBARD GEN INS CO LTD 26/05/2026</t>
  </si>
  <si>
    <t>IDFC FIRST BANK LTD 26/05/2026</t>
  </si>
  <si>
    <t>INDIAN ENERGY EXCHANGE LTD 26/05/2026</t>
  </si>
  <si>
    <t>INDIAN HOTELS CO. LTD 26/05/2026</t>
  </si>
  <si>
    <t>INDIAN BANK 26/05/2026</t>
  </si>
  <si>
    <t>JINDAL STEEL LIMITED 26/05/2026</t>
  </si>
  <si>
    <t>L&amp;T FINANCE LTD 26/05/2026</t>
  </si>
  <si>
    <t>MARICO LTD 26/05/2026</t>
  </si>
  <si>
    <t>MARUTI SUZUKI INDIA LTD 26/05/2026</t>
  </si>
  <si>
    <t>UNITED SPIRITS LTD 26/05/2026</t>
  </si>
  <si>
    <t>MULTI COMMODITY EXCH 26/05/2026</t>
  </si>
  <si>
    <t>INTERGLOBE AVIATION LTD 26/05/2026</t>
  </si>
  <si>
    <t>INDUSIND BANK LTD 26/05/2026</t>
  </si>
  <si>
    <t>INFOSYS LTD 26/05/2026</t>
  </si>
  <si>
    <t>INDIAN OIL CORPORATION LTD 26/05/2026</t>
  </si>
  <si>
    <t>LAURUS LABS LIMITED 26/05/2026</t>
  </si>
  <si>
    <t>LIC HOUSING FINANCE LTD 26/05/2026</t>
  </si>
  <si>
    <t>LARSEN &amp; TOUBRO LTD 26/05/2026</t>
  </si>
  <si>
    <t>LUPIN LTD 26/05/2026</t>
  </si>
  <si>
    <t>MANAPPURAM FINANCE LTD 26/05/2026</t>
  </si>
  <si>
    <t>ONGC LTD 26/05/2026</t>
  </si>
  <si>
    <t>PAGE INDUSTRIES LTD 26/05/2026</t>
  </si>
  <si>
    <t>PERSISTENT SYSTEMS LTD 26/05/2026</t>
  </si>
  <si>
    <t>PETRONET LNG LTD 26/05/2026</t>
  </si>
  <si>
    <t>MAX FINANCIAL SERVICES LTD 26/05/2026</t>
  </si>
  <si>
    <t>SAMVARDHANA MOTHERSON INT LTD 26/05/2026</t>
  </si>
  <si>
    <t>MUTHOOT FINANCE LTD 26/05/2026</t>
  </si>
  <si>
    <t>INFO EDGE (INDIA) LIMITED 26/05/2026</t>
  </si>
  <si>
    <t>POWER FINANCE CORPORATION LTD 26/05/2026</t>
  </si>
  <si>
    <t>PUNJAB NATIONAL BANK 26/05/2026</t>
  </si>
  <si>
    <t>PNB HOUSING FINANCE LTD 26/05/2026</t>
  </si>
  <si>
    <t>POLYCAB INDIA LIMITED 26/05/2026</t>
  </si>
  <si>
    <t>POWER GRID CORP LTD 26/05/2026</t>
  </si>
  <si>
    <t>NBCC INDIA LTD 26/05/2026</t>
  </si>
  <si>
    <t>NESTLE INDIA LTD 26/05/2026</t>
  </si>
  <si>
    <t>NMDC LTD 26/05/2026</t>
  </si>
  <si>
    <t>NTPC LTD 26/05/2026</t>
  </si>
  <si>
    <t>OIL INDIA LTD 26/05/2026</t>
  </si>
  <si>
    <t>TORRENT PHARMACEUTICALS LTD 26/05/2026</t>
  </si>
  <si>
    <t>AVENUE SUPERMARTS LTD 26/05/2026</t>
  </si>
  <si>
    <t>TRENT LTD 26/05/2026</t>
  </si>
  <si>
    <t>JSW ENERGY LTD 26/05/2026</t>
  </si>
  <si>
    <t>KALYAN JEWELLERS INDIA LTD. 26/05/2026</t>
  </si>
  <si>
    <t>UPL LTD 26/05/2026</t>
  </si>
  <si>
    <t>VEDANTA LTD 26/05/2026</t>
  </si>
  <si>
    <t>ZYDUS LIFESCIENCES LTD 26/05/2026</t>
  </si>
  <si>
    <t>ANGEL ONE LIMITED 26/05/2026</t>
  </si>
  <si>
    <t>APL APOLLO TUBES LTD 26/05/2026</t>
  </si>
  <si>
    <t>TITAN COMPANY LTD - INR1 26/05/2026</t>
  </si>
  <si>
    <t>LODHA DEVELOPERS LTD 26/05/2026</t>
  </si>
  <si>
    <t>SUPREME INDUSTRIES LTD 26/05/2026</t>
  </si>
  <si>
    <t>TUBE INVESTMENTS OF INDIA LTD 26/05/2026</t>
  </si>
  <si>
    <t>VARUN BEVERAGES LTD. 26/05/2026</t>
  </si>
  <si>
    <t>ONE97 COMMUNICATIONS LIMITED 26/05/2026</t>
  </si>
  <si>
    <t>Other than hedging positions through futures as on 30th April 2026:Nil</t>
  </si>
  <si>
    <t>For the period 01st April 2026 to 30th April 2026, following non-hedging transactions through options have been squared off/expired:</t>
  </si>
  <si>
    <t>PORTFOLIO STATEMENT OF EDELWEISS BALANCED ADVANTAGE FUND AS ON APRIL 30, 2026</t>
  </si>
  <si>
    <t>(An open ended dynamic asset allocation fund)</t>
  </si>
  <si>
    <t>(b) Investment CCD</t>
  </si>
  <si>
    <t>6.5% SAMVARDHANA MOTHERSON CCD 20-09-27**</t>
  </si>
  <si>
    <t>INE775A08105</t>
  </si>
  <si>
    <t>UNRATED UNRT</t>
  </si>
  <si>
    <t>PI Industries Ltd.26/05/2026</t>
  </si>
  <si>
    <t>(B)Index / Stock Option</t>
  </si>
  <si>
    <t xml:space="preserve">PUT NIFTY 26-May-2026 </t>
  </si>
  <si>
    <t>INDEX OPTIONS</t>
  </si>
  <si>
    <t xml:space="preserve">CALL ICICIBANK 26-May-2026 </t>
  </si>
  <si>
    <t>SHARE OPTIONS</t>
  </si>
  <si>
    <t xml:space="preserve">CALL AXISBANK 26-May-2026 </t>
  </si>
  <si>
    <t xml:space="preserve">CALL SBIN 26-May-2026 </t>
  </si>
  <si>
    <t xml:space="preserve">CALL BAJFINANCE 26-May-2026 </t>
  </si>
  <si>
    <t xml:space="preserve">CALL LT 26-May-2026 </t>
  </si>
  <si>
    <t>7.3789% ADITYA BIRLA CAP SR B2 14-02-28**</t>
  </si>
  <si>
    <t>INE674K07036</t>
  </si>
  <si>
    <t>7.59% POWER FIN NCD SR 221B R 17-01-2028**</t>
  </si>
  <si>
    <t>INE134E08LX5</t>
  </si>
  <si>
    <t>7.44% SIDBI NCD SR II NCD RED 04-09-2026</t>
  </si>
  <si>
    <t>INE556F08KI9</t>
  </si>
  <si>
    <t>8.2% IND GR TRU SR V CAT III&amp;IV 06-05-31**</t>
  </si>
  <si>
    <t>INE219X07264</t>
  </si>
  <si>
    <t>7.43% SIDBI SR1 NCD RED 31-08-2026**</t>
  </si>
  <si>
    <t>INE556F08KH1</t>
  </si>
  <si>
    <t>5.74% GOVT OF INDIA RED 15-11-2026</t>
  </si>
  <si>
    <t>IN0020210186</t>
  </si>
  <si>
    <t>NABARD CD RED 28-01-2027#**</t>
  </si>
  <si>
    <t>INE261F16AH2</t>
  </si>
  <si>
    <t>UNION BANK OF INDIA CD RED 10-12-2026#**</t>
  </si>
  <si>
    <t>INE692A16KQ9</t>
  </si>
  <si>
    <t>HDFC BANK CD RED 11-09-2026#**</t>
  </si>
  <si>
    <t>INE040A16HN4</t>
  </si>
  <si>
    <t>Direct plan -Quarterly IDCW option</t>
  </si>
  <si>
    <t>Regular Plan -Quarterly IDCW option</t>
  </si>
  <si>
    <t>Direct Plan - Monthly IDCW</t>
  </si>
  <si>
    <t>Regular Plan - Monthly IDCW</t>
  </si>
  <si>
    <t>Edelweiss Balanced Advantage Fund</t>
  </si>
  <si>
    <t>PI INDUSTRIES LTD 26/05/2026</t>
  </si>
  <si>
    <t>Other than hedging positions through options as on 30th April 2026:</t>
  </si>
  <si>
    <t>Number of contracts</t>
  </si>
  <si>
    <t>Option price when purchased</t>
  </si>
  <si>
    <t>Current option price</t>
  </si>
  <si>
    <t>CALL AXISBANK 26-May-2026 1300</t>
  </si>
  <si>
    <t>Short Call</t>
  </si>
  <si>
    <t>CALL ICICIBANK 26-May-2026 1350</t>
  </si>
  <si>
    <t>CALL LT 26-May-2026 4000</t>
  </si>
  <si>
    <t>CALL SBIN 26-May-2026 1120</t>
  </si>
  <si>
    <t>CALL BAJFINANCE 26-May-2026 900</t>
  </si>
  <si>
    <t>PUT NIFTY 26-May-2026 25500</t>
  </si>
  <si>
    <t>Long Put</t>
  </si>
  <si>
    <t>CALL</t>
  </si>
  <si>
    <t>National Stock Exchange of India Ltd.</t>
  </si>
  <si>
    <t>PUT</t>
  </si>
  <si>
    <t>PORTFOLIO STATEMENT OF EDEL BSE CAPITAL MARKETS &amp; INSURANCE ETF AS ON APRIL 30, 2026</t>
  </si>
  <si>
    <t>(An open-ended exchange traded scheme replicating/tracking BSE Capital Markets &amp; Insurance Total Return Index.)</t>
  </si>
  <si>
    <t>Plan /option (Face Value 20)</t>
  </si>
  <si>
    <t>Edelweiss BSE Capital Markets &amp; Insurance ETF</t>
  </si>
  <si>
    <t>PORTFOLIO STATEMENT OF EDELWEISS BSE INTERNET ECONOMY INDEX FUND AS ON APRIL 30, 2026</t>
  </si>
  <si>
    <t>(An open-ended index scheme replicating BSE Internet Economy Index)</t>
  </si>
  <si>
    <t>Edelweiss BSE Internet Economy Index Fund</t>
  </si>
  <si>
    <t>PORTFOLIO STATEMENT OF EDELWEISS EQUITY SAVINGS FUND AS ON APRIL 30, 2026</t>
  </si>
  <si>
    <t>(An Open ended scheme investing in equity, arbitrage and debt)</t>
  </si>
  <si>
    <t>INDIGRID INFRASTRUCTURE TRUST</t>
  </si>
  <si>
    <t>INE219X23014</t>
  </si>
  <si>
    <t>Restaurant Brands Asia Ltd.</t>
  </si>
  <si>
    <t>INE07T201019</t>
  </si>
  <si>
    <t>NDR INVIT TRUST</t>
  </si>
  <si>
    <t>INE0Q7Q23015</t>
  </si>
  <si>
    <t>Azad Engineering Ltd.</t>
  </si>
  <si>
    <t>INE02IJ01035</t>
  </si>
  <si>
    <t>MINDSPACE BUSINESS PARKS REIT</t>
  </si>
  <si>
    <t>INE0CCU25019</t>
  </si>
  <si>
    <t>Central Depository Services (I) Ltd.26/05/2026</t>
  </si>
  <si>
    <t>KFIN Technologies Ltd.26/05/2026</t>
  </si>
  <si>
    <t>Kaynes Technology India Ltd.26/05/2026</t>
  </si>
  <si>
    <t>Regular Plan  IDCW Option</t>
  </si>
  <si>
    <t>Regular Plan  Monthly  IDCW Option</t>
  </si>
  <si>
    <t>Direct Plan  Bonus Option</t>
  </si>
  <si>
    <t>Direct Plan  IDCW Option</t>
  </si>
  <si>
    <t>Direct Plan  Monthly  IDCW Option</t>
  </si>
  <si>
    <t>Edelweiss Equity Savings Fund</t>
  </si>
  <si>
    <t>KAYNES TECHNOLOGY INDIA LTD 26/05/2026</t>
  </si>
  <si>
    <t>CENTRAL DEPOSITORY SER (I) LT 26/05/2026</t>
  </si>
  <si>
    <t>KFIN TECHNOLOGIES LTD. 26/05/2026</t>
  </si>
  <si>
    <t>PORTFOLIO STATEMENT OF EDELWEISS INCOME PLUS ARBITRAGE OMNI FUND OF FUND AS ON APRIL 30, 2026</t>
  </si>
  <si>
    <t>(An open-ended fund of funds investing in units of actively and passively managed debt oriented mutual fund schemes and actively managed arbitrage mutual fund schemes)</t>
  </si>
  <si>
    <t>EDELWEISS ARBITRAGE FD- DR PL- GROW OPT</t>
  </si>
  <si>
    <t>INF754K01EA4</t>
  </si>
  <si>
    <t>KOTAK MAHINDRA MF CORP BOND FD DIRECT GR</t>
  </si>
  <si>
    <t>INF178L01BY0</t>
  </si>
  <si>
    <t>SBI MF CORP BOND FD  DIRECT GR</t>
  </si>
  <si>
    <t>INF200KA1YR4</t>
  </si>
  <si>
    <t>EDELWEISS GOVT SECS FUND-DIR PL-GRW OPT</t>
  </si>
  <si>
    <t>INF843K01GS2</t>
  </si>
  <si>
    <t>Edelweiss Income Plus Arbitrage Omni Fund of Funds</t>
  </si>
  <si>
    <t>PORTFOLIO STATEMENT OF EDELWEISS MULTI CAP FUND AS ON APRIL 30, 2026</t>
  </si>
  <si>
    <t>(An open-ended equity scheme investing across large cap, mid cap, small cap stocks)</t>
  </si>
  <si>
    <t>Ujjivan Small Finance Bank Ltd.</t>
  </si>
  <si>
    <t>INE551W01018</t>
  </si>
  <si>
    <t>Edelweiss Multi Cap Fund</t>
  </si>
  <si>
    <t>Nifty 500 MultiCap 50:25:25 TRI</t>
  </si>
  <si>
    <t>PORTFOLIO STATEMENT OF EDELWEISS NIFTY 50 ETF AS ON APRIL 30, 2026</t>
  </si>
  <si>
    <t>(An open-ended exchange traded scheme replicating/tracking Nifty 50 Total Return Index)</t>
  </si>
  <si>
    <t>Plan /option (Face Value 26)</t>
  </si>
  <si>
    <t>Edelweiss Nifty 50 ETF</t>
  </si>
  <si>
    <t>PORTFOLIO STATEMENT OF EDELWEISS MID CAP FUND AS ON APRIL 30, 2026</t>
  </si>
  <si>
    <t>(An open ended equity scheme predominantly investing in mid cap stocks)</t>
  </si>
  <si>
    <t>Edelweiss Mid Cap Fund</t>
  </si>
  <si>
    <t>PORTFOLIO STATEMENT OF EDELWEISS  ASEAN EQUITY OFF-SHORE FUND AS ON APRIL 30, 2026</t>
  </si>
  <si>
    <t>(An open ended fund of fund scheme investing in JPMorgan Funds – ASEAN Equity Fund)</t>
  </si>
  <si>
    <t>JPM ASEAN EQUITY-I ACC USD</t>
  </si>
  <si>
    <t>LU0441852299</t>
  </si>
  <si>
    <t>Edelweiss ASEAN Equity Off-Shore Fund</t>
  </si>
  <si>
    <t>PORTFOLIO STATEMENT OF EDELWEISS  US VALUE EQUITY OFF-SHORE FUND AS ON APRIL 30, 2026</t>
  </si>
  <si>
    <t>(An open ended fund of fund scheme investing in JPMorgan Funds – US Value Fund)</t>
  </si>
  <si>
    <t>JPMORGAN F-JPM US VALUE-I AC</t>
  </si>
  <si>
    <t>LU0248060658</t>
  </si>
  <si>
    <t>Edelweiss US Value Equity Off-Shore Fund</t>
  </si>
  <si>
    <t>PORTFOLIO STATEMENT OF EDELWEISS SILVER ETF FUND AS ON APRIL 30, 2026</t>
  </si>
  <si>
    <t>(An open ended exchange traded fund replicating/tracking domestic prices of Silver)</t>
  </si>
  <si>
    <t xml:space="preserve">a) Silver </t>
  </si>
  <si>
    <t>Edelweiss Silver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</si>
</sst>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64" formatCode="##,###,##0"/>
    <numFmt numFmtId="165" formatCode="#,##0.00_);\(##,##0\)"/>
    <numFmt numFmtId="166" formatCode="#,##0.00_);\(##,##0.00\)"/>
    <numFmt numFmtId="167" formatCode="0.00%_);\(0.00%\)"/>
    <numFmt numFmtId="168" formatCode="mmmm\ dd\,\ yyyy"/>
    <numFmt numFmtId="169" formatCode="#,##0.000000"/>
    <numFmt numFmtId="170" formatCode="\$0.00%"/>
    <numFmt numFmtId="171" formatCode="#,##0.000"/>
  </numFmts>
  <fonts count="1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theme="1" tint="4.9989318521683403E-2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9" fontId="5" fillId="0" borderId="0"/>
  </cellStyleXfs>
  <cellXfs count="120">
    <xf numFmtId="0" fontId="0" fillId="0" borderId="0" xfId="0"/>
    <xf numFmtId="0" fontId="3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/>
    </xf>
    <xf numFmtId="0" fontId="0" fillId="0" borderId="3" xfId="0" applyBorder="1"/>
    <xf numFmtId="165" fontId="0" fillId="0" borderId="3" xfId="0" applyNumberFormat="1" applyBorder="1"/>
    <xf numFmtId="166" fontId="0" fillId="0" borderId="3" xfId="0" applyNumberFormat="1" applyBorder="1"/>
    <xf numFmtId="167" fontId="0" fillId="0" borderId="3" xfId="0" applyNumberFormat="1" applyBorder="1"/>
    <xf numFmtId="10" fontId="0" fillId="0" borderId="3" xfId="0" applyNumberFormat="1" applyBorder="1"/>
    <xf numFmtId="0" fontId="0" fillId="0" borderId="4" xfId="0" applyBorder="1"/>
    <xf numFmtId="164" fontId="0" fillId="0" borderId="4" xfId="0" applyNumberFormat="1" applyBorder="1"/>
    <xf numFmtId="4" fontId="0" fillId="0" borderId="4" xfId="0" applyNumberFormat="1" applyBorder="1"/>
    <xf numFmtId="10" fontId="0" fillId="0" borderId="4" xfId="0" applyNumberFormat="1" applyBorder="1"/>
    <xf numFmtId="0" fontId="3" fillId="0" borderId="4" xfId="0" applyFont="1" applyBorder="1"/>
    <xf numFmtId="164" fontId="3" fillId="0" borderId="4" xfId="0" applyNumberFormat="1" applyFont="1" applyBorder="1"/>
    <xf numFmtId="4" fontId="3" fillId="0" borderId="5" xfId="0" applyNumberFormat="1" applyFont="1" applyBorder="1"/>
    <xf numFmtId="10" fontId="3" fillId="0" borderId="5" xfId="0" applyNumberFormat="1" applyFont="1" applyBorder="1"/>
    <xf numFmtId="10" fontId="3" fillId="0" borderId="4" xfId="0" applyNumberFormat="1" applyFont="1" applyBorder="1"/>
    <xf numFmtId="4" fontId="0" fillId="0" borderId="5" xfId="0" applyNumberFormat="1" applyBorder="1" applyAlignment="1">
      <alignment horizontal="right"/>
    </xf>
    <xf numFmtId="10" fontId="0" fillId="0" borderId="5" xfId="0" applyNumberFormat="1" applyBorder="1" applyAlignment="1">
      <alignment horizontal="right"/>
    </xf>
    <xf numFmtId="0" fontId="3" fillId="0" borderId="5" xfId="0" applyFont="1" applyBorder="1"/>
    <xf numFmtId="164" fontId="3" fillId="0" borderId="5" xfId="0" applyNumberFormat="1" applyFont="1" applyBorder="1"/>
    <xf numFmtId="0" fontId="3" fillId="0" borderId="6" xfId="0" applyFont="1" applyBorder="1"/>
    <xf numFmtId="164" fontId="3" fillId="0" borderId="6" xfId="0" applyNumberFormat="1" applyFont="1" applyBorder="1"/>
    <xf numFmtId="4" fontId="3" fillId="0" borderId="6" xfId="0" applyNumberFormat="1" applyFont="1" applyBorder="1"/>
    <xf numFmtId="10" fontId="3" fillId="0" borderId="6" xfId="0" applyNumberFormat="1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6" fontId="0" fillId="0" borderId="4" xfId="0" applyNumberFormat="1" applyBorder="1"/>
    <xf numFmtId="167" fontId="0" fillId="0" borderId="4" xfId="0" applyNumberFormat="1" applyBorder="1"/>
    <xf numFmtId="4" fontId="3" fillId="0" borderId="7" xfId="0" applyNumberFormat="1" applyFont="1" applyBorder="1"/>
    <xf numFmtId="10" fontId="3" fillId="0" borderId="7" xfId="0" applyNumberFormat="1" applyFont="1" applyBorder="1"/>
    <xf numFmtId="4" fontId="0" fillId="0" borderId="7" xfId="0" applyNumberFormat="1" applyBorder="1" applyAlignment="1">
      <alignment horizontal="right"/>
    </xf>
    <xf numFmtId="10" fontId="0" fillId="0" borderId="7" xfId="0" applyNumberFormat="1" applyBorder="1" applyAlignment="1">
      <alignment horizontal="right"/>
    </xf>
    <xf numFmtId="4" fontId="3" fillId="0" borderId="4" xfId="0" applyNumberFormat="1" applyFont="1" applyBorder="1"/>
    <xf numFmtId="166" fontId="3" fillId="0" borderId="7" xfId="0" applyNumberFormat="1" applyFont="1" applyBorder="1"/>
    <xf numFmtId="167" fontId="3" fillId="0" borderId="7" xfId="0" applyNumberFormat="1" applyFont="1" applyBorder="1"/>
    <xf numFmtId="165" fontId="0" fillId="0" borderId="4" xfId="0" applyNumberFormat="1" applyBorder="1"/>
    <xf numFmtId="166" fontId="3" fillId="0" borderId="5" xfId="0" applyNumberFormat="1" applyFont="1" applyBorder="1"/>
    <xf numFmtId="167" fontId="3" fillId="0" borderId="5" xfId="0" applyNumberFormat="1" applyFont="1" applyBorder="1"/>
    <xf numFmtId="0" fontId="0" fillId="0" borderId="0" xfId="0" applyAlignment="1">
      <alignment wrapText="1"/>
    </xf>
    <xf numFmtId="168" fontId="3" fillId="0" borderId="0" xfId="0" applyNumberFormat="1" applyFont="1"/>
    <xf numFmtId="4" fontId="0" fillId="0" borderId="0" xfId="0" applyNumberFormat="1" applyAlignment="1">
      <alignment horizontal="right"/>
    </xf>
    <xf numFmtId="169" fontId="0" fillId="0" borderId="1" xfId="0" applyNumberFormat="1" applyBorder="1"/>
    <xf numFmtId="0" fontId="0" fillId="0" borderId="7" xfId="0" applyBorder="1"/>
    <xf numFmtId="4" fontId="0" fillId="0" borderId="7" xfId="2" applyNumberFormat="1" applyFont="1" applyBorder="1"/>
    <xf numFmtId="4" fontId="0" fillId="0" borderId="7" xfId="0" applyNumberFormat="1" applyBorder="1"/>
    <xf numFmtId="14" fontId="0" fillId="0" borderId="7" xfId="0" applyNumberFormat="1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vertical="center" wrapText="1"/>
    </xf>
    <xf numFmtId="2" fontId="0" fillId="0" borderId="7" xfId="0" applyNumberFormat="1" applyBorder="1" applyAlignment="1">
      <alignment vertical="center" wrapText="1"/>
    </xf>
    <xf numFmtId="0" fontId="0" fillId="0" borderId="0" xfId="0" applyAlignment="1">
      <alignment vertical="top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164" fontId="3" fillId="0" borderId="7" xfId="0" applyNumberFormat="1" applyFont="1" applyBorder="1"/>
    <xf numFmtId="4" fontId="0" fillId="0" borderId="0" xfId="0" applyNumberFormat="1"/>
    <xf numFmtId="15" fontId="3" fillId="0" borderId="0" xfId="0" applyNumberFormat="1" applyFont="1"/>
    <xf numFmtId="0" fontId="0" fillId="0" borderId="6" xfId="0" applyBorder="1" applyAlignment="1">
      <alignment horizontal="center" vertical="center"/>
    </xf>
    <xf numFmtId="4" fontId="0" fillId="0" borderId="6" xfId="0" applyNumberFormat="1" applyBorder="1" applyAlignment="1">
      <alignment horizontal="right"/>
    </xf>
    <xf numFmtId="10" fontId="0" fillId="0" borderId="6" xfId="0" applyNumberFormat="1" applyBorder="1" applyAlignment="1">
      <alignment horizontal="right"/>
    </xf>
    <xf numFmtId="0" fontId="0" fillId="0" borderId="0" xfId="0" applyAlignment="1">
      <alignment vertical="top" wrapText="1"/>
    </xf>
    <xf numFmtId="170" fontId="0" fillId="0" borderId="4" xfId="0" applyNumberFormat="1" applyBorder="1"/>
    <xf numFmtId="0" fontId="3" fillId="0" borderId="8" xfId="0" applyFont="1" applyBorder="1"/>
    <xf numFmtId="0" fontId="3" fillId="0" borderId="9" xfId="0" applyFont="1" applyBorder="1"/>
    <xf numFmtId="10" fontId="0" fillId="0" borderId="0" xfId="2" applyNumberFormat="1" applyFont="1"/>
    <xf numFmtId="0" fontId="3" fillId="0" borderId="4" xfId="0" applyFont="1" applyBorder="1" applyAlignment="1">
      <alignment vertical="top"/>
    </xf>
    <xf numFmtId="10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3" borderId="0" xfId="0" applyFont="1" applyFill="1" applyAlignment="1">
      <alignment vertical="top"/>
    </xf>
    <xf numFmtId="0" fontId="7" fillId="3" borderId="0" xfId="0" applyFont="1" applyFill="1" applyAlignment="1">
      <alignment vertical="top"/>
    </xf>
    <xf numFmtId="0" fontId="8" fillId="0" borderId="7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3" fontId="7" fillId="0" borderId="7" xfId="0" applyNumberFormat="1" applyFont="1" applyBorder="1" applyAlignment="1">
      <alignment vertical="top"/>
    </xf>
    <xf numFmtId="43" fontId="7" fillId="0" borderId="7" xfId="0" applyNumberFormat="1" applyFont="1" applyBorder="1" applyAlignment="1">
      <alignment vertical="top"/>
    </xf>
    <xf numFmtId="2" fontId="7" fillId="0" borderId="0" xfId="0" applyNumberFormat="1" applyFont="1" applyAlignment="1">
      <alignment vertical="top"/>
    </xf>
    <xf numFmtId="43" fontId="7" fillId="0" borderId="0" xfId="0" applyNumberFormat="1" applyFont="1" applyAlignment="1">
      <alignment vertical="top"/>
    </xf>
    <xf numFmtId="10" fontId="7" fillId="0" borderId="7" xfId="0" applyNumberFormat="1" applyFont="1" applyBorder="1" applyAlignment="1">
      <alignment horizontal="center" vertical="top"/>
    </xf>
    <xf numFmtId="10" fontId="7" fillId="0" borderId="0" xfId="0" applyNumberFormat="1" applyFont="1" applyAlignment="1">
      <alignment horizontal="center" vertical="top"/>
    </xf>
    <xf numFmtId="0" fontId="8" fillId="0" borderId="7" xfId="0" applyFont="1" applyBorder="1" applyAlignment="1">
      <alignment vertical="top" wrapText="1"/>
    </xf>
    <xf numFmtId="41" fontId="7" fillId="0" borderId="7" xfId="0" applyNumberFormat="1" applyFont="1" applyBorder="1" applyAlignment="1">
      <alignment vertical="top"/>
    </xf>
    <xf numFmtId="41" fontId="7" fillId="0" borderId="0" xfId="0" applyNumberFormat="1" applyFont="1" applyAlignment="1">
      <alignment vertical="top"/>
    </xf>
    <xf numFmtId="3" fontId="7" fillId="0" borderId="0" xfId="0" applyNumberFormat="1" applyFont="1" applyAlignment="1">
      <alignment vertical="top"/>
    </xf>
    <xf numFmtId="3" fontId="6" fillId="0" borderId="0" xfId="0" applyNumberFormat="1" applyFont="1" applyAlignment="1">
      <alignment vertical="top"/>
    </xf>
    <xf numFmtId="41" fontId="6" fillId="0" borderId="0" xfId="0" applyNumberFormat="1" applyFont="1" applyAlignment="1">
      <alignment vertical="top"/>
    </xf>
    <xf numFmtId="171" fontId="7" fillId="0" borderId="7" xfId="0" applyNumberFormat="1" applyFont="1" applyBorder="1" applyAlignment="1">
      <alignment vertical="top"/>
    </xf>
    <xf numFmtId="171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0" fontId="9" fillId="0" borderId="0" xfId="0" applyFont="1"/>
    <xf numFmtId="0" fontId="10" fillId="0" borderId="0" xfId="0" applyFont="1" applyAlignment="1">
      <alignment vertical="top"/>
    </xf>
    <xf numFmtId="4" fontId="7" fillId="0" borderId="7" xfId="0" applyNumberFormat="1" applyFont="1" applyBorder="1" applyAlignment="1">
      <alignment vertical="top"/>
    </xf>
    <xf numFmtId="0" fontId="11" fillId="0" borderId="0" xfId="0" applyFont="1" applyAlignment="1">
      <alignment vertical="top"/>
    </xf>
    <xf numFmtId="3" fontId="7" fillId="0" borderId="7" xfId="0" applyNumberFormat="1" applyFont="1" applyBorder="1" applyAlignment="1">
      <alignment vertical="top" wrapText="1"/>
    </xf>
    <xf numFmtId="4" fontId="7" fillId="0" borderId="7" xfId="0" applyNumberFormat="1" applyFont="1" applyBorder="1" applyAlignment="1">
      <alignment vertical="top" wrapText="1"/>
    </xf>
    <xf numFmtId="3" fontId="7" fillId="0" borderId="0" xfId="0" applyNumberFormat="1" applyFont="1" applyAlignment="1">
      <alignment vertical="top" wrapText="1"/>
    </xf>
    <xf numFmtId="0" fontId="0" fillId="0" borderId="12" xfId="0" applyBorder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10" fontId="0" fillId="0" borderId="0" xfId="0" applyNumberForma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12" xfId="0" applyBorder="1" applyAlignment="1">
      <alignment vertical="top"/>
    </xf>
    <xf numFmtId="0" fontId="0" fillId="0" borderId="12" xfId="0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161925</xdr:colOff>
      <xdr:row>3</xdr:row>
      <xdr:rowOff>76200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67150" y="64770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123825</xdr:colOff>
      <xdr:row>3</xdr:row>
      <xdr:rowOff>95250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7650" y="666750"/>
          <a:ext cx="1238250" cy="714375"/>
        </a:xfrm>
        <a:prstGeom prst="rect">
          <a:avLst/>
        </a:prstGeom>
      </xdr:spPr>
    </xdr:pic>
    <xdr:clientData/>
  </xdr:oneCellAnchor>
  <xdr:oneCellAnchor>
    <xdr:from>
      <xdr:col>6</xdr:col>
      <xdr:colOff>66675</xdr:colOff>
      <xdr:row>3</xdr:row>
      <xdr:rowOff>85725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11000" y="65722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219075</xdr:colOff>
      <xdr:row>4</xdr:row>
      <xdr:rowOff>38100</xdr:rowOff>
    </xdr:from>
    <xdr:ext cx="1238250" cy="714375"/>
    <xdr:pic>
      <xdr:nvPicPr>
        <xdr:cNvPr id="5" name="Image 4" descr="Pictur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24300" y="149542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161925</xdr:colOff>
      <xdr:row>4</xdr:row>
      <xdr:rowOff>123825</xdr:rowOff>
    </xdr:from>
    <xdr:ext cx="1238250" cy="714375"/>
    <xdr:pic>
      <xdr:nvPicPr>
        <xdr:cNvPr id="6" name="Image 5" descr="Pictur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5750" y="158115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247650</xdr:colOff>
      <xdr:row>5</xdr:row>
      <xdr:rowOff>38100</xdr:rowOff>
    </xdr:from>
    <xdr:ext cx="1238250" cy="714375"/>
    <xdr:pic>
      <xdr:nvPicPr>
        <xdr:cNvPr id="7" name="Image 6" descr="Pictur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52875" y="23812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5</xdr:row>
      <xdr:rowOff>38100</xdr:rowOff>
    </xdr:from>
    <xdr:ext cx="1238250" cy="714375"/>
    <xdr:pic>
      <xdr:nvPicPr>
        <xdr:cNvPr id="8" name="Image 7" descr="Pictur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86700" y="238125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200025</xdr:colOff>
      <xdr:row>6</xdr:row>
      <xdr:rowOff>57150</xdr:rowOff>
    </xdr:from>
    <xdr:ext cx="1238250" cy="714375"/>
    <xdr:pic>
      <xdr:nvPicPr>
        <xdr:cNvPr id="9" name="Image 8" descr="Pictur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05250" y="328612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6</xdr:row>
      <xdr:rowOff>95250</xdr:rowOff>
    </xdr:from>
    <xdr:ext cx="1238250" cy="714375"/>
    <xdr:pic>
      <xdr:nvPicPr>
        <xdr:cNvPr id="10" name="Image 9" descr="Pictur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86700" y="332422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209550</xdr:colOff>
      <xdr:row>7</xdr:row>
      <xdr:rowOff>66675</xdr:rowOff>
    </xdr:from>
    <xdr:ext cx="1238250" cy="714375"/>
    <xdr:pic>
      <xdr:nvPicPr>
        <xdr:cNvPr id="11" name="Image 10" descr="Pictur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14775" y="418147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152400</xdr:colOff>
      <xdr:row>7</xdr:row>
      <xdr:rowOff>57150</xdr:rowOff>
    </xdr:from>
    <xdr:ext cx="1238250" cy="714375"/>
    <xdr:pic>
      <xdr:nvPicPr>
        <xdr:cNvPr id="12" name="Image 11" descr="Pictur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96225" y="417195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8</xdr:row>
      <xdr:rowOff>57150</xdr:rowOff>
    </xdr:from>
    <xdr:ext cx="1238250" cy="714375"/>
    <xdr:pic>
      <xdr:nvPicPr>
        <xdr:cNvPr id="13" name="Image 12" descr="Pictur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67150" y="505777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114300</xdr:colOff>
      <xdr:row>8</xdr:row>
      <xdr:rowOff>9525</xdr:rowOff>
    </xdr:from>
    <xdr:ext cx="1238250" cy="714375"/>
    <xdr:pic>
      <xdr:nvPicPr>
        <xdr:cNvPr id="14" name="Image 13" descr="Pictur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58125" y="501015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209550</xdr:colOff>
      <xdr:row>9</xdr:row>
      <xdr:rowOff>38100</xdr:rowOff>
    </xdr:from>
    <xdr:ext cx="1238250" cy="714375"/>
    <xdr:pic>
      <xdr:nvPicPr>
        <xdr:cNvPr id="15" name="Image 14" descr="Pictur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14775" y="59245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104775</xdr:colOff>
      <xdr:row>9</xdr:row>
      <xdr:rowOff>47625</xdr:rowOff>
    </xdr:from>
    <xdr:ext cx="1238250" cy="714375"/>
    <xdr:pic>
      <xdr:nvPicPr>
        <xdr:cNvPr id="16" name="Image 15" descr="Pictur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48600" y="593407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209550</xdr:colOff>
      <xdr:row>10</xdr:row>
      <xdr:rowOff>47625</xdr:rowOff>
    </xdr:from>
    <xdr:ext cx="1238250" cy="714375"/>
    <xdr:pic>
      <xdr:nvPicPr>
        <xdr:cNvPr id="17" name="Image 16" descr="Pictur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14775" y="681990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10</xdr:row>
      <xdr:rowOff>57150</xdr:rowOff>
    </xdr:from>
    <xdr:ext cx="1238250" cy="714375"/>
    <xdr:pic>
      <xdr:nvPicPr>
        <xdr:cNvPr id="18" name="Image 17" descr="Pictur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86700" y="682942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11</xdr:row>
      <xdr:rowOff>57150</xdr:rowOff>
    </xdr:from>
    <xdr:ext cx="1238250" cy="714375"/>
    <xdr:pic>
      <xdr:nvPicPr>
        <xdr:cNvPr id="19" name="Image 18" descr="Pictur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33825" y="77152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76200</xdr:colOff>
      <xdr:row>11</xdr:row>
      <xdr:rowOff>95250</xdr:rowOff>
    </xdr:from>
    <xdr:ext cx="1238250" cy="714375"/>
    <xdr:pic>
      <xdr:nvPicPr>
        <xdr:cNvPr id="20" name="Image 19" descr="Pictur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0025" y="775335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123825</xdr:colOff>
      <xdr:row>12</xdr:row>
      <xdr:rowOff>38100</xdr:rowOff>
    </xdr:from>
    <xdr:ext cx="1238250" cy="714375"/>
    <xdr:pic>
      <xdr:nvPicPr>
        <xdr:cNvPr id="21" name="Image 20" descr="Pictur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29050" y="858202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76200</xdr:colOff>
      <xdr:row>12</xdr:row>
      <xdr:rowOff>38100</xdr:rowOff>
    </xdr:from>
    <xdr:ext cx="1238250" cy="714375"/>
    <xdr:pic>
      <xdr:nvPicPr>
        <xdr:cNvPr id="22" name="Image 21" descr="Pictur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20025" y="8582025"/>
          <a:ext cx="1238250" cy="714375"/>
        </a:xfrm>
        <a:prstGeom prst="rect">
          <a:avLst/>
        </a:prstGeom>
      </xdr:spPr>
    </xdr:pic>
    <xdr:clientData/>
  </xdr:oneCellAnchor>
  <xdr:oneCellAnchor>
    <xdr:from>
      <xdr:col>6</xdr:col>
      <xdr:colOff>66675</xdr:colOff>
      <xdr:row>12</xdr:row>
      <xdr:rowOff>9525</xdr:rowOff>
    </xdr:from>
    <xdr:ext cx="1238250" cy="714375"/>
    <xdr:pic>
      <xdr:nvPicPr>
        <xdr:cNvPr id="23" name="Image 22" descr="Pictur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811000" y="855345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171450</xdr:colOff>
      <xdr:row>13</xdr:row>
      <xdr:rowOff>66675</xdr:rowOff>
    </xdr:from>
    <xdr:ext cx="1238250" cy="714375"/>
    <xdr:pic>
      <xdr:nvPicPr>
        <xdr:cNvPr id="24" name="Image 23" descr="Pictur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76675" y="949642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114300</xdr:colOff>
      <xdr:row>13</xdr:row>
      <xdr:rowOff>76200</xdr:rowOff>
    </xdr:from>
    <xdr:ext cx="1238250" cy="714375"/>
    <xdr:pic>
      <xdr:nvPicPr>
        <xdr:cNvPr id="25" name="Image 24" descr="Pictur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58125" y="950595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14</xdr:row>
      <xdr:rowOff>47625</xdr:rowOff>
    </xdr:from>
    <xdr:ext cx="1238250" cy="714375"/>
    <xdr:pic>
      <xdr:nvPicPr>
        <xdr:cNvPr id="26" name="Image 25" descr="Pictur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38575" y="1036320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123825</xdr:colOff>
      <xdr:row>14</xdr:row>
      <xdr:rowOff>57150</xdr:rowOff>
    </xdr:from>
    <xdr:ext cx="1238250" cy="714375"/>
    <xdr:pic>
      <xdr:nvPicPr>
        <xdr:cNvPr id="27" name="Image 26" descr="Pictur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67650" y="1037272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180975</xdr:colOff>
      <xdr:row>15</xdr:row>
      <xdr:rowOff>76200</xdr:rowOff>
    </xdr:from>
    <xdr:ext cx="1238250" cy="714375"/>
    <xdr:pic>
      <xdr:nvPicPr>
        <xdr:cNvPr id="28" name="Image 27" descr="Pictur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86200" y="1127760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190500</xdr:colOff>
      <xdr:row>15</xdr:row>
      <xdr:rowOff>104775</xdr:rowOff>
    </xdr:from>
    <xdr:ext cx="1238250" cy="714375"/>
    <xdr:pic>
      <xdr:nvPicPr>
        <xdr:cNvPr id="29" name="Image 28" descr="Pictur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34325" y="1130617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114300</xdr:colOff>
      <xdr:row>16</xdr:row>
      <xdr:rowOff>47625</xdr:rowOff>
    </xdr:from>
    <xdr:ext cx="1238250" cy="714375"/>
    <xdr:pic>
      <xdr:nvPicPr>
        <xdr:cNvPr id="30" name="Image 29" descr="Pictur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19525" y="121348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123825</xdr:colOff>
      <xdr:row>16</xdr:row>
      <xdr:rowOff>47625</xdr:rowOff>
    </xdr:from>
    <xdr:ext cx="1238250" cy="714375"/>
    <xdr:pic>
      <xdr:nvPicPr>
        <xdr:cNvPr id="31" name="Image 30" descr="Pictur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67650" y="1213485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17</xdr:row>
      <xdr:rowOff>76200</xdr:rowOff>
    </xdr:from>
    <xdr:ext cx="1238250" cy="714375"/>
    <xdr:pic>
      <xdr:nvPicPr>
        <xdr:cNvPr id="32" name="Image 31" descr="Pictur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67150" y="130492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180975</xdr:colOff>
      <xdr:row>17</xdr:row>
      <xdr:rowOff>104775</xdr:rowOff>
    </xdr:from>
    <xdr:ext cx="1238250" cy="714375"/>
    <xdr:pic>
      <xdr:nvPicPr>
        <xdr:cNvPr id="33" name="Image 32" descr="Pictur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4800" y="1307782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171450</xdr:colOff>
      <xdr:row>18</xdr:row>
      <xdr:rowOff>76200</xdr:rowOff>
    </xdr:from>
    <xdr:ext cx="1238250" cy="714375"/>
    <xdr:pic>
      <xdr:nvPicPr>
        <xdr:cNvPr id="34" name="Image 33" descr="Pictur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76675" y="1393507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133350</xdr:colOff>
      <xdr:row>18</xdr:row>
      <xdr:rowOff>57150</xdr:rowOff>
    </xdr:from>
    <xdr:ext cx="1238250" cy="714375"/>
    <xdr:pic>
      <xdr:nvPicPr>
        <xdr:cNvPr id="35" name="Image 34" descr="Pictur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7175" y="1391602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19</xdr:row>
      <xdr:rowOff>104775</xdr:rowOff>
    </xdr:from>
    <xdr:ext cx="1238250" cy="714375"/>
    <xdr:pic>
      <xdr:nvPicPr>
        <xdr:cNvPr id="36" name="Image 35" descr="Pictur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38575" y="1484947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200025</xdr:colOff>
      <xdr:row>19</xdr:row>
      <xdr:rowOff>133350</xdr:rowOff>
    </xdr:from>
    <xdr:ext cx="1238250" cy="714375"/>
    <xdr:pic>
      <xdr:nvPicPr>
        <xdr:cNvPr id="37" name="Image 36" descr="Pictur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43850" y="1487805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180975</xdr:colOff>
      <xdr:row>20</xdr:row>
      <xdr:rowOff>85725</xdr:rowOff>
    </xdr:from>
    <xdr:ext cx="1238250" cy="714375"/>
    <xdr:pic>
      <xdr:nvPicPr>
        <xdr:cNvPr id="38" name="Image 37" descr="Pictur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157162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133350</xdr:colOff>
      <xdr:row>20</xdr:row>
      <xdr:rowOff>57150</xdr:rowOff>
    </xdr:from>
    <xdr:ext cx="1238250" cy="714375"/>
    <xdr:pic>
      <xdr:nvPicPr>
        <xdr:cNvPr id="39" name="Image 38" descr="Pictur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7175" y="1568767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21</xdr:row>
      <xdr:rowOff>76200</xdr:rowOff>
    </xdr:from>
    <xdr:ext cx="1238250" cy="714375"/>
    <xdr:pic>
      <xdr:nvPicPr>
        <xdr:cNvPr id="40" name="Image 39" descr="Pictur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38575" y="165925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190500</xdr:colOff>
      <xdr:row>21</xdr:row>
      <xdr:rowOff>47625</xdr:rowOff>
    </xdr:from>
    <xdr:ext cx="1238250" cy="714375"/>
    <xdr:pic>
      <xdr:nvPicPr>
        <xdr:cNvPr id="41" name="Image 40" descr="Pictur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34325" y="1656397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114300</xdr:colOff>
      <xdr:row>22</xdr:row>
      <xdr:rowOff>57150</xdr:rowOff>
    </xdr:from>
    <xdr:ext cx="1238250" cy="714375"/>
    <xdr:pic>
      <xdr:nvPicPr>
        <xdr:cNvPr id="42" name="Image 41" descr="Pictur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19525" y="1745932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47625</xdr:colOff>
      <xdr:row>22</xdr:row>
      <xdr:rowOff>28575</xdr:rowOff>
    </xdr:from>
    <xdr:ext cx="1238250" cy="714375"/>
    <xdr:pic>
      <xdr:nvPicPr>
        <xdr:cNvPr id="43" name="Image 42" descr="Pictur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791450" y="1743075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209550</xdr:colOff>
      <xdr:row>23</xdr:row>
      <xdr:rowOff>47625</xdr:rowOff>
    </xdr:from>
    <xdr:ext cx="1238250" cy="714375"/>
    <xdr:pic>
      <xdr:nvPicPr>
        <xdr:cNvPr id="44" name="Image 43" descr="Pictur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14775" y="1833562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23</xdr:row>
      <xdr:rowOff>47625</xdr:rowOff>
    </xdr:from>
    <xdr:ext cx="1238250" cy="714375"/>
    <xdr:pic>
      <xdr:nvPicPr>
        <xdr:cNvPr id="45" name="Image 44" descr="Pictur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62900" y="1833562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24</xdr:row>
      <xdr:rowOff>85725</xdr:rowOff>
    </xdr:from>
    <xdr:ext cx="1238250" cy="714375"/>
    <xdr:pic>
      <xdr:nvPicPr>
        <xdr:cNvPr id="46" name="Image 45" descr="Pictur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48100" y="192595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24</xdr:row>
      <xdr:rowOff>66675</xdr:rowOff>
    </xdr:from>
    <xdr:ext cx="1238250" cy="714375"/>
    <xdr:pic>
      <xdr:nvPicPr>
        <xdr:cNvPr id="47" name="Image 46" descr="Pictur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86700" y="1924050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114300</xdr:colOff>
      <xdr:row>25</xdr:row>
      <xdr:rowOff>38100</xdr:rowOff>
    </xdr:from>
    <xdr:ext cx="1238250" cy="714375"/>
    <xdr:pic>
      <xdr:nvPicPr>
        <xdr:cNvPr id="48" name="Image 47" descr="Pictur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19525" y="200977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190500</xdr:colOff>
      <xdr:row>25</xdr:row>
      <xdr:rowOff>104775</xdr:rowOff>
    </xdr:from>
    <xdr:ext cx="1238250" cy="714375"/>
    <xdr:pic>
      <xdr:nvPicPr>
        <xdr:cNvPr id="49" name="Image 48" descr="Pictur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34325" y="2016442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26</xdr:row>
      <xdr:rowOff>47625</xdr:rowOff>
    </xdr:from>
    <xdr:ext cx="1238250" cy="714375"/>
    <xdr:pic>
      <xdr:nvPicPr>
        <xdr:cNvPr id="50" name="Image 49" descr="Pictur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57625" y="2099310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26</xdr:row>
      <xdr:rowOff>85725</xdr:rowOff>
    </xdr:from>
    <xdr:ext cx="1238250" cy="714375"/>
    <xdr:pic>
      <xdr:nvPicPr>
        <xdr:cNvPr id="51" name="Image 50" descr="Pictur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2900" y="2103120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27</xdr:row>
      <xdr:rowOff>57150</xdr:rowOff>
    </xdr:from>
    <xdr:ext cx="1238250" cy="714375"/>
    <xdr:pic>
      <xdr:nvPicPr>
        <xdr:cNvPr id="52" name="Image 51" descr="Pictur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0" y="218884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114300</xdr:colOff>
      <xdr:row>27</xdr:row>
      <xdr:rowOff>85725</xdr:rowOff>
    </xdr:from>
    <xdr:ext cx="1238250" cy="714375"/>
    <xdr:pic>
      <xdr:nvPicPr>
        <xdr:cNvPr id="53" name="Image 52" descr="Pictur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58125" y="2191702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28</xdr:row>
      <xdr:rowOff>57150</xdr:rowOff>
    </xdr:from>
    <xdr:ext cx="1238250" cy="714375"/>
    <xdr:pic>
      <xdr:nvPicPr>
        <xdr:cNvPr id="54" name="Image 53" descr="Pictur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33825" y="2277427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28</xdr:row>
      <xdr:rowOff>95250</xdr:rowOff>
    </xdr:from>
    <xdr:ext cx="1238250" cy="714375"/>
    <xdr:pic>
      <xdr:nvPicPr>
        <xdr:cNvPr id="55" name="Image 54" descr="Pictur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15275" y="2281237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171450</xdr:colOff>
      <xdr:row>29</xdr:row>
      <xdr:rowOff>47625</xdr:rowOff>
    </xdr:from>
    <xdr:ext cx="1238250" cy="714375"/>
    <xdr:pic>
      <xdr:nvPicPr>
        <xdr:cNvPr id="56" name="Image 55" descr="Pictur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76675" y="2365057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29</xdr:row>
      <xdr:rowOff>47625</xdr:rowOff>
    </xdr:from>
    <xdr:ext cx="1238250" cy="714375"/>
    <xdr:pic>
      <xdr:nvPicPr>
        <xdr:cNvPr id="57" name="Image 56" descr="Pictur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15275" y="2365057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30</xdr:row>
      <xdr:rowOff>66675</xdr:rowOff>
    </xdr:from>
    <xdr:ext cx="1238250" cy="714375"/>
    <xdr:pic>
      <xdr:nvPicPr>
        <xdr:cNvPr id="58" name="Image 57" descr="Pictur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38575" y="245554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190500</xdr:colOff>
      <xdr:row>30</xdr:row>
      <xdr:rowOff>38100</xdr:rowOff>
    </xdr:from>
    <xdr:ext cx="1238250" cy="714375"/>
    <xdr:pic>
      <xdr:nvPicPr>
        <xdr:cNvPr id="59" name="Image 58" descr="Pictur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34325" y="2452687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190500</xdr:colOff>
      <xdr:row>31</xdr:row>
      <xdr:rowOff>57150</xdr:rowOff>
    </xdr:from>
    <xdr:ext cx="1238250" cy="714375"/>
    <xdr:pic>
      <xdr:nvPicPr>
        <xdr:cNvPr id="60" name="Image 59" descr="Pictur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95725" y="254317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200025</xdr:colOff>
      <xdr:row>31</xdr:row>
      <xdr:rowOff>95250</xdr:rowOff>
    </xdr:from>
    <xdr:ext cx="1238250" cy="714375"/>
    <xdr:pic>
      <xdr:nvPicPr>
        <xdr:cNvPr id="61" name="Image 60" descr="Pictur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43850" y="2546985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200025</xdr:colOff>
      <xdr:row>32</xdr:row>
      <xdr:rowOff>76200</xdr:rowOff>
    </xdr:from>
    <xdr:ext cx="1238250" cy="714375"/>
    <xdr:pic>
      <xdr:nvPicPr>
        <xdr:cNvPr id="62" name="Image 61" descr="Pictur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05250" y="2633662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209550</xdr:colOff>
      <xdr:row>32</xdr:row>
      <xdr:rowOff>76200</xdr:rowOff>
    </xdr:from>
    <xdr:ext cx="1238250" cy="714375"/>
    <xdr:pic>
      <xdr:nvPicPr>
        <xdr:cNvPr id="63" name="Image 62" descr="Pictur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53375" y="2633662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238125</xdr:colOff>
      <xdr:row>33</xdr:row>
      <xdr:rowOff>19050</xdr:rowOff>
    </xdr:from>
    <xdr:ext cx="1238250" cy="714375"/>
    <xdr:pic>
      <xdr:nvPicPr>
        <xdr:cNvPr id="64" name="Image 63" descr="Pictur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43350" y="2716530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209550</xdr:colOff>
      <xdr:row>33</xdr:row>
      <xdr:rowOff>123825</xdr:rowOff>
    </xdr:from>
    <xdr:ext cx="1238250" cy="714375"/>
    <xdr:pic>
      <xdr:nvPicPr>
        <xdr:cNvPr id="65" name="Image 64" descr="Pictur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53375" y="2727007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190500</xdr:colOff>
      <xdr:row>34</xdr:row>
      <xdr:rowOff>57150</xdr:rowOff>
    </xdr:from>
    <xdr:ext cx="1238250" cy="714375"/>
    <xdr:pic>
      <xdr:nvPicPr>
        <xdr:cNvPr id="66" name="Image 65" descr="Pictur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95725" y="2808922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34</xdr:row>
      <xdr:rowOff>57150</xdr:rowOff>
    </xdr:from>
    <xdr:ext cx="1238250" cy="714375"/>
    <xdr:pic>
      <xdr:nvPicPr>
        <xdr:cNvPr id="67" name="Image 66" descr="Pictur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86700" y="2808922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190500</xdr:colOff>
      <xdr:row>35</xdr:row>
      <xdr:rowOff>28575</xdr:rowOff>
    </xdr:from>
    <xdr:ext cx="1238250" cy="714375"/>
    <xdr:pic>
      <xdr:nvPicPr>
        <xdr:cNvPr id="68" name="Image 67" descr="Pictur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95725" y="2894647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161925</xdr:colOff>
      <xdr:row>35</xdr:row>
      <xdr:rowOff>123825</xdr:rowOff>
    </xdr:from>
    <xdr:ext cx="1238250" cy="714375"/>
    <xdr:pic>
      <xdr:nvPicPr>
        <xdr:cNvPr id="69" name="Image 68" descr="Pictur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05750" y="2904172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36</xdr:row>
      <xdr:rowOff>28575</xdr:rowOff>
    </xdr:from>
    <xdr:ext cx="1238250" cy="714375"/>
    <xdr:pic>
      <xdr:nvPicPr>
        <xdr:cNvPr id="70" name="Image 69" descr="Pictur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67150" y="2983230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200025</xdr:colOff>
      <xdr:row>36</xdr:row>
      <xdr:rowOff>47625</xdr:rowOff>
    </xdr:from>
    <xdr:ext cx="1238250" cy="714375"/>
    <xdr:pic>
      <xdr:nvPicPr>
        <xdr:cNvPr id="71" name="Image 70" descr="Pictur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43850" y="2985135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37</xdr:row>
      <xdr:rowOff>57150</xdr:rowOff>
    </xdr:from>
    <xdr:ext cx="1238250" cy="714375"/>
    <xdr:pic>
      <xdr:nvPicPr>
        <xdr:cNvPr id="72" name="Image 71" descr="Pictur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57625" y="3074670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152400</xdr:colOff>
      <xdr:row>37</xdr:row>
      <xdr:rowOff>66675</xdr:rowOff>
    </xdr:from>
    <xdr:ext cx="1238250" cy="714375"/>
    <xdr:pic>
      <xdr:nvPicPr>
        <xdr:cNvPr id="73" name="Image 72" descr="Pictur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96225" y="3075622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123825</xdr:colOff>
      <xdr:row>38</xdr:row>
      <xdr:rowOff>76200</xdr:rowOff>
    </xdr:from>
    <xdr:ext cx="1238250" cy="714375"/>
    <xdr:pic>
      <xdr:nvPicPr>
        <xdr:cNvPr id="74" name="Image 73" descr="Pictur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29050" y="3165157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209550</xdr:colOff>
      <xdr:row>38</xdr:row>
      <xdr:rowOff>85725</xdr:rowOff>
    </xdr:from>
    <xdr:ext cx="1238250" cy="714375"/>
    <xdr:pic>
      <xdr:nvPicPr>
        <xdr:cNvPr id="75" name="Image 74" descr="Pictur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53375" y="3166110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39</xdr:row>
      <xdr:rowOff>28575</xdr:rowOff>
    </xdr:from>
    <xdr:ext cx="1238250" cy="714375"/>
    <xdr:pic>
      <xdr:nvPicPr>
        <xdr:cNvPr id="76" name="Image 75" descr="Pictur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57625" y="3248977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39</xdr:row>
      <xdr:rowOff>66675</xdr:rowOff>
    </xdr:from>
    <xdr:ext cx="1238250" cy="714375"/>
    <xdr:pic>
      <xdr:nvPicPr>
        <xdr:cNvPr id="77" name="Image 76" descr="Pictur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86700" y="3252787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200025</xdr:colOff>
      <xdr:row>40</xdr:row>
      <xdr:rowOff>38100</xdr:rowOff>
    </xdr:from>
    <xdr:ext cx="1238250" cy="714375"/>
    <xdr:pic>
      <xdr:nvPicPr>
        <xdr:cNvPr id="78" name="Image 77" descr="Pictur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05250" y="3338512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40</xdr:row>
      <xdr:rowOff>171450</xdr:rowOff>
    </xdr:from>
    <xdr:ext cx="1238250" cy="714375"/>
    <xdr:pic>
      <xdr:nvPicPr>
        <xdr:cNvPr id="79" name="Image 78" descr="Pictur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62900" y="3351847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190500</xdr:colOff>
      <xdr:row>41</xdr:row>
      <xdr:rowOff>38100</xdr:rowOff>
    </xdr:from>
    <xdr:ext cx="1238250" cy="714375"/>
    <xdr:pic>
      <xdr:nvPicPr>
        <xdr:cNvPr id="80" name="Image 79" descr="Pictur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95725" y="342709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152400</xdr:colOff>
      <xdr:row>41</xdr:row>
      <xdr:rowOff>76200</xdr:rowOff>
    </xdr:from>
    <xdr:ext cx="1238250" cy="714375"/>
    <xdr:pic>
      <xdr:nvPicPr>
        <xdr:cNvPr id="81" name="Image 80" descr="Pictur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96225" y="3430905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200025</xdr:colOff>
      <xdr:row>42</xdr:row>
      <xdr:rowOff>85725</xdr:rowOff>
    </xdr:from>
    <xdr:ext cx="1238250" cy="714375"/>
    <xdr:pic>
      <xdr:nvPicPr>
        <xdr:cNvPr id="82" name="Image 81" descr="Pictur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05250" y="3520440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42</xdr:row>
      <xdr:rowOff>133350</xdr:rowOff>
    </xdr:from>
    <xdr:ext cx="1238250" cy="714375"/>
    <xdr:pic>
      <xdr:nvPicPr>
        <xdr:cNvPr id="83" name="Image 82" descr="Pictur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15275" y="3525202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219075</xdr:colOff>
      <xdr:row>43</xdr:row>
      <xdr:rowOff>95250</xdr:rowOff>
    </xdr:from>
    <xdr:ext cx="1238250" cy="714375"/>
    <xdr:pic>
      <xdr:nvPicPr>
        <xdr:cNvPr id="84" name="Image 83" descr="Pictur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24300" y="360997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43</xdr:row>
      <xdr:rowOff>66675</xdr:rowOff>
    </xdr:from>
    <xdr:ext cx="1238250" cy="714375"/>
    <xdr:pic>
      <xdr:nvPicPr>
        <xdr:cNvPr id="85" name="Image 84" descr="Pictur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86700" y="36071175"/>
          <a:ext cx="1238250" cy="71437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43</xdr:row>
      <xdr:rowOff>0</xdr:rowOff>
    </xdr:from>
    <xdr:ext cx="1238250" cy="714375"/>
    <xdr:pic>
      <xdr:nvPicPr>
        <xdr:cNvPr id="86" name="Image 85" descr="Pictur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200025</xdr:colOff>
      <xdr:row>44</xdr:row>
      <xdr:rowOff>66675</xdr:rowOff>
    </xdr:from>
    <xdr:ext cx="1238250" cy="714375"/>
    <xdr:pic>
      <xdr:nvPicPr>
        <xdr:cNvPr id="87" name="Image 86" descr="Pictur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05250" y="3695700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44</xdr:row>
      <xdr:rowOff>123825</xdr:rowOff>
    </xdr:from>
    <xdr:ext cx="1238250" cy="714375"/>
    <xdr:pic>
      <xdr:nvPicPr>
        <xdr:cNvPr id="88" name="Image 87" descr="Pictur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86700" y="3701415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45</xdr:row>
      <xdr:rowOff>66675</xdr:rowOff>
    </xdr:from>
    <xdr:ext cx="1238250" cy="714375"/>
    <xdr:pic>
      <xdr:nvPicPr>
        <xdr:cNvPr id="89" name="Image 88" descr="Pictur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67150" y="3784282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123825</xdr:colOff>
      <xdr:row>45</xdr:row>
      <xdr:rowOff>76200</xdr:rowOff>
    </xdr:from>
    <xdr:ext cx="1238250" cy="714375"/>
    <xdr:pic>
      <xdr:nvPicPr>
        <xdr:cNvPr id="90" name="Image 89" descr="Pictur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67650" y="3785235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257175</xdr:colOff>
      <xdr:row>46</xdr:row>
      <xdr:rowOff>76200</xdr:rowOff>
    </xdr:from>
    <xdr:ext cx="1238250" cy="714375"/>
    <xdr:pic>
      <xdr:nvPicPr>
        <xdr:cNvPr id="91" name="Image 90" descr="Pictur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62400" y="3873817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180975</xdr:colOff>
      <xdr:row>46</xdr:row>
      <xdr:rowOff>85725</xdr:rowOff>
    </xdr:from>
    <xdr:ext cx="1238250" cy="714375"/>
    <xdr:pic>
      <xdr:nvPicPr>
        <xdr:cNvPr id="92" name="Image 91" descr="Pictur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24800" y="3874770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266700</xdr:colOff>
      <xdr:row>47</xdr:row>
      <xdr:rowOff>47625</xdr:rowOff>
    </xdr:from>
    <xdr:ext cx="1238250" cy="714375"/>
    <xdr:pic>
      <xdr:nvPicPr>
        <xdr:cNvPr id="93" name="Image 92" descr="Pictur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71925" y="3959542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104775</xdr:colOff>
      <xdr:row>47</xdr:row>
      <xdr:rowOff>38100</xdr:rowOff>
    </xdr:from>
    <xdr:ext cx="1238250" cy="714375"/>
    <xdr:pic>
      <xdr:nvPicPr>
        <xdr:cNvPr id="94" name="Image 93" descr="Pictur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48600" y="3958590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219075</xdr:colOff>
      <xdr:row>48</xdr:row>
      <xdr:rowOff>28575</xdr:rowOff>
    </xdr:from>
    <xdr:ext cx="1238250" cy="714375"/>
    <xdr:pic>
      <xdr:nvPicPr>
        <xdr:cNvPr id="95" name="Image 94" descr="Pictur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24300" y="4046220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190500</xdr:colOff>
      <xdr:row>48</xdr:row>
      <xdr:rowOff>47625</xdr:rowOff>
    </xdr:from>
    <xdr:ext cx="1238250" cy="714375"/>
    <xdr:pic>
      <xdr:nvPicPr>
        <xdr:cNvPr id="96" name="Image 95" descr="Pictur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34325" y="4048125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49</xdr:row>
      <xdr:rowOff>47625</xdr:rowOff>
    </xdr:from>
    <xdr:ext cx="1238250" cy="714375"/>
    <xdr:pic>
      <xdr:nvPicPr>
        <xdr:cNvPr id="97" name="Image 96" descr="Pictur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57625" y="4136707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209550</xdr:colOff>
      <xdr:row>49</xdr:row>
      <xdr:rowOff>123825</xdr:rowOff>
    </xdr:from>
    <xdr:ext cx="1238250" cy="714375"/>
    <xdr:pic>
      <xdr:nvPicPr>
        <xdr:cNvPr id="98" name="Image 97" descr="Pictur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53375" y="4144327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219075</xdr:colOff>
      <xdr:row>50</xdr:row>
      <xdr:rowOff>66675</xdr:rowOff>
    </xdr:from>
    <xdr:ext cx="1238250" cy="714375"/>
    <xdr:pic>
      <xdr:nvPicPr>
        <xdr:cNvPr id="99" name="Image 98" descr="Pictur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4300" y="422719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50</xdr:row>
      <xdr:rowOff>76200</xdr:rowOff>
    </xdr:from>
    <xdr:ext cx="1238250" cy="714375"/>
    <xdr:pic>
      <xdr:nvPicPr>
        <xdr:cNvPr id="100" name="Image 99" descr="Pictur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86700" y="4228147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51</xdr:row>
      <xdr:rowOff>57150</xdr:rowOff>
    </xdr:from>
    <xdr:ext cx="1238250" cy="714375"/>
    <xdr:pic>
      <xdr:nvPicPr>
        <xdr:cNvPr id="101" name="Image 100" descr="Pictur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838575" y="431482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180975</xdr:colOff>
      <xdr:row>51</xdr:row>
      <xdr:rowOff>95250</xdr:rowOff>
    </xdr:from>
    <xdr:ext cx="1238250" cy="714375"/>
    <xdr:pic>
      <xdr:nvPicPr>
        <xdr:cNvPr id="102" name="Image 101" descr="Pictur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924800" y="4318635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219075</xdr:colOff>
      <xdr:row>52</xdr:row>
      <xdr:rowOff>76200</xdr:rowOff>
    </xdr:from>
    <xdr:ext cx="1238250" cy="714375"/>
    <xdr:pic>
      <xdr:nvPicPr>
        <xdr:cNvPr id="103" name="Image 102" descr="Pictur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4300" y="4405312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180975</xdr:colOff>
      <xdr:row>52</xdr:row>
      <xdr:rowOff>76200</xdr:rowOff>
    </xdr:from>
    <xdr:ext cx="1238250" cy="714375"/>
    <xdr:pic>
      <xdr:nvPicPr>
        <xdr:cNvPr id="104" name="Image 103" descr="Pictur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4800" y="4405312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53</xdr:row>
      <xdr:rowOff>85725</xdr:rowOff>
    </xdr:from>
    <xdr:ext cx="1238250" cy="714375"/>
    <xdr:pic>
      <xdr:nvPicPr>
        <xdr:cNvPr id="105" name="Image 104" descr="Pictur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867150" y="4494847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152400</xdr:colOff>
      <xdr:row>53</xdr:row>
      <xdr:rowOff>57150</xdr:rowOff>
    </xdr:from>
    <xdr:ext cx="1238250" cy="714375"/>
    <xdr:pic>
      <xdr:nvPicPr>
        <xdr:cNvPr id="106" name="Image 105" descr="Pictur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896225" y="4491990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54</xdr:row>
      <xdr:rowOff>47625</xdr:rowOff>
    </xdr:from>
    <xdr:ext cx="1238250" cy="714375"/>
    <xdr:pic>
      <xdr:nvPicPr>
        <xdr:cNvPr id="107" name="Image 106" descr="Pictur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57625" y="4579620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54</xdr:row>
      <xdr:rowOff>114300</xdr:rowOff>
    </xdr:from>
    <xdr:ext cx="1238250" cy="714375"/>
    <xdr:pic>
      <xdr:nvPicPr>
        <xdr:cNvPr id="108" name="Image 107" descr="Pictur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86700" y="4586287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180975</xdr:colOff>
      <xdr:row>55</xdr:row>
      <xdr:rowOff>76200</xdr:rowOff>
    </xdr:from>
    <xdr:ext cx="1238250" cy="714375"/>
    <xdr:pic>
      <xdr:nvPicPr>
        <xdr:cNvPr id="109" name="Image 108" descr="Pictur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4671060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190500</xdr:colOff>
      <xdr:row>55</xdr:row>
      <xdr:rowOff>104775</xdr:rowOff>
    </xdr:from>
    <xdr:ext cx="1238250" cy="714375"/>
    <xdr:pic>
      <xdr:nvPicPr>
        <xdr:cNvPr id="110" name="Image 109" descr="Pictur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4325" y="4673917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56</xdr:row>
      <xdr:rowOff>85725</xdr:rowOff>
    </xdr:from>
    <xdr:ext cx="1238250" cy="714375"/>
    <xdr:pic>
      <xdr:nvPicPr>
        <xdr:cNvPr id="111" name="Image 110" descr="Pictur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38575" y="476059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152400</xdr:colOff>
      <xdr:row>56</xdr:row>
      <xdr:rowOff>76200</xdr:rowOff>
    </xdr:from>
    <xdr:ext cx="1238250" cy="714375"/>
    <xdr:pic>
      <xdr:nvPicPr>
        <xdr:cNvPr id="112" name="Image 111" descr="Pictur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96225" y="4759642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57</xdr:row>
      <xdr:rowOff>38100</xdr:rowOff>
    </xdr:from>
    <xdr:ext cx="1238250" cy="714375"/>
    <xdr:pic>
      <xdr:nvPicPr>
        <xdr:cNvPr id="113" name="Image 112" descr="Pictur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67150" y="484441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114300</xdr:colOff>
      <xdr:row>57</xdr:row>
      <xdr:rowOff>57150</xdr:rowOff>
    </xdr:from>
    <xdr:ext cx="1238250" cy="714375"/>
    <xdr:pic>
      <xdr:nvPicPr>
        <xdr:cNvPr id="114" name="Image 113" descr="Pictur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58125" y="4846320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58</xdr:row>
      <xdr:rowOff>28575</xdr:rowOff>
    </xdr:from>
    <xdr:ext cx="1238250" cy="714375"/>
    <xdr:pic>
      <xdr:nvPicPr>
        <xdr:cNvPr id="115" name="Image 114" descr="Pictur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67150" y="493204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114300</xdr:colOff>
      <xdr:row>58</xdr:row>
      <xdr:rowOff>57150</xdr:rowOff>
    </xdr:from>
    <xdr:ext cx="1238250" cy="714375"/>
    <xdr:pic>
      <xdr:nvPicPr>
        <xdr:cNvPr id="116" name="Image 115" descr="Pictur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858125" y="4934902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59</xdr:row>
      <xdr:rowOff>85725</xdr:rowOff>
    </xdr:from>
    <xdr:ext cx="1238250" cy="714375"/>
    <xdr:pic>
      <xdr:nvPicPr>
        <xdr:cNvPr id="117" name="Image 116" descr="Pictur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867150" y="5026342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59</xdr:row>
      <xdr:rowOff>114300</xdr:rowOff>
    </xdr:from>
    <xdr:ext cx="1238250" cy="714375"/>
    <xdr:pic>
      <xdr:nvPicPr>
        <xdr:cNvPr id="118" name="Image 117" descr="Pictur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962900" y="5029200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60</xdr:row>
      <xdr:rowOff>85725</xdr:rowOff>
    </xdr:from>
    <xdr:ext cx="1238250" cy="714375"/>
    <xdr:pic>
      <xdr:nvPicPr>
        <xdr:cNvPr id="119" name="Image 118" descr="Pictur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38575" y="511492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60</xdr:row>
      <xdr:rowOff>123825</xdr:rowOff>
    </xdr:from>
    <xdr:ext cx="1238250" cy="714375"/>
    <xdr:pic>
      <xdr:nvPicPr>
        <xdr:cNvPr id="120" name="Image 119" descr="Pictur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5" y="51187350"/>
          <a:ext cx="1238250" cy="71437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60</xdr:row>
      <xdr:rowOff>0</xdr:rowOff>
    </xdr:from>
    <xdr:ext cx="1238250" cy="714375"/>
    <xdr:pic>
      <xdr:nvPicPr>
        <xdr:cNvPr id="121" name="Image 120" descr="Pictur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209550</xdr:colOff>
      <xdr:row>61</xdr:row>
      <xdr:rowOff>76200</xdr:rowOff>
    </xdr:from>
    <xdr:ext cx="1238250" cy="714375"/>
    <xdr:pic>
      <xdr:nvPicPr>
        <xdr:cNvPr id="122" name="Image 121" descr="Pictur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14775" y="520255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61</xdr:row>
      <xdr:rowOff>161925</xdr:rowOff>
    </xdr:from>
    <xdr:ext cx="1238250" cy="714375"/>
    <xdr:pic>
      <xdr:nvPicPr>
        <xdr:cNvPr id="123" name="Image 122" descr="Pictur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62900" y="5211127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200025</xdr:colOff>
      <xdr:row>62</xdr:row>
      <xdr:rowOff>28575</xdr:rowOff>
    </xdr:from>
    <xdr:ext cx="1238250" cy="714375"/>
    <xdr:pic>
      <xdr:nvPicPr>
        <xdr:cNvPr id="124" name="Image 123" descr="Pictur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905250" y="528637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62</xdr:row>
      <xdr:rowOff>76200</xdr:rowOff>
    </xdr:from>
    <xdr:ext cx="1238250" cy="714375"/>
    <xdr:pic>
      <xdr:nvPicPr>
        <xdr:cNvPr id="125" name="Image 124" descr="Pictur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915275" y="5291137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266700</xdr:colOff>
      <xdr:row>63</xdr:row>
      <xdr:rowOff>57150</xdr:rowOff>
    </xdr:from>
    <xdr:ext cx="1238250" cy="714375"/>
    <xdr:pic>
      <xdr:nvPicPr>
        <xdr:cNvPr id="126" name="Image 125" descr="Pictur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71925" y="5377815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63</xdr:row>
      <xdr:rowOff>38100</xdr:rowOff>
    </xdr:from>
    <xdr:ext cx="1238250" cy="714375"/>
    <xdr:pic>
      <xdr:nvPicPr>
        <xdr:cNvPr id="127" name="Image 126" descr="Pictur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886700" y="5375910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64</xdr:row>
      <xdr:rowOff>66675</xdr:rowOff>
    </xdr:from>
    <xdr:ext cx="1238250" cy="714375"/>
    <xdr:pic>
      <xdr:nvPicPr>
        <xdr:cNvPr id="128" name="Image 127" descr="Pictur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67150" y="5467350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64</xdr:row>
      <xdr:rowOff>95250</xdr:rowOff>
    </xdr:from>
    <xdr:ext cx="1238250" cy="714375"/>
    <xdr:pic>
      <xdr:nvPicPr>
        <xdr:cNvPr id="129" name="Image 128" descr="Pictur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86700" y="5470207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200025</xdr:colOff>
      <xdr:row>65</xdr:row>
      <xdr:rowOff>57150</xdr:rowOff>
    </xdr:from>
    <xdr:ext cx="1238250" cy="714375"/>
    <xdr:pic>
      <xdr:nvPicPr>
        <xdr:cNvPr id="130" name="Image 129" descr="Pictur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05250" y="5554980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123825</xdr:colOff>
      <xdr:row>65</xdr:row>
      <xdr:rowOff>104775</xdr:rowOff>
    </xdr:from>
    <xdr:ext cx="1238250" cy="714375"/>
    <xdr:pic>
      <xdr:nvPicPr>
        <xdr:cNvPr id="131" name="Image 130" descr="Pictur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67650" y="5559742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190500</xdr:colOff>
      <xdr:row>66</xdr:row>
      <xdr:rowOff>76200</xdr:rowOff>
    </xdr:from>
    <xdr:ext cx="1238250" cy="714375"/>
    <xdr:pic>
      <xdr:nvPicPr>
        <xdr:cNvPr id="132" name="Image 131" descr="Pictur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95725" y="5645467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133350</xdr:colOff>
      <xdr:row>66</xdr:row>
      <xdr:rowOff>76200</xdr:rowOff>
    </xdr:from>
    <xdr:ext cx="1238250" cy="714375"/>
    <xdr:pic>
      <xdr:nvPicPr>
        <xdr:cNvPr id="133" name="Image 132" descr="Pictur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7175" y="5645467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67</xdr:row>
      <xdr:rowOff>76200</xdr:rowOff>
    </xdr:from>
    <xdr:ext cx="1238250" cy="714375"/>
    <xdr:pic>
      <xdr:nvPicPr>
        <xdr:cNvPr id="134" name="Image 133" descr="Pictur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67150" y="5734050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123825</xdr:colOff>
      <xdr:row>67</xdr:row>
      <xdr:rowOff>76200</xdr:rowOff>
    </xdr:from>
    <xdr:ext cx="1238250" cy="714375"/>
    <xdr:pic>
      <xdr:nvPicPr>
        <xdr:cNvPr id="135" name="Image 134" descr="Pictur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7650" y="5734050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171450</xdr:colOff>
      <xdr:row>68</xdr:row>
      <xdr:rowOff>95250</xdr:rowOff>
    </xdr:from>
    <xdr:ext cx="1238250" cy="714375"/>
    <xdr:pic>
      <xdr:nvPicPr>
        <xdr:cNvPr id="136" name="Image 135" descr="Pictur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76675" y="5824537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190500</xdr:colOff>
      <xdr:row>68</xdr:row>
      <xdr:rowOff>104775</xdr:rowOff>
    </xdr:from>
    <xdr:ext cx="1238250" cy="714375"/>
    <xdr:pic>
      <xdr:nvPicPr>
        <xdr:cNvPr id="137" name="Image 136" descr="Pictur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34325" y="5825490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114300</xdr:colOff>
      <xdr:row>69</xdr:row>
      <xdr:rowOff>47625</xdr:rowOff>
    </xdr:from>
    <xdr:ext cx="1238250" cy="714375"/>
    <xdr:pic>
      <xdr:nvPicPr>
        <xdr:cNvPr id="138" name="Image 137" descr="Pictur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19525" y="5908357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69</xdr:row>
      <xdr:rowOff>76200</xdr:rowOff>
    </xdr:from>
    <xdr:ext cx="1238250" cy="714375"/>
    <xdr:pic>
      <xdr:nvPicPr>
        <xdr:cNvPr id="139" name="Image 138" descr="Pictur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39075" y="59112150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70</xdr:row>
      <xdr:rowOff>38100</xdr:rowOff>
    </xdr:from>
    <xdr:ext cx="1238250" cy="714375"/>
    <xdr:pic>
      <xdr:nvPicPr>
        <xdr:cNvPr id="140" name="Image 139" descr="Pictur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10000" y="59959875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76200</xdr:colOff>
      <xdr:row>70</xdr:row>
      <xdr:rowOff>38100</xdr:rowOff>
    </xdr:from>
    <xdr:ext cx="1238250" cy="714375"/>
    <xdr:pic>
      <xdr:nvPicPr>
        <xdr:cNvPr id="141" name="Image 140" descr="Pictur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20025" y="5995987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71</xdr:row>
      <xdr:rowOff>114300</xdr:rowOff>
    </xdr:from>
    <xdr:ext cx="1238250" cy="714375"/>
    <xdr:pic>
      <xdr:nvPicPr>
        <xdr:cNvPr id="142" name="Image 141" descr="Pictur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48100" y="6092190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114300</xdr:colOff>
      <xdr:row>71</xdr:row>
      <xdr:rowOff>66675</xdr:rowOff>
    </xdr:from>
    <xdr:ext cx="1238250" cy="714375"/>
    <xdr:pic>
      <xdr:nvPicPr>
        <xdr:cNvPr id="143" name="Image 142" descr="Pictur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58125" y="6087427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247650</xdr:colOff>
      <xdr:row>72</xdr:row>
      <xdr:rowOff>66675</xdr:rowOff>
    </xdr:from>
    <xdr:ext cx="1238250" cy="714375"/>
    <xdr:pic>
      <xdr:nvPicPr>
        <xdr:cNvPr id="144" name="Image 143" descr="Pictur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52875" y="6176010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114300</xdr:colOff>
      <xdr:row>72</xdr:row>
      <xdr:rowOff>38100</xdr:rowOff>
    </xdr:from>
    <xdr:ext cx="1238250" cy="714375"/>
    <xdr:pic>
      <xdr:nvPicPr>
        <xdr:cNvPr id="145" name="Image 144" descr="Pictur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58125" y="61731525"/>
          <a:ext cx="1238250" cy="714375"/>
        </a:xfrm>
        <a:prstGeom prst="rect">
          <a:avLst/>
        </a:prstGeom>
      </xdr:spPr>
    </xdr:pic>
    <xdr:clientData/>
  </xdr:oneCellAnchor>
  <xdr:oneCellAnchor>
    <xdr:from>
      <xdr:col>2</xdr:col>
      <xdr:colOff>180975</xdr:colOff>
      <xdr:row>73</xdr:row>
      <xdr:rowOff>57150</xdr:rowOff>
    </xdr:from>
    <xdr:ext cx="1238250" cy="714375"/>
    <xdr:pic>
      <xdr:nvPicPr>
        <xdr:cNvPr id="146" name="Image 145" descr="Pictur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86200" y="62636400"/>
          <a:ext cx="1238250" cy="714375"/>
        </a:xfrm>
        <a:prstGeom prst="rect">
          <a:avLst/>
        </a:prstGeom>
      </xdr:spPr>
    </xdr:pic>
    <xdr:clientData/>
  </xdr:oneCellAnchor>
  <xdr:oneCellAnchor>
    <xdr:from>
      <xdr:col>4</xdr:col>
      <xdr:colOff>247650</xdr:colOff>
      <xdr:row>73</xdr:row>
      <xdr:rowOff>57150</xdr:rowOff>
    </xdr:from>
    <xdr:ext cx="1238250" cy="714375"/>
    <xdr:pic>
      <xdr:nvPicPr>
        <xdr:cNvPr id="147" name="Image 146" descr="Pictur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91475" y="62636400"/>
          <a:ext cx="1238250" cy="714375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110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173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173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190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123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118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5</xdr:col>
      <xdr:colOff>0</xdr:colOff>
      <xdr:row>118</xdr:row>
      <xdr:rowOff>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175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175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132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132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104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5</xdr:col>
      <xdr:colOff>0</xdr:colOff>
      <xdr:row>104</xdr:row>
      <xdr:rowOff>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170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170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335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335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82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82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5</xdr:col>
      <xdr:colOff>0</xdr:colOff>
      <xdr:row>133</xdr:row>
      <xdr:rowOff>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112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112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331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331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156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178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178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149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179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179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320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320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259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259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109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111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102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102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108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309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309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332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332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7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213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213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5</xdr:col>
      <xdr:colOff>0</xdr:colOff>
      <xdr:row>213</xdr:row>
      <xdr:rowOff>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39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A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132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132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112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112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712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712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304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304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E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102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102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F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386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386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186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186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129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177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177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7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114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topLeftCell="B3" workbookViewId="0">
      <selection activeCell="F1" sqref="F1:F1048576"/>
    </sheetView>
  </sheetViews>
  <sheetFormatPr defaultRowHeight="15" x14ac:dyDescent="0.25"/>
  <cols>
    <col min="1" max="1" width="8.85546875" style="58" bestFit="1" customWidth="1"/>
    <col min="2" max="2" width="46.7109375" style="67" customWidth="1"/>
    <col min="3" max="3" width="24.42578125" style="58" customWidth="1"/>
    <col min="4" max="4" width="36.140625" style="67" customWidth="1"/>
    <col min="5" max="5" width="24.140625" style="58" customWidth="1"/>
    <col min="6" max="6" width="35.85546875" style="67" customWidth="1"/>
    <col min="7" max="7" width="23.42578125" style="58" customWidth="1"/>
    <col min="8" max="16384" width="9.140625" style="58"/>
  </cols>
  <sheetData>
    <row r="1" spans="1:7" s="113" customFormat="1" x14ac:dyDescent="0.25">
      <c r="A1" s="112" t="s">
        <v>0</v>
      </c>
      <c r="B1" s="112"/>
      <c r="D1" s="116"/>
      <c r="F1" s="116"/>
    </row>
    <row r="2" spans="1:7" s="113" customFormat="1" x14ac:dyDescent="0.25">
      <c r="A2" s="112" t="s">
        <v>1</v>
      </c>
      <c r="B2" s="112"/>
      <c r="D2" s="116"/>
      <c r="F2" s="116"/>
    </row>
    <row r="3" spans="1:7" s="113" customFormat="1" x14ac:dyDescent="0.25">
      <c r="A3" s="113" t="s">
        <v>2</v>
      </c>
      <c r="B3" s="116" t="s">
        <v>3</v>
      </c>
      <c r="C3" s="114" t="s">
        <v>4</v>
      </c>
      <c r="D3" s="118" t="s">
        <v>5</v>
      </c>
      <c r="E3" s="114" t="s">
        <v>6</v>
      </c>
      <c r="F3" s="118" t="s">
        <v>5</v>
      </c>
      <c r="G3" s="114" t="s">
        <v>6</v>
      </c>
    </row>
    <row r="4" spans="1:7" ht="69.95" customHeight="1" x14ac:dyDescent="0.25">
      <c r="A4" s="58" t="s">
        <v>7</v>
      </c>
      <c r="B4" s="117" t="str">
        <f>HYPERLINK("[EDEL_Portfolio Monthly Notes 30-Apr-2026.xlsx]EDACBF!A1","Edelweiss Money Market Fund")</f>
        <v>Edelweiss Money Market Fund</v>
      </c>
      <c r="C4" s="114"/>
      <c r="D4" s="118" t="s">
        <v>8</v>
      </c>
      <c r="E4" s="114"/>
      <c r="F4" s="118" t="s">
        <v>9</v>
      </c>
      <c r="G4" s="114"/>
    </row>
    <row r="5" spans="1:7" ht="69.95" customHeight="1" x14ac:dyDescent="0.25">
      <c r="A5" s="58" t="s">
        <v>10</v>
      </c>
      <c r="B5" s="117" t="str">
        <f>HYPERLINK("[EDEL_Portfolio Monthly Notes 30-Apr-2026.xlsx]EDBE30!A1","BHARAT Bond ETF - April 2030")</f>
        <v>BHARAT Bond ETF - April 2030</v>
      </c>
      <c r="C5" s="114"/>
      <c r="D5" s="118" t="s">
        <v>11</v>
      </c>
      <c r="E5" s="114"/>
      <c r="F5" s="119" t="s">
        <v>12</v>
      </c>
      <c r="G5" s="115" t="s">
        <v>12</v>
      </c>
    </row>
    <row r="6" spans="1:7" ht="69.95" customHeight="1" x14ac:dyDescent="0.25">
      <c r="A6" s="58" t="s">
        <v>13</v>
      </c>
      <c r="B6" s="117" t="str">
        <f>HYPERLINK("[EDEL_Portfolio Monthly Notes 30-Apr-2026.xlsx]EEELSS!A1","Edelweiss ELSS Tax saver Fund")</f>
        <v>Edelweiss ELSS Tax saver Fund</v>
      </c>
      <c r="C6" s="114"/>
      <c r="D6" s="118" t="s">
        <v>14</v>
      </c>
      <c r="E6" s="114"/>
      <c r="F6" s="119" t="s">
        <v>12</v>
      </c>
      <c r="G6" s="115" t="s">
        <v>12</v>
      </c>
    </row>
    <row r="7" spans="1:7" ht="69.95" customHeight="1" x14ac:dyDescent="0.25">
      <c r="A7" s="58" t="s">
        <v>15</v>
      </c>
      <c r="B7" s="117" t="str">
        <f>HYPERLINK("[EDEL_Portfolio Monthly Notes 30-Apr-2026.xlsx]EEFOCF!A1","Edelweiss Focused Fund")</f>
        <v>Edelweiss Focused Fund</v>
      </c>
      <c r="C7" s="114"/>
      <c r="D7" s="118" t="s">
        <v>14</v>
      </c>
      <c r="E7" s="114"/>
      <c r="F7" s="119" t="s">
        <v>12</v>
      </c>
      <c r="G7" s="115" t="s">
        <v>12</v>
      </c>
    </row>
    <row r="8" spans="1:7" ht="69.95" customHeight="1" x14ac:dyDescent="0.25">
      <c r="A8" s="58" t="s">
        <v>16</v>
      </c>
      <c r="B8" s="117" t="str">
        <f>HYPERLINK("[EDEL_Portfolio Monthly Notes 30-Apr-2026.xlsx]EEMMQI!A1","Edelweiss Nifty500 Multicap Momentum Quality 50 Index Fund")</f>
        <v>Edelweiss Nifty500 Multicap Momentum Quality 50 Index Fund</v>
      </c>
      <c r="C8" s="114"/>
      <c r="D8" s="118" t="s">
        <v>17</v>
      </c>
      <c r="E8" s="114"/>
      <c r="F8" s="119" t="s">
        <v>12</v>
      </c>
      <c r="G8" s="115" t="s">
        <v>12</v>
      </c>
    </row>
    <row r="9" spans="1:7" ht="69.95" customHeight="1" x14ac:dyDescent="0.25">
      <c r="A9" s="58" t="s">
        <v>18</v>
      </c>
      <c r="B9" s="117" t="str">
        <f>HYPERLINK("[EDEL_Portfolio Monthly Notes 30-Apr-2026.xlsx]EOEMOP!A1","Edelweiss Emerging Markets Opportunities Equity Offshore Fund")</f>
        <v>Edelweiss Emerging Markets Opportunities Equity Offshore Fund</v>
      </c>
      <c r="C9" s="114"/>
      <c r="D9" s="118" t="s">
        <v>19</v>
      </c>
      <c r="E9" s="114"/>
      <c r="F9" s="119" t="s">
        <v>12</v>
      </c>
      <c r="G9" s="115" t="s">
        <v>12</v>
      </c>
    </row>
    <row r="10" spans="1:7" ht="69.95" customHeight="1" x14ac:dyDescent="0.25">
      <c r="A10" s="58" t="s">
        <v>20</v>
      </c>
      <c r="B10" s="117" t="str">
        <f>HYPERLINK("[EDEL_Portfolio Monthly Notes 30-Apr-2026.xlsx]EDBE31!A1","BHARAT Bond ETF - April 2031")</f>
        <v>BHARAT Bond ETF - April 2031</v>
      </c>
      <c r="C10" s="114"/>
      <c r="D10" s="118" t="s">
        <v>21</v>
      </c>
      <c r="E10" s="114"/>
      <c r="F10" s="119" t="s">
        <v>12</v>
      </c>
      <c r="G10" s="115" t="s">
        <v>12</v>
      </c>
    </row>
    <row r="11" spans="1:7" ht="69.95" customHeight="1" x14ac:dyDescent="0.25">
      <c r="A11" s="58" t="s">
        <v>22</v>
      </c>
      <c r="B11" s="117" t="str">
        <f>HYPERLINK("[EDEL_Portfolio Monthly Notes 30-Apr-2026.xlsx]EDBE32!A1","BHARAT Bond ETF - April 2032")</f>
        <v>BHARAT Bond ETF - April 2032</v>
      </c>
      <c r="C11" s="114"/>
      <c r="D11" s="118" t="s">
        <v>23</v>
      </c>
      <c r="E11" s="114"/>
      <c r="F11" s="119" t="s">
        <v>12</v>
      </c>
      <c r="G11" s="115" t="s">
        <v>12</v>
      </c>
    </row>
    <row r="12" spans="1:7" ht="69.95" customHeight="1" x14ac:dyDescent="0.25">
      <c r="A12" s="58" t="s">
        <v>24</v>
      </c>
      <c r="B12" s="117" t="str">
        <f>HYPERLINK("[EDEL_Portfolio Monthly Notes 30-Apr-2026.xlsx]EDBE33!A1","BHARAT Bond ETF - April 2033")</f>
        <v>BHARAT Bond ETF - April 2033</v>
      </c>
      <c r="C12" s="114"/>
      <c r="D12" s="118" t="s">
        <v>25</v>
      </c>
      <c r="E12" s="114"/>
      <c r="F12" s="119" t="s">
        <v>12</v>
      </c>
      <c r="G12" s="115" t="s">
        <v>12</v>
      </c>
    </row>
    <row r="13" spans="1:7" ht="69.95" customHeight="1" x14ac:dyDescent="0.25">
      <c r="A13" s="58" t="s">
        <v>26</v>
      </c>
      <c r="B13" s="117" t="str">
        <f>HYPERLINK("[EDEL_Portfolio Monthly Notes 30-Apr-2026.xlsx]EDBPDF!A1","Edelweiss Banking and PSU Debt Fund")</f>
        <v>Edelweiss Banking and PSU Debt Fund</v>
      </c>
      <c r="C13" s="114"/>
      <c r="D13" s="118" t="s">
        <v>27</v>
      </c>
      <c r="E13" s="114"/>
      <c r="F13" s="118" t="s">
        <v>28</v>
      </c>
      <c r="G13" s="114"/>
    </row>
    <row r="14" spans="1:7" ht="69.95" customHeight="1" x14ac:dyDescent="0.25">
      <c r="A14" s="58" t="s">
        <v>29</v>
      </c>
      <c r="B14" s="117" t="str">
        <f>HYPERLINK("[EDEL_Portfolio Monthly Notes 30-Apr-2026.xlsx]EEBCYF!A1","Edelweiss Business Cycle Fund")</f>
        <v>Edelweiss Business Cycle Fund</v>
      </c>
      <c r="C14" s="114"/>
      <c r="D14" s="118" t="s">
        <v>14</v>
      </c>
      <c r="E14" s="114"/>
      <c r="F14" s="119" t="s">
        <v>12</v>
      </c>
      <c r="G14" s="115" t="s">
        <v>12</v>
      </c>
    </row>
    <row r="15" spans="1:7" ht="69.95" customHeight="1" x14ac:dyDescent="0.25">
      <c r="A15" s="58" t="s">
        <v>30</v>
      </c>
      <c r="B15" s="117" t="str">
        <f>HYPERLINK("[EDEL_Portfolio Monthly Notes 30-Apr-2026.xlsx]EEDGEF!A1","Edelweiss Large Cap Fund")</f>
        <v>Edelweiss Large Cap Fund</v>
      </c>
      <c r="C15" s="114"/>
      <c r="D15" s="118" t="s">
        <v>31</v>
      </c>
      <c r="E15" s="114"/>
      <c r="F15" s="119" t="s">
        <v>12</v>
      </c>
      <c r="G15" s="115" t="s">
        <v>12</v>
      </c>
    </row>
    <row r="16" spans="1:7" ht="69.95" customHeight="1" x14ac:dyDescent="0.25">
      <c r="A16" s="58" t="s">
        <v>32</v>
      </c>
      <c r="B16" s="117" t="str">
        <f>HYPERLINK("[EDEL_Portfolio Monthly Notes 30-Apr-2026.xlsx]EEMMQE!A1","Edelweiss Nifty500 Multicap Momentum Quality 50 ETF")</f>
        <v>Edelweiss Nifty500 Multicap Momentum Quality 50 ETF</v>
      </c>
      <c r="C16" s="114"/>
      <c r="D16" s="118" t="s">
        <v>17</v>
      </c>
      <c r="E16" s="114"/>
      <c r="F16" s="119" t="s">
        <v>12</v>
      </c>
      <c r="G16" s="115" t="s">
        <v>12</v>
      </c>
    </row>
    <row r="17" spans="1:7" ht="69.95" customHeight="1" x14ac:dyDescent="0.25">
      <c r="A17" s="58" t="s">
        <v>33</v>
      </c>
      <c r="B17" s="117" t="str">
        <f>HYPERLINK("[EDEL_Portfolio Monthly Notes 30-Apr-2026.xlsx]EOUSTF!A1","EDELWEISS US TECHNOLOGY EQUITY FOF")</f>
        <v>EDELWEISS US TECHNOLOGY EQUITY FOF</v>
      </c>
      <c r="C17" s="114"/>
      <c r="D17" s="118" t="s">
        <v>34</v>
      </c>
      <c r="E17" s="114"/>
      <c r="F17" s="119" t="s">
        <v>12</v>
      </c>
      <c r="G17" s="115" t="s">
        <v>12</v>
      </c>
    </row>
    <row r="18" spans="1:7" ht="69.95" customHeight="1" x14ac:dyDescent="0.25">
      <c r="A18" s="58" t="s">
        <v>35</v>
      </c>
      <c r="B18" s="117" t="str">
        <f>HYPERLINK("[EDEL_Portfolio Monthly Notes 30-Apr-2026.xlsx]EDCF27!A1","Edelweiss CRISIL-IBX AAA Bond NBFC-HFC - Jun 2027 Index Fund")</f>
        <v>Edelweiss CRISIL-IBX AAA Bond NBFC-HFC - Jun 2027 Index Fund</v>
      </c>
      <c r="C18" s="114"/>
      <c r="D18" s="118" t="s">
        <v>36</v>
      </c>
      <c r="E18" s="114"/>
      <c r="F18" s="119" t="s">
        <v>12</v>
      </c>
      <c r="G18" s="115" t="s">
        <v>12</v>
      </c>
    </row>
    <row r="19" spans="1:7" ht="69.95" customHeight="1" x14ac:dyDescent="0.25">
      <c r="A19" s="58" t="s">
        <v>37</v>
      </c>
      <c r="B19" s="117" t="str">
        <f>HYPERLINK("[EDEL_Portfolio Monthly Notes 30-Apr-2026.xlsx]EDCF28!A1","Edelweiss CRISIL IBX AAA Financial Services Bond – Jan 2028 Index Fund")</f>
        <v>Edelweiss CRISIL IBX AAA Financial Services Bond – Jan 2028 Index Fund</v>
      </c>
      <c r="C19" s="114"/>
      <c r="D19" s="118" t="s">
        <v>38</v>
      </c>
      <c r="E19" s="114"/>
      <c r="F19" s="119" t="s">
        <v>12</v>
      </c>
      <c r="G19" s="115" t="s">
        <v>12</v>
      </c>
    </row>
    <row r="20" spans="1:7" ht="69.95" customHeight="1" x14ac:dyDescent="0.25">
      <c r="A20" s="58" t="s">
        <v>39</v>
      </c>
      <c r="B20" s="117" t="str">
        <f>HYPERLINK("[EDEL_Portfolio Monthly Notes 30-Apr-2026.xlsx]EDCG27!A1","Edelweiss CRISIL IBX 50 50 Gilt Plus SDL June 2027 Index Fund")</f>
        <v>Edelweiss CRISIL IBX 50 50 Gilt Plus SDL June 2027 Index Fund</v>
      </c>
      <c r="C20" s="114"/>
      <c r="D20" s="118" t="s">
        <v>40</v>
      </c>
      <c r="E20" s="114"/>
      <c r="F20" s="119" t="s">
        <v>12</v>
      </c>
      <c r="G20" s="115" t="s">
        <v>12</v>
      </c>
    </row>
    <row r="21" spans="1:7" ht="69.95" customHeight="1" x14ac:dyDescent="0.25">
      <c r="A21" s="58" t="s">
        <v>41</v>
      </c>
      <c r="B21" s="117" t="str">
        <f>HYPERLINK("[EDEL_Portfolio Monthly Notes 30-Apr-2026.xlsx]EDCG28!A1","Edelweiss_CRISIL_IBX 50 50 Gilt Plus SDL Sep 2028 Index Fund")</f>
        <v>Edelweiss_CRISIL_IBX 50 50 Gilt Plus SDL Sep 2028 Index Fund</v>
      </c>
      <c r="C21" s="114"/>
      <c r="D21" s="118" t="s">
        <v>42</v>
      </c>
      <c r="E21" s="114"/>
      <c r="F21" s="119" t="s">
        <v>12</v>
      </c>
      <c r="G21" s="115" t="s">
        <v>12</v>
      </c>
    </row>
    <row r="22" spans="1:7" ht="69.95" customHeight="1" x14ac:dyDescent="0.25">
      <c r="A22" s="58" t="s">
        <v>43</v>
      </c>
      <c r="B22" s="117" t="str">
        <f>HYPERLINK("[EDEL_Portfolio Monthly Notes 30-Apr-2026.xlsx]EDCG37!A1","Edelweiss_CRISIL IBX 50 50 Gilt Plus SDL April 2037 Index Fund")</f>
        <v>Edelweiss_CRISIL IBX 50 50 Gilt Plus SDL April 2037 Index Fund</v>
      </c>
      <c r="C22" s="114"/>
      <c r="D22" s="118" t="s">
        <v>44</v>
      </c>
      <c r="E22" s="114"/>
      <c r="F22" s="119" t="s">
        <v>12</v>
      </c>
      <c r="G22" s="115" t="s">
        <v>12</v>
      </c>
    </row>
    <row r="23" spans="1:7" ht="69.95" customHeight="1" x14ac:dyDescent="0.25">
      <c r="A23" s="58" t="s">
        <v>45</v>
      </c>
      <c r="B23" s="117" t="str">
        <f>HYPERLINK("[EDEL_Portfolio Monthly Notes 30-Apr-2026.xlsx]EEECRF!A1","Edelweiss Flexi-Cap Fund")</f>
        <v>Edelweiss Flexi-Cap Fund</v>
      </c>
      <c r="C23" s="114"/>
      <c r="D23" s="118" t="s">
        <v>14</v>
      </c>
      <c r="E23" s="114"/>
      <c r="F23" s="119" t="s">
        <v>12</v>
      </c>
      <c r="G23" s="115" t="s">
        <v>12</v>
      </c>
    </row>
    <row r="24" spans="1:7" ht="69.95" customHeight="1" x14ac:dyDescent="0.25">
      <c r="A24" s="58" t="s">
        <v>46</v>
      </c>
      <c r="B24" s="117" t="str">
        <f>HYPERLINK("[EDEL_Portfolio Monthly Notes 30-Apr-2026.xlsx]EEIF50!A1","Edelweiss Nifty 50 Index Fund")</f>
        <v>Edelweiss Nifty 50 Index Fund</v>
      </c>
      <c r="C24" s="114"/>
      <c r="D24" s="118" t="s">
        <v>47</v>
      </c>
      <c r="E24" s="114"/>
      <c r="F24" s="119" t="s">
        <v>12</v>
      </c>
      <c r="G24" s="115" t="s">
        <v>12</v>
      </c>
    </row>
    <row r="25" spans="1:7" ht="69.95" customHeight="1" x14ac:dyDescent="0.25">
      <c r="A25" s="58" t="s">
        <v>48</v>
      </c>
      <c r="B25" s="117" t="str">
        <f>HYPERLINK("[EDEL_Portfolio Monthly Notes 30-Apr-2026.xlsx]EEM150!A1","Edelweiss Nifty Midcap150 Momentum 50 Index Fund")</f>
        <v>Edelweiss Nifty Midcap150 Momentum 50 Index Fund</v>
      </c>
      <c r="C25" s="114"/>
      <c r="D25" s="118" t="s">
        <v>49</v>
      </c>
      <c r="E25" s="114"/>
      <c r="F25" s="119" t="s">
        <v>12</v>
      </c>
      <c r="G25" s="115" t="s">
        <v>12</v>
      </c>
    </row>
    <row r="26" spans="1:7" ht="69.95" customHeight="1" x14ac:dyDescent="0.25">
      <c r="A26" s="58" t="s">
        <v>50</v>
      </c>
      <c r="B26" s="117" t="str">
        <f>HYPERLINK("[EDEL_Portfolio Monthly Notes 30-Apr-2026.xlsx]EENBEF!A1","Edelweiss Nifty Bank ETF")</f>
        <v>Edelweiss Nifty Bank ETF</v>
      </c>
      <c r="C26" s="114"/>
      <c r="D26" s="118" t="s">
        <v>51</v>
      </c>
      <c r="E26" s="114"/>
      <c r="F26" s="119" t="s">
        <v>12</v>
      </c>
      <c r="G26" s="115" t="s">
        <v>12</v>
      </c>
    </row>
    <row r="27" spans="1:7" ht="69.95" customHeight="1" x14ac:dyDescent="0.25">
      <c r="A27" s="58" t="s">
        <v>52</v>
      </c>
      <c r="B27" s="117" t="str">
        <f>HYPERLINK("[EDEL_Portfolio Monthly Notes 30-Apr-2026.xlsx]EGEFOF!A1","Edelweiss Gold ETF FoF")</f>
        <v>Edelweiss Gold ETF FoF</v>
      </c>
      <c r="C27" s="114"/>
      <c r="D27" s="118" t="s">
        <v>53</v>
      </c>
      <c r="E27" s="114"/>
      <c r="F27" s="119" t="s">
        <v>12</v>
      </c>
      <c r="G27" s="115" t="s">
        <v>12</v>
      </c>
    </row>
    <row r="28" spans="1:7" ht="69.95" customHeight="1" x14ac:dyDescent="0.25">
      <c r="A28" s="58" t="s">
        <v>54</v>
      </c>
      <c r="B28" s="117" t="str">
        <f>HYPERLINK("[EDEL_Portfolio Monthly Notes 30-Apr-2026.xlsx]EDCSDF!A1","Edelweiss CRL IBX 50 50 Gilt Plus SDL Short Duration Index Fund")</f>
        <v>Edelweiss CRL IBX 50 50 Gilt Plus SDL Short Duration Index Fund</v>
      </c>
      <c r="C28" s="114"/>
      <c r="D28" s="118" t="s">
        <v>55</v>
      </c>
      <c r="E28" s="114"/>
      <c r="F28" s="119" t="s">
        <v>12</v>
      </c>
      <c r="G28" s="115" t="s">
        <v>12</v>
      </c>
    </row>
    <row r="29" spans="1:7" ht="69.95" customHeight="1" x14ac:dyDescent="0.25">
      <c r="A29" s="58" t="s">
        <v>56</v>
      </c>
      <c r="B29" s="117" t="str">
        <f>HYPERLINK("[EDEL_Portfolio Monthly Notes 30-Apr-2026.xlsx]EDFF30!A1","BHARAT Bond FOF - April 2030")</f>
        <v>BHARAT Bond FOF - April 2030</v>
      </c>
      <c r="C29" s="114"/>
      <c r="D29" s="118" t="s">
        <v>11</v>
      </c>
      <c r="E29" s="114"/>
      <c r="F29" s="119" t="s">
        <v>12</v>
      </c>
      <c r="G29" s="115" t="s">
        <v>12</v>
      </c>
    </row>
    <row r="30" spans="1:7" ht="69.95" customHeight="1" x14ac:dyDescent="0.25">
      <c r="A30" s="58" t="s">
        <v>57</v>
      </c>
      <c r="B30" s="117" t="str">
        <f>HYPERLINK("[EDEL_Portfolio Monthly Notes 30-Apr-2026.xlsx]EDFF31!A1","BHARAT Bond FOF - April 2031")</f>
        <v>BHARAT Bond FOF - April 2031</v>
      </c>
      <c r="C30" s="114"/>
      <c r="D30" s="118" t="s">
        <v>21</v>
      </c>
      <c r="E30" s="114"/>
      <c r="F30" s="119" t="s">
        <v>12</v>
      </c>
      <c r="G30" s="115" t="s">
        <v>12</v>
      </c>
    </row>
    <row r="31" spans="1:7" ht="69.95" customHeight="1" x14ac:dyDescent="0.25">
      <c r="A31" s="58" t="s">
        <v>58</v>
      </c>
      <c r="B31" s="117" t="str">
        <f>HYPERLINK("[EDEL_Portfolio Monthly Notes 30-Apr-2026.xlsx]EECONF!A1","Edelweiss Consumption Fund")</f>
        <v>Edelweiss Consumption Fund</v>
      </c>
      <c r="C31" s="114"/>
      <c r="D31" s="118" t="s">
        <v>59</v>
      </c>
      <c r="E31" s="114"/>
      <c r="F31" s="119" t="s">
        <v>12</v>
      </c>
      <c r="G31" s="115" t="s">
        <v>12</v>
      </c>
    </row>
    <row r="32" spans="1:7" ht="69.95" customHeight="1" x14ac:dyDescent="0.25">
      <c r="A32" s="58" t="s">
        <v>60</v>
      </c>
      <c r="B32" s="117" t="str">
        <f>HYPERLINK("[EDEL_Portfolio Monthly Notes 30-Apr-2026.xlsx]EEESCF!A1","Edelweiss Small Cap Fund")</f>
        <v>Edelweiss Small Cap Fund</v>
      </c>
      <c r="C32" s="114"/>
      <c r="D32" s="118" t="s">
        <v>61</v>
      </c>
      <c r="E32" s="114"/>
      <c r="F32" s="119" t="s">
        <v>12</v>
      </c>
      <c r="G32" s="115" t="s">
        <v>12</v>
      </c>
    </row>
    <row r="33" spans="1:7" ht="69.95" customHeight="1" x14ac:dyDescent="0.25">
      <c r="A33" s="58" t="s">
        <v>62</v>
      </c>
      <c r="B33" s="117" t="str">
        <f>HYPERLINK("[EDEL_Portfolio Monthly Notes 30-Apr-2026.xlsx]EELMIF!A1","Edelweiss NIFTY Large Mid Cap 250 Index Fund")</f>
        <v>Edelweiss NIFTY Large Mid Cap 250 Index Fund</v>
      </c>
      <c r="C33" s="114"/>
      <c r="D33" s="118" t="s">
        <v>63</v>
      </c>
      <c r="E33" s="114"/>
      <c r="F33" s="119" t="s">
        <v>12</v>
      </c>
      <c r="G33" s="115" t="s">
        <v>12</v>
      </c>
    </row>
    <row r="34" spans="1:7" ht="69.95" customHeight="1" x14ac:dyDescent="0.25">
      <c r="A34" s="58" t="s">
        <v>64</v>
      </c>
      <c r="B34" s="117" t="str">
        <f>HYPERLINK("[EDEL_Portfolio Monthly Notes 30-Apr-2026.xlsx]EEMOFF!A1","Edelweiss Multi Asset Omni Fund of Fund")</f>
        <v>Edelweiss Multi Asset Omni Fund of Fund</v>
      </c>
      <c r="C34" s="114"/>
      <c r="D34" s="118" t="s">
        <v>65</v>
      </c>
      <c r="E34" s="114"/>
      <c r="F34" s="119" t="s">
        <v>12</v>
      </c>
      <c r="G34" s="115" t="s">
        <v>12</v>
      </c>
    </row>
    <row r="35" spans="1:7" ht="69.95" customHeight="1" x14ac:dyDescent="0.25">
      <c r="A35" s="58" t="s">
        <v>66</v>
      </c>
      <c r="B35" s="117" t="str">
        <f>HYPERLINK("[EDEL_Portfolio Monthly Notes 30-Apr-2026.xlsx]EGSFOF!A1","Edelweiss Gold and Silver ETF FOF")</f>
        <v>Edelweiss Gold and Silver ETF FOF</v>
      </c>
      <c r="C35" s="114"/>
      <c r="D35" s="118" t="s">
        <v>67</v>
      </c>
      <c r="E35" s="114"/>
      <c r="F35" s="119" t="s">
        <v>12</v>
      </c>
      <c r="G35" s="115" t="s">
        <v>12</v>
      </c>
    </row>
    <row r="36" spans="1:7" ht="69.95" customHeight="1" x14ac:dyDescent="0.25">
      <c r="A36" s="58" t="s">
        <v>68</v>
      </c>
      <c r="B36" s="117" t="str">
        <f>HYPERLINK("[EDEL_Portfolio Monthly Notes 30-Apr-2026.xlsx]ESEFOF!A1","Edelweiss Silver ETF Fund of Fund")</f>
        <v>Edelweiss Silver ETF Fund of Fund</v>
      </c>
      <c r="C36" s="114"/>
      <c r="D36" s="118" t="s">
        <v>69</v>
      </c>
      <c r="E36" s="114"/>
      <c r="F36" s="119" t="s">
        <v>12</v>
      </c>
      <c r="G36" s="115" t="s">
        <v>12</v>
      </c>
    </row>
    <row r="37" spans="1:7" ht="69.95" customHeight="1" x14ac:dyDescent="0.25">
      <c r="A37" s="58" t="s">
        <v>70</v>
      </c>
      <c r="B37" s="117" t="str">
        <f>HYPERLINK("[EDEL_Portfolio Monthly Notes 30-Apr-2026.xlsx]EDFF32!A1","BHARAT Bond FOF - April 2032")</f>
        <v>BHARAT Bond FOF - April 2032</v>
      </c>
      <c r="C37" s="114"/>
      <c r="D37" s="118" t="s">
        <v>23</v>
      </c>
      <c r="E37" s="114"/>
      <c r="F37" s="119" t="s">
        <v>12</v>
      </c>
      <c r="G37" s="115" t="s">
        <v>12</v>
      </c>
    </row>
    <row r="38" spans="1:7" ht="69.95" customHeight="1" x14ac:dyDescent="0.25">
      <c r="A38" s="58" t="s">
        <v>71</v>
      </c>
      <c r="B38" s="117" t="str">
        <f>HYPERLINK("[EDEL_Portfolio Monthly Notes 30-Apr-2026.xlsx]EDFF33!A1","BHARAT Bond FOF - April 2033")</f>
        <v>BHARAT Bond FOF - April 2033</v>
      </c>
      <c r="C38" s="114"/>
      <c r="D38" s="118" t="s">
        <v>25</v>
      </c>
      <c r="E38" s="114"/>
      <c r="F38" s="119" t="s">
        <v>12</v>
      </c>
      <c r="G38" s="115" t="s">
        <v>12</v>
      </c>
    </row>
    <row r="39" spans="1:7" ht="69.95" customHeight="1" x14ac:dyDescent="0.25">
      <c r="A39" s="58" t="s">
        <v>72</v>
      </c>
      <c r="B39" s="117" t="str">
        <f>HYPERLINK("[EDEL_Portfolio Monthly Notes 30-Apr-2026.xlsx]EEIF30!A1","Edelweiss Nifty 100 Quality 30 Index Fnd")</f>
        <v>Edelweiss Nifty 100 Quality 30 Index Fnd</v>
      </c>
      <c r="C39" s="114"/>
      <c r="D39" s="118" t="s">
        <v>73</v>
      </c>
      <c r="E39" s="114"/>
      <c r="F39" s="119" t="s">
        <v>12</v>
      </c>
      <c r="G39" s="115" t="s">
        <v>12</v>
      </c>
    </row>
    <row r="40" spans="1:7" ht="69.95" customHeight="1" x14ac:dyDescent="0.25">
      <c r="A40" s="58" t="s">
        <v>74</v>
      </c>
      <c r="B40" s="117" t="str">
        <f>HYPERLINK("[EDEL_Portfolio Monthly Notes 30-Apr-2026.xlsx]EELMFE!A1","Edelweiss Nifty LargeMidcap 250 ETF")</f>
        <v>Edelweiss Nifty LargeMidcap 250 ETF</v>
      </c>
      <c r="C40" s="114"/>
      <c r="D40" s="118" t="s">
        <v>75</v>
      </c>
      <c r="E40" s="114"/>
      <c r="F40" s="119" t="s">
        <v>12</v>
      </c>
      <c r="G40" s="115" t="s">
        <v>12</v>
      </c>
    </row>
    <row r="41" spans="1:7" ht="69.95" customHeight="1" x14ac:dyDescent="0.25">
      <c r="A41" s="58" t="s">
        <v>76</v>
      </c>
      <c r="B41" s="117" t="str">
        <f>HYPERLINK("[EDEL_Portfolio Monthly Notes 30-Apr-2026.xlsx]EEMOF1!A1","EDELWEISS RECENTLY LISTED IPO FUND")</f>
        <v>EDELWEISS RECENTLY LISTED IPO FUND</v>
      </c>
      <c r="C41" s="114"/>
      <c r="D41" s="118" t="s">
        <v>77</v>
      </c>
      <c r="E41" s="114"/>
      <c r="F41" s="119" t="s">
        <v>12</v>
      </c>
      <c r="G41" s="115" t="s">
        <v>12</v>
      </c>
    </row>
    <row r="42" spans="1:7" ht="69.95" customHeight="1" x14ac:dyDescent="0.25">
      <c r="A42" s="58" t="s">
        <v>78</v>
      </c>
      <c r="B42" s="117" t="str">
        <f>HYPERLINK("[EDEL_Portfolio Monthly Notes 30-Apr-2026.xlsx]EOCHIF!A1","Edelweiss Greater China Equity Off-shore Fund")</f>
        <v>Edelweiss Greater China Equity Off-shore Fund</v>
      </c>
      <c r="C42" s="114"/>
      <c r="D42" s="118" t="s">
        <v>79</v>
      </c>
      <c r="E42" s="114"/>
      <c r="F42" s="119" t="s">
        <v>12</v>
      </c>
      <c r="G42" s="115" t="s">
        <v>12</v>
      </c>
    </row>
    <row r="43" spans="1:7" ht="69.95" customHeight="1" x14ac:dyDescent="0.25">
      <c r="A43" s="58" t="s">
        <v>80</v>
      </c>
      <c r="B43" s="117" t="str">
        <f>HYPERLINK("[EDEL_Portfolio Monthly Notes 30-Apr-2026.xlsx]EODWHF!A1","Edelweiss MSCI (I) DM &amp; WD HC 45 ID Fund")</f>
        <v>Edelweiss MSCI (I) DM &amp; WD HC 45 ID Fund</v>
      </c>
      <c r="C43" s="114"/>
      <c r="D43" s="118" t="s">
        <v>81</v>
      </c>
      <c r="E43" s="114"/>
      <c r="F43" s="119" t="s">
        <v>12</v>
      </c>
      <c r="G43" s="115" t="s">
        <v>12</v>
      </c>
    </row>
    <row r="44" spans="1:7" ht="69.95" customHeight="1" x14ac:dyDescent="0.25">
      <c r="A44" s="58" t="s">
        <v>82</v>
      </c>
      <c r="B44" s="117" t="str">
        <f>HYPERLINK("[EDEL_Portfolio Monthly Notes 30-Apr-2026.xlsx]EDGSEC!A1","Edelweiss Government Securities Fund")</f>
        <v>Edelweiss Government Securities Fund</v>
      </c>
      <c r="C44" s="114"/>
      <c r="D44" s="118" t="s">
        <v>83</v>
      </c>
      <c r="E44" s="114"/>
      <c r="F44" s="118" t="s">
        <v>84</v>
      </c>
      <c r="G44" s="114"/>
    </row>
    <row r="45" spans="1:7" ht="69.95" customHeight="1" x14ac:dyDescent="0.25">
      <c r="A45" s="58" t="s">
        <v>85</v>
      </c>
      <c r="B45" s="117" t="str">
        <f>HYPERLINK("[EDEL_Portfolio Monthly Notes 30-Apr-2026.xlsx]EEEQTF!A1","Edelweiss Large &amp; Mid Cap Fund")</f>
        <v>Edelweiss Large &amp; Mid Cap Fund</v>
      </c>
      <c r="C45" s="114"/>
      <c r="D45" s="118" t="s">
        <v>63</v>
      </c>
      <c r="E45" s="114"/>
      <c r="F45" s="119" t="s">
        <v>12</v>
      </c>
      <c r="G45" s="115" t="s">
        <v>12</v>
      </c>
    </row>
    <row r="46" spans="1:7" ht="69.95" customHeight="1" x14ac:dyDescent="0.25">
      <c r="A46" s="58" t="s">
        <v>86</v>
      </c>
      <c r="B46" s="117" t="str">
        <f>HYPERLINK("[EDEL_Portfolio Monthly Notes 30-Apr-2026.xlsx]EENLMG!A1","Edel NY LMcap250 Pl 8 13 yr GS 70 30 IDX")</f>
        <v>Edel NY LMcap250 Pl 8 13 yr GS 70 30 IDX</v>
      </c>
      <c r="C46" s="114"/>
      <c r="D46" s="118" t="s">
        <v>87</v>
      </c>
      <c r="E46" s="114"/>
      <c r="F46" s="119" t="s">
        <v>12</v>
      </c>
      <c r="G46" s="115" t="s">
        <v>12</v>
      </c>
    </row>
    <row r="47" spans="1:7" ht="69.95" customHeight="1" x14ac:dyDescent="0.25">
      <c r="A47" s="58" t="s">
        <v>88</v>
      </c>
      <c r="B47" s="117" t="str">
        <f>HYPERLINK("[EDEL_Portfolio Monthly Notes 30-Apr-2026.xlsx]EEPRUA!A1","Edelweiss Aggressive Hybrid Fund")</f>
        <v>Edelweiss Aggressive Hybrid Fund</v>
      </c>
      <c r="C47" s="114"/>
      <c r="D47" s="118" t="s">
        <v>89</v>
      </c>
      <c r="E47" s="114"/>
      <c r="F47" s="119" t="s">
        <v>12</v>
      </c>
      <c r="G47" s="115" t="s">
        <v>12</v>
      </c>
    </row>
    <row r="48" spans="1:7" ht="69.95" customHeight="1" x14ac:dyDescent="0.25">
      <c r="A48" s="58" t="s">
        <v>90</v>
      </c>
      <c r="B48" s="117" t="str">
        <f>HYPERLINK("[EDEL_Portfolio Monthly Notes 30-Apr-2026.xlsx]EES30E!A1","Edelweiss BSE Sensex ETF")</f>
        <v>Edelweiss BSE Sensex ETF</v>
      </c>
      <c r="C48" s="114"/>
      <c r="D48" s="118" t="s">
        <v>91</v>
      </c>
      <c r="E48" s="114"/>
      <c r="F48" s="119" t="s">
        <v>12</v>
      </c>
      <c r="G48" s="115" t="s">
        <v>12</v>
      </c>
    </row>
    <row r="49" spans="1:7" ht="69.95" customHeight="1" x14ac:dyDescent="0.25">
      <c r="A49" s="58" t="s">
        <v>92</v>
      </c>
      <c r="B49" s="117" t="str">
        <f>HYPERLINK("[EDEL_Portfolio Monthly Notes 30-Apr-2026.xlsx]EETECF!A1","Edelweiss Technology Fund")</f>
        <v>Edelweiss Technology Fund</v>
      </c>
      <c r="C49" s="114"/>
      <c r="D49" s="118" t="s">
        <v>93</v>
      </c>
      <c r="E49" s="114"/>
      <c r="F49" s="119" t="s">
        <v>12</v>
      </c>
      <c r="G49" s="115" t="s">
        <v>12</v>
      </c>
    </row>
    <row r="50" spans="1:7" ht="69.95" customHeight="1" x14ac:dyDescent="0.25">
      <c r="A50" s="58" t="s">
        <v>94</v>
      </c>
      <c r="B50" s="117" t="str">
        <f>HYPERLINK("[EDEL_Portfolio Monthly Notes 30-Apr-2026.xlsx]EOEDOF!A1","Edelweiss Europe Dynamic Equity Offshore Fund")</f>
        <v>Edelweiss Europe Dynamic Equity Offshore Fund</v>
      </c>
      <c r="C50" s="114"/>
      <c r="D50" s="118" t="s">
        <v>95</v>
      </c>
      <c r="E50" s="114"/>
      <c r="F50" s="119" t="s">
        <v>12</v>
      </c>
      <c r="G50" s="115" t="s">
        <v>12</v>
      </c>
    </row>
    <row r="51" spans="1:7" ht="69.95" customHeight="1" x14ac:dyDescent="0.25">
      <c r="A51" s="58" t="s">
        <v>96</v>
      </c>
      <c r="B51" s="117" t="str">
        <f>HYPERLINK("[EDEL_Portfolio Monthly Notes 30-Apr-2026.xlsx]EDLDUF!A1","Edelweiss Low Duration Fund")</f>
        <v>Edelweiss Low Duration Fund</v>
      </c>
      <c r="C51" s="114"/>
      <c r="D51" s="118" t="s">
        <v>97</v>
      </c>
      <c r="E51" s="114"/>
      <c r="F51" s="119" t="s">
        <v>12</v>
      </c>
      <c r="G51" s="115" t="s">
        <v>12</v>
      </c>
    </row>
    <row r="52" spans="1:7" ht="69.95" customHeight="1" x14ac:dyDescent="0.25">
      <c r="A52" s="58" t="s">
        <v>98</v>
      </c>
      <c r="B52" s="117" t="str">
        <f>HYPERLINK("[EDEL_Portfolio Monthly Notes 30-Apr-2026.xlsx]EDN1LE!A1","Edelweiss Nifty 1D Rate Liquid ETF")</f>
        <v>Edelweiss Nifty 1D Rate Liquid ETF</v>
      </c>
      <c r="C52" s="114"/>
      <c r="D52" s="118" t="s">
        <v>99</v>
      </c>
      <c r="E52" s="114"/>
      <c r="F52" s="119" t="s">
        <v>12</v>
      </c>
      <c r="G52" s="115" t="s">
        <v>12</v>
      </c>
    </row>
    <row r="53" spans="1:7" ht="69.95" customHeight="1" x14ac:dyDescent="0.25">
      <c r="A53" s="58" t="s">
        <v>100</v>
      </c>
      <c r="B53" s="117" t="str">
        <f>HYPERLINK("[EDEL_Portfolio Monthly Notes 30-Apr-2026.xlsx]EDNP27!A1","Edelweiss Nifty PSU Bond Plus SDL Apr2027 50 50 Index")</f>
        <v>Edelweiss Nifty PSU Bond Plus SDL Apr2027 50 50 Index</v>
      </c>
      <c r="C53" s="114"/>
      <c r="D53" s="118" t="s">
        <v>101</v>
      </c>
      <c r="E53" s="114"/>
      <c r="F53" s="119" t="s">
        <v>12</v>
      </c>
      <c r="G53" s="115" t="s">
        <v>12</v>
      </c>
    </row>
    <row r="54" spans="1:7" ht="69.95" customHeight="1" x14ac:dyDescent="0.25">
      <c r="A54" s="58" t="s">
        <v>102</v>
      </c>
      <c r="B54" s="117" t="str">
        <f>HYPERLINK("[EDEL_Portfolio Monthly Notes 30-Apr-2026.xlsx]EDNPSF!A1","Edelweiss Nifty PSU Bond Plus SDL Apr2026 50 50 Index Fund")</f>
        <v>Edelweiss Nifty PSU Bond Plus SDL Apr2026 50 50 Index Fund</v>
      </c>
      <c r="C54" s="114"/>
      <c r="D54" s="118" t="s">
        <v>103</v>
      </c>
      <c r="E54" s="114"/>
      <c r="F54" s="119" t="s">
        <v>12</v>
      </c>
      <c r="G54" s="115" t="s">
        <v>12</v>
      </c>
    </row>
    <row r="55" spans="1:7" ht="69.95" customHeight="1" x14ac:dyDescent="0.25">
      <c r="A55" s="58" t="s">
        <v>104</v>
      </c>
      <c r="B55" s="117" t="str">
        <f>HYPERLINK("[EDEL_Portfolio Monthly Notes 30-Apr-2026.xlsx]EEFINS!A1","Edelweiss Financial Services Fund")</f>
        <v>Edelweiss Financial Services Fund</v>
      </c>
      <c r="C55" s="114"/>
      <c r="D55" s="118" t="s">
        <v>105</v>
      </c>
      <c r="E55" s="114"/>
      <c r="F55" s="119" t="s">
        <v>12</v>
      </c>
      <c r="G55" s="115" t="s">
        <v>12</v>
      </c>
    </row>
    <row r="56" spans="1:7" ht="69.95" customHeight="1" x14ac:dyDescent="0.25">
      <c r="A56" s="58" t="s">
        <v>106</v>
      </c>
      <c r="B56" s="117" t="str">
        <f>HYPERLINK("[EDEL_Portfolio Monthly Notes 30-Apr-2026.xlsx]EEMAAF!A1","Edelweiss Multi Asset Allocation Fund")</f>
        <v>Edelweiss Multi Asset Allocation Fund</v>
      </c>
      <c r="C56" s="114"/>
      <c r="D56" s="118" t="s">
        <v>107</v>
      </c>
      <c r="E56" s="114"/>
      <c r="F56" s="119" t="s">
        <v>12</v>
      </c>
      <c r="G56" s="115" t="s">
        <v>12</v>
      </c>
    </row>
    <row r="57" spans="1:7" ht="69.95" customHeight="1" x14ac:dyDescent="0.25">
      <c r="A57" s="58" t="s">
        <v>108</v>
      </c>
      <c r="B57" s="117" t="str">
        <f>HYPERLINK("[EDEL_Portfolio Monthly Notes 30-Apr-2026.xlsx]EENN50!A1","Edelweiss Nifty Next 50 Index Fund")</f>
        <v>Edelweiss Nifty Next 50 Index Fund</v>
      </c>
      <c r="C57" s="114"/>
      <c r="D57" s="118" t="s">
        <v>109</v>
      </c>
      <c r="E57" s="114"/>
      <c r="F57" s="119" t="s">
        <v>12</v>
      </c>
      <c r="G57" s="115" t="s">
        <v>12</v>
      </c>
    </row>
    <row r="58" spans="1:7" ht="69.95" customHeight="1" x14ac:dyDescent="0.25">
      <c r="A58" s="58" t="s">
        <v>110</v>
      </c>
      <c r="B58" s="117" t="str">
        <f>HYPERLINK("[EDEL_Portfolio Monthly Notes 30-Apr-2026.xlsx]EES250!A1","Edelweiss Nifty Smallcap 250 Index Fund")</f>
        <v>Edelweiss Nifty Smallcap 250 Index Fund</v>
      </c>
      <c r="C58" s="114"/>
      <c r="D58" s="118" t="s">
        <v>61</v>
      </c>
      <c r="E58" s="114"/>
      <c r="F58" s="119" t="s">
        <v>12</v>
      </c>
      <c r="G58" s="115" t="s">
        <v>12</v>
      </c>
    </row>
    <row r="59" spans="1:7" ht="69.95" customHeight="1" x14ac:dyDescent="0.25">
      <c r="A59" s="58" t="s">
        <v>111</v>
      </c>
      <c r="B59" s="117" t="str">
        <f>HYPERLINK("[EDEL_Portfolio Monthly Notes 30-Apr-2026.xlsx]EGOLDE!A1","Edelweiss Gold ETF Fund")</f>
        <v>Edelweiss Gold ETF Fund</v>
      </c>
      <c r="C59" s="114"/>
      <c r="D59" s="118" t="s">
        <v>112</v>
      </c>
      <c r="E59" s="114"/>
      <c r="F59" s="119" t="s">
        <v>12</v>
      </c>
      <c r="G59" s="115" t="s">
        <v>12</v>
      </c>
    </row>
    <row r="60" spans="1:7" ht="69.95" customHeight="1" x14ac:dyDescent="0.25">
      <c r="A60" s="58" t="s">
        <v>113</v>
      </c>
      <c r="B60" s="117" t="str">
        <f>HYPERLINK("[EDEL_Portfolio Monthly Notes 30-Apr-2026.xlsx]EDONTF!A1","EDELWEISS OVERNIGHT FUND")</f>
        <v>EDELWEISS OVERNIGHT FUND</v>
      </c>
      <c r="C60" s="114"/>
      <c r="D60" s="118" t="s">
        <v>114</v>
      </c>
      <c r="E60" s="114"/>
      <c r="F60" s="119" t="s">
        <v>12</v>
      </c>
      <c r="G60" s="115" t="s">
        <v>12</v>
      </c>
    </row>
    <row r="61" spans="1:7" ht="69.95" customHeight="1" x14ac:dyDescent="0.25">
      <c r="A61" s="58" t="s">
        <v>115</v>
      </c>
      <c r="B61" s="117" t="str">
        <f>HYPERLINK("[EDEL_Portfolio Monthly Notes 30-Apr-2026.xlsx]ELLIQF!A1","Edelweiss Liquid Fund")</f>
        <v>Edelweiss Liquid Fund</v>
      </c>
      <c r="C61" s="114"/>
      <c r="D61" s="118" t="s">
        <v>116</v>
      </c>
      <c r="E61" s="114"/>
      <c r="F61" s="118" t="s">
        <v>117</v>
      </c>
      <c r="G61" s="114"/>
    </row>
    <row r="62" spans="1:7" ht="69.95" customHeight="1" x14ac:dyDescent="0.25">
      <c r="A62" s="58" t="s">
        <v>118</v>
      </c>
      <c r="B62" s="117" t="str">
        <f>HYPERLINK("[EDEL_Portfolio Monthly Notes 30-Apr-2026.xlsx]EEALVF!A1","Edel Nifty Alpha Low Volatility 30 Index Fund")</f>
        <v>Edel Nifty Alpha Low Volatility 30 Index Fund</v>
      </c>
      <c r="C62" s="114"/>
      <c r="D62" s="118" t="s">
        <v>119</v>
      </c>
      <c r="E62" s="114"/>
      <c r="F62" s="119" t="s">
        <v>12</v>
      </c>
      <c r="G62" s="115" t="s">
        <v>12</v>
      </c>
    </row>
    <row r="63" spans="1:7" ht="69.95" customHeight="1" x14ac:dyDescent="0.25">
      <c r="A63" s="58" t="s">
        <v>120</v>
      </c>
      <c r="B63" s="117" t="str">
        <f>HYPERLINK("[EDEL_Portfolio Monthly Notes 30-Apr-2026.xlsx]EEARBF!A1","Edelweiss Arbitrage Fund")</f>
        <v>Edelweiss Arbitrage Fund</v>
      </c>
      <c r="C63" s="114"/>
      <c r="D63" s="118" t="s">
        <v>121</v>
      </c>
      <c r="E63" s="114"/>
      <c r="F63" s="119" t="s">
        <v>12</v>
      </c>
      <c r="G63" s="115" t="s">
        <v>12</v>
      </c>
    </row>
    <row r="64" spans="1:7" ht="69.95" customHeight="1" x14ac:dyDescent="0.25">
      <c r="A64" s="58" t="s">
        <v>122</v>
      </c>
      <c r="B64" s="117" t="str">
        <f>HYPERLINK("[EDEL_Portfolio Monthly Notes 30-Apr-2026.xlsx]EEARFD!A1","Edelweiss Balanced Advantage Fund")</f>
        <v>Edelweiss Balanced Advantage Fund</v>
      </c>
      <c r="C64" s="114"/>
      <c r="D64" s="118" t="s">
        <v>123</v>
      </c>
      <c r="E64" s="114"/>
      <c r="F64" s="119" t="s">
        <v>12</v>
      </c>
      <c r="G64" s="115" t="s">
        <v>12</v>
      </c>
    </row>
    <row r="65" spans="1:7" ht="69.95" customHeight="1" x14ac:dyDescent="0.25">
      <c r="A65" s="58" t="s">
        <v>124</v>
      </c>
      <c r="B65" s="117" t="str">
        <f>HYPERLINK("[EDEL_Portfolio Monthly Notes 30-Apr-2026.xlsx]EEBCIE!A1","Edel BSE Capital Markets &amp; Insurance ETF")</f>
        <v>Edel BSE Capital Markets &amp; Insurance ETF</v>
      </c>
      <c r="C65" s="114"/>
      <c r="D65" s="118" t="s">
        <v>125</v>
      </c>
      <c r="E65" s="114"/>
      <c r="F65" s="119" t="s">
        <v>12</v>
      </c>
      <c r="G65" s="115" t="s">
        <v>12</v>
      </c>
    </row>
    <row r="66" spans="1:7" ht="69.95" customHeight="1" x14ac:dyDescent="0.25">
      <c r="A66" s="58" t="s">
        <v>126</v>
      </c>
      <c r="B66" s="117" t="str">
        <f>HYPERLINK("[EDEL_Portfolio Monthly Notes 30-Apr-2026.xlsx]EEBIEF!A1","Edelweiss BSE Internet Economy Index Fund")</f>
        <v>Edelweiss BSE Internet Economy Index Fund</v>
      </c>
      <c r="C66" s="114"/>
      <c r="D66" s="118" t="s">
        <v>127</v>
      </c>
      <c r="E66" s="114"/>
      <c r="F66" s="119" t="s">
        <v>12</v>
      </c>
      <c r="G66" s="115" t="s">
        <v>12</v>
      </c>
    </row>
    <row r="67" spans="1:7" ht="69.95" customHeight="1" x14ac:dyDescent="0.25">
      <c r="A67" s="58" t="s">
        <v>128</v>
      </c>
      <c r="B67" s="117" t="str">
        <f>HYPERLINK("[EDEL_Portfolio Monthly Notes 30-Apr-2026.xlsx]EEESSF!A1","Edelweiss Equity Savings Fund")</f>
        <v>Edelweiss Equity Savings Fund</v>
      </c>
      <c r="C67" s="114"/>
      <c r="D67" s="118" t="s">
        <v>129</v>
      </c>
      <c r="E67" s="114"/>
      <c r="F67" s="119" t="s">
        <v>12</v>
      </c>
      <c r="G67" s="115" t="s">
        <v>12</v>
      </c>
    </row>
    <row r="68" spans="1:7" ht="69.95" customHeight="1" x14ac:dyDescent="0.25">
      <c r="A68" s="58" t="s">
        <v>130</v>
      </c>
      <c r="B68" s="117" t="str">
        <f>HYPERLINK("[EDEL_Portfolio Monthly Notes 30-Apr-2026.xlsx]EEIAFF!A1","Edelweiss Income Plus Arbitrage Omni Fund of Fund")</f>
        <v>Edelweiss Income Plus Arbitrage Omni Fund of Fund</v>
      </c>
      <c r="C68" s="114"/>
      <c r="D68" s="118" t="s">
        <v>131</v>
      </c>
      <c r="E68" s="114"/>
      <c r="F68" s="119" t="s">
        <v>12</v>
      </c>
      <c r="G68" s="115" t="s">
        <v>12</v>
      </c>
    </row>
    <row r="69" spans="1:7" ht="69.95" customHeight="1" x14ac:dyDescent="0.25">
      <c r="A69" s="58" t="s">
        <v>132</v>
      </c>
      <c r="B69" s="117" t="str">
        <f>HYPERLINK("[EDEL_Portfolio Monthly Notes 30-Apr-2026.xlsx]EEMCPF!A1","Edelweiss Multi Cap Fund")</f>
        <v>Edelweiss Multi Cap Fund</v>
      </c>
      <c r="C69" s="114"/>
      <c r="D69" s="118" t="s">
        <v>133</v>
      </c>
      <c r="E69" s="114"/>
      <c r="F69" s="119" t="s">
        <v>12</v>
      </c>
      <c r="G69" s="115" t="s">
        <v>12</v>
      </c>
    </row>
    <row r="70" spans="1:7" ht="69.95" customHeight="1" x14ac:dyDescent="0.25">
      <c r="A70" s="58" t="s">
        <v>134</v>
      </c>
      <c r="B70" s="117" t="str">
        <f>HYPERLINK("[EDEL_Portfolio Monthly Notes 30-Apr-2026.xlsx]EEN50E!A1","Edelweiss Nifty 50 ETF")</f>
        <v>Edelweiss Nifty 50 ETF</v>
      </c>
      <c r="C70" s="114"/>
      <c r="D70" s="118" t="s">
        <v>135</v>
      </c>
      <c r="E70" s="114"/>
      <c r="F70" s="119" t="s">
        <v>12</v>
      </c>
      <c r="G70" s="115" t="s">
        <v>12</v>
      </c>
    </row>
    <row r="71" spans="1:7" ht="69.95" customHeight="1" x14ac:dyDescent="0.25">
      <c r="A71" s="58" t="s">
        <v>136</v>
      </c>
      <c r="B71" s="117" t="str">
        <f>HYPERLINK("[EDEL_Portfolio Monthly Notes 30-Apr-2026.xlsx]EESMCF!A1","Edelweiss Mid Cap Fund")</f>
        <v>Edelweiss Mid Cap Fund</v>
      </c>
      <c r="C71" s="114"/>
      <c r="D71" s="118" t="s">
        <v>137</v>
      </c>
      <c r="E71" s="114"/>
      <c r="F71" s="119" t="s">
        <v>12</v>
      </c>
      <c r="G71" s="115" t="s">
        <v>12</v>
      </c>
    </row>
    <row r="72" spans="1:7" ht="69.95" customHeight="1" x14ac:dyDescent="0.25">
      <c r="A72" s="58" t="s">
        <v>138</v>
      </c>
      <c r="B72" s="117" t="str">
        <f>HYPERLINK("[EDEL_Portfolio Monthly Notes 30-Apr-2026.xlsx]EOASEF!A1","Edelweiss ASEAN Equity Off-shore Fund")</f>
        <v>Edelweiss ASEAN Equity Off-shore Fund</v>
      </c>
      <c r="C72" s="114"/>
      <c r="D72" s="118" t="s">
        <v>139</v>
      </c>
      <c r="E72" s="114"/>
      <c r="F72" s="119" t="s">
        <v>12</v>
      </c>
      <c r="G72" s="115" t="s">
        <v>12</v>
      </c>
    </row>
    <row r="73" spans="1:7" ht="69.95" customHeight="1" x14ac:dyDescent="0.25">
      <c r="A73" s="58" t="s">
        <v>140</v>
      </c>
      <c r="B73" s="117" t="str">
        <f>HYPERLINK("[EDEL_Portfolio Monthly Notes 30-Apr-2026.xlsx]EOUSEF!A1","Edelweiss US Value Equity Off-shore Fund")</f>
        <v>Edelweiss US Value Equity Off-shore Fund</v>
      </c>
      <c r="C73" s="114"/>
      <c r="D73" s="118" t="s">
        <v>141</v>
      </c>
      <c r="E73" s="114"/>
      <c r="F73" s="119" t="s">
        <v>12</v>
      </c>
      <c r="G73" s="115" t="s">
        <v>12</v>
      </c>
    </row>
    <row r="74" spans="1:7" ht="69.95" customHeight="1" x14ac:dyDescent="0.25">
      <c r="A74" s="58" t="s">
        <v>142</v>
      </c>
      <c r="B74" s="117" t="str">
        <f>HYPERLINK("[EDEL_Portfolio Monthly Notes 30-Apr-2026.xlsx]ESLVRE!A1","Edelweiss Silver ETF Fund")</f>
        <v>Edelweiss Silver ETF Fund</v>
      </c>
      <c r="C74" s="114"/>
      <c r="D74" s="118" t="s">
        <v>69</v>
      </c>
      <c r="E74" s="114"/>
      <c r="F74" s="119" t="s">
        <v>12</v>
      </c>
      <c r="G74" s="115" t="s">
        <v>12</v>
      </c>
    </row>
  </sheetData>
  <autoFilter ref="A3:B74" xr:uid="{00000000-0009-0000-0000-000000000000}"/>
  <mergeCells count="2">
    <mergeCell ref="A2:B2"/>
    <mergeCell ref="A1:B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82"/>
  <sheetViews>
    <sheetView showGridLines="0" workbookViewId="0">
      <pane ySplit="4" topLeftCell="A28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793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794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152</v>
      </c>
      <c r="B7" s="31"/>
      <c r="C7" s="31"/>
      <c r="D7" s="14"/>
      <c r="E7" s="15" t="s">
        <v>153</v>
      </c>
      <c r="F7" s="16" t="s">
        <v>153</v>
      </c>
      <c r="G7" s="16"/>
    </row>
    <row r="8" spans="1:7" x14ac:dyDescent="0.25">
      <c r="A8" s="13"/>
      <c r="B8" s="31"/>
      <c r="C8" s="31"/>
      <c r="D8" s="14"/>
      <c r="E8" s="15"/>
      <c r="F8" s="16"/>
      <c r="G8" s="16"/>
    </row>
    <row r="9" spans="1:7" x14ac:dyDescent="0.25">
      <c r="A9" s="17" t="s">
        <v>154</v>
      </c>
      <c r="B9" s="31"/>
      <c r="C9" s="31"/>
      <c r="D9" s="14"/>
      <c r="E9" s="15"/>
      <c r="F9" s="16"/>
      <c r="G9" s="16"/>
    </row>
    <row r="10" spans="1:7" x14ac:dyDescent="0.25">
      <c r="A10" s="17" t="s">
        <v>155</v>
      </c>
      <c r="B10" s="31"/>
      <c r="C10" s="31"/>
      <c r="D10" s="14"/>
      <c r="E10" s="15"/>
      <c r="F10" s="16"/>
      <c r="G10" s="16"/>
    </row>
    <row r="11" spans="1:7" x14ac:dyDescent="0.25">
      <c r="A11" s="13" t="s">
        <v>795</v>
      </c>
      <c r="B11" s="31" t="s">
        <v>796</v>
      </c>
      <c r="C11" s="31" t="s">
        <v>161</v>
      </c>
      <c r="D11" s="14">
        <v>1000000</v>
      </c>
      <c r="E11" s="15">
        <v>1007.15</v>
      </c>
      <c r="F11" s="16">
        <v>9.7199999999999995E-2</v>
      </c>
      <c r="G11" s="16">
        <v>7.7200000000000005E-2</v>
      </c>
    </row>
    <row r="12" spans="1:7" x14ac:dyDescent="0.25">
      <c r="A12" s="13" t="s">
        <v>797</v>
      </c>
      <c r="B12" s="31" t="s">
        <v>798</v>
      </c>
      <c r="C12" s="31" t="s">
        <v>168</v>
      </c>
      <c r="D12" s="14">
        <v>1000000</v>
      </c>
      <c r="E12" s="15">
        <v>1005.61</v>
      </c>
      <c r="F12" s="16">
        <v>9.7000000000000003E-2</v>
      </c>
      <c r="G12" s="16">
        <v>7.7649999999999997E-2</v>
      </c>
    </row>
    <row r="13" spans="1:7" x14ac:dyDescent="0.25">
      <c r="A13" s="13" t="s">
        <v>799</v>
      </c>
      <c r="B13" s="31" t="s">
        <v>800</v>
      </c>
      <c r="C13" s="31" t="s">
        <v>161</v>
      </c>
      <c r="D13" s="14">
        <v>1000000</v>
      </c>
      <c r="E13" s="15">
        <v>1002.93</v>
      </c>
      <c r="F13" s="16">
        <v>9.6799999999999997E-2</v>
      </c>
      <c r="G13" s="16">
        <v>7.7699000000000004E-2</v>
      </c>
    </row>
    <row r="14" spans="1:7" x14ac:dyDescent="0.25">
      <c r="A14" s="13" t="s">
        <v>801</v>
      </c>
      <c r="B14" s="31" t="s">
        <v>802</v>
      </c>
      <c r="C14" s="31" t="s">
        <v>158</v>
      </c>
      <c r="D14" s="14">
        <v>1000000</v>
      </c>
      <c r="E14" s="15">
        <v>1000</v>
      </c>
      <c r="F14" s="16">
        <v>9.6500000000000002E-2</v>
      </c>
      <c r="G14" s="16">
        <v>7.8749E-2</v>
      </c>
    </row>
    <row r="15" spans="1:7" x14ac:dyDescent="0.25">
      <c r="A15" s="13" t="s">
        <v>803</v>
      </c>
      <c r="B15" s="31" t="s">
        <v>804</v>
      </c>
      <c r="C15" s="31" t="s">
        <v>161</v>
      </c>
      <c r="D15" s="14">
        <v>1000000</v>
      </c>
      <c r="E15" s="15">
        <v>999.9</v>
      </c>
      <c r="F15" s="16">
        <v>9.6500000000000002E-2</v>
      </c>
      <c r="G15" s="16">
        <v>7.7549999999999994E-2</v>
      </c>
    </row>
    <row r="16" spans="1:7" x14ac:dyDescent="0.25">
      <c r="A16" s="13" t="s">
        <v>805</v>
      </c>
      <c r="B16" s="31" t="s">
        <v>806</v>
      </c>
      <c r="C16" s="31" t="s">
        <v>161</v>
      </c>
      <c r="D16" s="14">
        <v>1000000</v>
      </c>
      <c r="E16" s="15">
        <v>998.28</v>
      </c>
      <c r="F16" s="16">
        <v>9.6299999999999997E-2</v>
      </c>
      <c r="G16" s="16">
        <v>7.7849000000000002E-2</v>
      </c>
    </row>
    <row r="17" spans="1:7" x14ac:dyDescent="0.25">
      <c r="A17" s="13" t="s">
        <v>807</v>
      </c>
      <c r="B17" s="31" t="s">
        <v>808</v>
      </c>
      <c r="C17" s="31" t="s">
        <v>161</v>
      </c>
      <c r="D17" s="14">
        <v>500000</v>
      </c>
      <c r="E17" s="15">
        <v>502.22</v>
      </c>
      <c r="F17" s="16">
        <v>4.8500000000000001E-2</v>
      </c>
      <c r="G17" s="16">
        <v>7.6149999999999995E-2</v>
      </c>
    </row>
    <row r="18" spans="1:7" x14ac:dyDescent="0.25">
      <c r="A18" s="13" t="s">
        <v>809</v>
      </c>
      <c r="B18" s="31" t="s">
        <v>810</v>
      </c>
      <c r="C18" s="31" t="s">
        <v>161</v>
      </c>
      <c r="D18" s="14">
        <v>500000</v>
      </c>
      <c r="E18" s="15">
        <v>502.04</v>
      </c>
      <c r="F18" s="16">
        <v>4.8399999999999999E-2</v>
      </c>
      <c r="G18" s="16">
        <v>7.4499999999999997E-2</v>
      </c>
    </row>
    <row r="19" spans="1:7" x14ac:dyDescent="0.25">
      <c r="A19" s="13" t="s">
        <v>811</v>
      </c>
      <c r="B19" s="31" t="s">
        <v>812</v>
      </c>
      <c r="C19" s="31" t="s">
        <v>161</v>
      </c>
      <c r="D19" s="14">
        <v>500000</v>
      </c>
      <c r="E19" s="15">
        <v>502.04</v>
      </c>
      <c r="F19" s="16">
        <v>4.8399999999999999E-2</v>
      </c>
      <c r="G19" s="16">
        <v>7.3796E-2</v>
      </c>
    </row>
    <row r="20" spans="1:7" x14ac:dyDescent="0.25">
      <c r="A20" s="13" t="s">
        <v>813</v>
      </c>
      <c r="B20" s="31" t="s">
        <v>814</v>
      </c>
      <c r="C20" s="31" t="s">
        <v>161</v>
      </c>
      <c r="D20" s="14">
        <v>500000</v>
      </c>
      <c r="E20" s="15">
        <v>501.65</v>
      </c>
      <c r="F20" s="16">
        <v>4.8399999999999999E-2</v>
      </c>
      <c r="G20" s="16">
        <v>7.3332999999999995E-2</v>
      </c>
    </row>
    <row r="21" spans="1:7" x14ac:dyDescent="0.25">
      <c r="A21" s="13" t="s">
        <v>815</v>
      </c>
      <c r="B21" s="31" t="s">
        <v>816</v>
      </c>
      <c r="C21" s="31" t="s">
        <v>161</v>
      </c>
      <c r="D21" s="14">
        <v>500000</v>
      </c>
      <c r="E21" s="15">
        <v>500.19</v>
      </c>
      <c r="F21" s="16">
        <v>4.8300000000000003E-2</v>
      </c>
      <c r="G21" s="16">
        <v>7.5533000000000003E-2</v>
      </c>
    </row>
    <row r="22" spans="1:7" x14ac:dyDescent="0.25">
      <c r="A22" s="13" t="s">
        <v>817</v>
      </c>
      <c r="B22" s="31" t="s">
        <v>818</v>
      </c>
      <c r="C22" s="31" t="s">
        <v>161</v>
      </c>
      <c r="D22" s="14">
        <v>500000</v>
      </c>
      <c r="E22" s="15">
        <v>499.1</v>
      </c>
      <c r="F22" s="16">
        <v>4.82E-2</v>
      </c>
      <c r="G22" s="16">
        <v>7.7725000000000002E-2</v>
      </c>
    </row>
    <row r="23" spans="1:7" x14ac:dyDescent="0.25">
      <c r="A23" s="13" t="s">
        <v>819</v>
      </c>
      <c r="B23" s="31" t="s">
        <v>820</v>
      </c>
      <c r="C23" s="31" t="s">
        <v>161</v>
      </c>
      <c r="D23" s="14">
        <v>500000</v>
      </c>
      <c r="E23" s="15">
        <v>498.93</v>
      </c>
      <c r="F23" s="16">
        <v>4.8099999999999997E-2</v>
      </c>
      <c r="G23" s="16">
        <v>7.7700000000000005E-2</v>
      </c>
    </row>
    <row r="24" spans="1:7" x14ac:dyDescent="0.25">
      <c r="A24" s="13" t="s">
        <v>821</v>
      </c>
      <c r="B24" s="31" t="s">
        <v>822</v>
      </c>
      <c r="C24" s="31" t="s">
        <v>161</v>
      </c>
      <c r="D24" s="14">
        <v>300000</v>
      </c>
      <c r="E24" s="15">
        <v>300.17</v>
      </c>
      <c r="F24" s="16">
        <v>2.9000000000000001E-2</v>
      </c>
      <c r="G24" s="16">
        <v>7.6440999999999995E-2</v>
      </c>
    </row>
    <row r="25" spans="1:7" x14ac:dyDescent="0.25">
      <c r="A25" s="17" t="s">
        <v>187</v>
      </c>
      <c r="B25" s="32"/>
      <c r="C25" s="32"/>
      <c r="D25" s="18"/>
      <c r="E25" s="19">
        <v>9820.2099999999991</v>
      </c>
      <c r="F25" s="20">
        <v>0.9476</v>
      </c>
      <c r="G25" s="21"/>
    </row>
    <row r="26" spans="1:7" x14ac:dyDescent="0.25">
      <c r="A26" s="13"/>
      <c r="B26" s="31"/>
      <c r="C26" s="31"/>
      <c r="D26" s="14"/>
      <c r="E26" s="15"/>
      <c r="F26" s="16"/>
      <c r="G26" s="16"/>
    </row>
    <row r="27" spans="1:7" x14ac:dyDescent="0.25">
      <c r="A27" s="17" t="s">
        <v>188</v>
      </c>
      <c r="B27" s="31"/>
      <c r="C27" s="31"/>
      <c r="D27" s="14"/>
      <c r="E27" s="15"/>
      <c r="F27" s="16"/>
      <c r="G27" s="16"/>
    </row>
    <row r="28" spans="1:7" x14ac:dyDescent="0.25">
      <c r="A28" s="17" t="s">
        <v>187</v>
      </c>
      <c r="B28" s="31"/>
      <c r="C28" s="31"/>
      <c r="D28" s="14"/>
      <c r="E28" s="22" t="s">
        <v>153</v>
      </c>
      <c r="F28" s="23" t="s">
        <v>153</v>
      </c>
      <c r="G28" s="16"/>
    </row>
    <row r="29" spans="1:7" x14ac:dyDescent="0.25">
      <c r="A29" s="13"/>
      <c r="B29" s="31"/>
      <c r="C29" s="31"/>
      <c r="D29" s="14"/>
      <c r="E29" s="15"/>
      <c r="F29" s="16"/>
      <c r="G29" s="16"/>
    </row>
    <row r="30" spans="1:7" x14ac:dyDescent="0.25">
      <c r="A30" s="17" t="s">
        <v>189</v>
      </c>
      <c r="B30" s="31"/>
      <c r="C30" s="31"/>
      <c r="D30" s="14"/>
      <c r="E30" s="15"/>
      <c r="F30" s="16"/>
      <c r="G30" s="16"/>
    </row>
    <row r="31" spans="1:7" x14ac:dyDescent="0.25">
      <c r="A31" s="17" t="s">
        <v>187</v>
      </c>
      <c r="B31" s="31"/>
      <c r="C31" s="31"/>
      <c r="D31" s="14"/>
      <c r="E31" s="22" t="s">
        <v>153</v>
      </c>
      <c r="F31" s="23" t="s">
        <v>153</v>
      </c>
      <c r="G31" s="16"/>
    </row>
    <row r="32" spans="1:7" x14ac:dyDescent="0.25">
      <c r="A32" s="13"/>
      <c r="B32" s="31"/>
      <c r="C32" s="31"/>
      <c r="D32" s="14"/>
      <c r="E32" s="15"/>
      <c r="F32" s="16"/>
      <c r="G32" s="16"/>
    </row>
    <row r="33" spans="1:7" x14ac:dyDescent="0.25">
      <c r="A33" s="24" t="s">
        <v>190</v>
      </c>
      <c r="B33" s="33"/>
      <c r="C33" s="33"/>
      <c r="D33" s="25"/>
      <c r="E33" s="19">
        <v>9820.2099999999991</v>
      </c>
      <c r="F33" s="20">
        <v>0.9476</v>
      </c>
      <c r="G33" s="21"/>
    </row>
    <row r="34" spans="1:7" x14ac:dyDescent="0.25">
      <c r="A34" s="13"/>
      <c r="B34" s="31"/>
      <c r="C34" s="31"/>
      <c r="D34" s="14"/>
      <c r="E34" s="15"/>
      <c r="F34" s="16"/>
      <c r="G34" s="16"/>
    </row>
    <row r="35" spans="1:7" x14ac:dyDescent="0.25">
      <c r="A35" s="13"/>
      <c r="B35" s="31"/>
      <c r="C35" s="31"/>
      <c r="D35" s="14"/>
      <c r="E35" s="15"/>
      <c r="F35" s="16"/>
      <c r="G35" s="16"/>
    </row>
    <row r="36" spans="1:7" x14ac:dyDescent="0.25">
      <c r="A36" s="17" t="s">
        <v>191</v>
      </c>
      <c r="B36" s="31"/>
      <c r="C36" s="31"/>
      <c r="D36" s="14"/>
      <c r="E36" s="15"/>
      <c r="F36" s="16"/>
      <c r="G36" s="16"/>
    </row>
    <row r="37" spans="1:7" x14ac:dyDescent="0.25">
      <c r="A37" s="13" t="s">
        <v>192</v>
      </c>
      <c r="B37" s="31"/>
      <c r="C37" s="31"/>
      <c r="D37" s="14"/>
      <c r="E37" s="15">
        <v>170.9</v>
      </c>
      <c r="F37" s="16">
        <v>1.6500000000000001E-2</v>
      </c>
      <c r="G37" s="16">
        <v>5.2331000000000003E-2</v>
      </c>
    </row>
    <row r="38" spans="1:7" x14ac:dyDescent="0.25">
      <c r="A38" s="17" t="s">
        <v>187</v>
      </c>
      <c r="B38" s="32"/>
      <c r="C38" s="32"/>
      <c r="D38" s="18"/>
      <c r="E38" s="19">
        <v>170.9</v>
      </c>
      <c r="F38" s="20">
        <v>1.6500000000000001E-2</v>
      </c>
      <c r="G38" s="21"/>
    </row>
    <row r="39" spans="1:7" x14ac:dyDescent="0.25">
      <c r="A39" s="13"/>
      <c r="B39" s="31"/>
      <c r="C39" s="31"/>
      <c r="D39" s="14"/>
      <c r="E39" s="15"/>
      <c r="F39" s="16"/>
      <c r="G39" s="16"/>
    </row>
    <row r="40" spans="1:7" x14ac:dyDescent="0.25">
      <c r="A40" s="24" t="s">
        <v>190</v>
      </c>
      <c r="B40" s="33"/>
      <c r="C40" s="33"/>
      <c r="D40" s="25"/>
      <c r="E40" s="19">
        <v>170.9</v>
      </c>
      <c r="F40" s="20">
        <v>1.6500000000000001E-2</v>
      </c>
      <c r="G40" s="21"/>
    </row>
    <row r="41" spans="1:7" x14ac:dyDescent="0.25">
      <c r="A41" s="13" t="s">
        <v>193</v>
      </c>
      <c r="B41" s="31"/>
      <c r="C41" s="31"/>
      <c r="D41" s="14"/>
      <c r="E41" s="15">
        <v>370.92207819999999</v>
      </c>
      <c r="F41" s="16">
        <v>3.5793999999999999E-2</v>
      </c>
      <c r="G41" s="16"/>
    </row>
    <row r="42" spans="1:7" x14ac:dyDescent="0.25">
      <c r="A42" s="13" t="s">
        <v>194</v>
      </c>
      <c r="B42" s="31"/>
      <c r="C42" s="31"/>
      <c r="D42" s="14"/>
      <c r="E42" s="15">
        <v>0.57792180000000004</v>
      </c>
      <c r="F42" s="16">
        <v>1.06E-4</v>
      </c>
      <c r="G42" s="16">
        <v>5.2331000000000003E-2</v>
      </c>
    </row>
    <row r="43" spans="1:7" x14ac:dyDescent="0.25">
      <c r="A43" s="26" t="s">
        <v>195</v>
      </c>
      <c r="B43" s="34"/>
      <c r="C43" s="34"/>
      <c r="D43" s="27"/>
      <c r="E43" s="28">
        <v>10362.61</v>
      </c>
      <c r="F43" s="29">
        <v>1</v>
      </c>
      <c r="G43" s="29"/>
    </row>
    <row r="45" spans="1:7" x14ac:dyDescent="0.25">
      <c r="A45" s="1" t="s">
        <v>196</v>
      </c>
    </row>
    <row r="46" spans="1:7" x14ac:dyDescent="0.25">
      <c r="A46" t="s">
        <v>823</v>
      </c>
    </row>
    <row r="47" spans="1:7" x14ac:dyDescent="0.25">
      <c r="A47" s="69" t="s">
        <v>197</v>
      </c>
    </row>
    <row r="48" spans="1:7" x14ac:dyDescent="0.25">
      <c r="A48" s="1" t="s">
        <v>199</v>
      </c>
    </row>
    <row r="49" spans="1:3" x14ac:dyDescent="0.25">
      <c r="A49" s="47" t="s">
        <v>200</v>
      </c>
      <c r="B49" s="3" t="s">
        <v>153</v>
      </c>
    </row>
    <row r="50" spans="1:3" x14ac:dyDescent="0.25">
      <c r="A50" t="s">
        <v>201</v>
      </c>
    </row>
    <row r="51" spans="1:3" x14ac:dyDescent="0.25">
      <c r="A51" t="s">
        <v>202</v>
      </c>
      <c r="B51" t="s">
        <v>203</v>
      </c>
      <c r="C51" t="s">
        <v>203</v>
      </c>
    </row>
    <row r="52" spans="1:3" x14ac:dyDescent="0.25">
      <c r="B52" s="48">
        <v>46112</v>
      </c>
      <c r="C52" s="48">
        <v>46142</v>
      </c>
    </row>
    <row r="53" spans="1:3" x14ac:dyDescent="0.25">
      <c r="A53" t="s">
        <v>204</v>
      </c>
      <c r="B53">
        <v>11.03</v>
      </c>
      <c r="C53">
        <v>11.101000000000001</v>
      </c>
    </row>
    <row r="54" spans="1:3" x14ac:dyDescent="0.25">
      <c r="A54" t="s">
        <v>205</v>
      </c>
      <c r="B54">
        <v>11.03</v>
      </c>
      <c r="C54">
        <v>11.101000000000001</v>
      </c>
    </row>
    <row r="55" spans="1:3" x14ac:dyDescent="0.25">
      <c r="A55" t="s">
        <v>206</v>
      </c>
      <c r="B55">
        <v>10.997999999999999</v>
      </c>
      <c r="C55">
        <v>11.067</v>
      </c>
    </row>
    <row r="56" spans="1:3" x14ac:dyDescent="0.25">
      <c r="A56" t="s">
        <v>207</v>
      </c>
      <c r="B56">
        <v>10.997999999999999</v>
      </c>
      <c r="C56">
        <v>11.067</v>
      </c>
    </row>
    <row r="58" spans="1:3" x14ac:dyDescent="0.25">
      <c r="A58" t="s">
        <v>208</v>
      </c>
      <c r="B58" s="3" t="s">
        <v>153</v>
      </c>
    </row>
    <row r="59" spans="1:3" x14ac:dyDescent="0.25">
      <c r="A59" t="s">
        <v>209</v>
      </c>
      <c r="B59" s="3" t="s">
        <v>153</v>
      </c>
    </row>
    <row r="60" spans="1:3" ht="29.1" customHeight="1" x14ac:dyDescent="0.25">
      <c r="A60" s="47" t="s">
        <v>210</v>
      </c>
      <c r="B60" s="3" t="s">
        <v>153</v>
      </c>
    </row>
    <row r="61" spans="1:3" ht="29.1" customHeight="1" x14ac:dyDescent="0.25">
      <c r="A61" s="47" t="s">
        <v>211</v>
      </c>
      <c r="B61" s="3" t="s">
        <v>153</v>
      </c>
    </row>
    <row r="62" spans="1:3" x14ac:dyDescent="0.25">
      <c r="A62" t="s">
        <v>212</v>
      </c>
      <c r="B62" s="49">
        <f>B77</f>
        <v>1.5069689344753039</v>
      </c>
    </row>
    <row r="63" spans="1:3" ht="43.5" customHeight="1" x14ac:dyDescent="0.25">
      <c r="A63" s="47" t="s">
        <v>213</v>
      </c>
      <c r="B63" s="3" t="s">
        <v>153</v>
      </c>
    </row>
    <row r="64" spans="1:3" x14ac:dyDescent="0.25">
      <c r="B64" s="3"/>
    </row>
    <row r="65" spans="1:2" ht="29.1" customHeight="1" x14ac:dyDescent="0.25">
      <c r="A65" s="47" t="s">
        <v>214</v>
      </c>
      <c r="B65" s="3" t="s">
        <v>153</v>
      </c>
    </row>
    <row r="66" spans="1:2" ht="29.1" customHeight="1" x14ac:dyDescent="0.25">
      <c r="A66" s="47" t="s">
        <v>215</v>
      </c>
      <c r="B66">
        <v>7021.35</v>
      </c>
    </row>
    <row r="67" spans="1:2" ht="29.1" customHeight="1" x14ac:dyDescent="0.25">
      <c r="A67" s="47" t="s">
        <v>216</v>
      </c>
      <c r="B67" s="3" t="s">
        <v>153</v>
      </c>
    </row>
    <row r="68" spans="1:2" ht="29.1" customHeight="1" x14ac:dyDescent="0.25">
      <c r="A68" s="47" t="s">
        <v>217</v>
      </c>
      <c r="B68" s="3" t="s">
        <v>153</v>
      </c>
    </row>
    <row r="70" spans="1:2" x14ac:dyDescent="0.25">
      <c r="A70" t="s">
        <v>218</v>
      </c>
    </row>
    <row r="71" spans="1:2" ht="87" customHeight="1" x14ac:dyDescent="0.25">
      <c r="A71" s="51" t="s">
        <v>219</v>
      </c>
      <c r="B71" s="55" t="s">
        <v>824</v>
      </c>
    </row>
    <row r="72" spans="1:2" ht="57.95" customHeight="1" x14ac:dyDescent="0.25">
      <c r="A72" s="51" t="s">
        <v>221</v>
      </c>
      <c r="B72" s="55" t="s">
        <v>825</v>
      </c>
    </row>
    <row r="73" spans="1:2" x14ac:dyDescent="0.25">
      <c r="A73" s="51"/>
      <c r="B73" s="51"/>
    </row>
    <row r="74" spans="1:2" x14ac:dyDescent="0.25">
      <c r="A74" s="51" t="s">
        <v>223</v>
      </c>
      <c r="B74" s="52">
        <v>7.6527474156441082</v>
      </c>
    </row>
    <row r="75" spans="1:2" x14ac:dyDescent="0.25">
      <c r="A75" s="51"/>
      <c r="B75" s="51"/>
    </row>
    <row r="76" spans="1:2" x14ac:dyDescent="0.25">
      <c r="A76" s="51" t="s">
        <v>224</v>
      </c>
      <c r="B76" s="53">
        <v>1.4336</v>
      </c>
    </row>
    <row r="77" spans="1:2" x14ac:dyDescent="0.25">
      <c r="A77" s="51" t="s">
        <v>225</v>
      </c>
      <c r="B77" s="53">
        <v>1.5069689344753039</v>
      </c>
    </row>
    <row r="78" spans="1:2" x14ac:dyDescent="0.25">
      <c r="A78" s="51"/>
      <c r="B78" s="51"/>
    </row>
    <row r="79" spans="1:2" x14ac:dyDescent="0.25">
      <c r="A79" s="51" t="s">
        <v>226</v>
      </c>
      <c r="B79" s="54">
        <v>46142</v>
      </c>
    </row>
    <row r="81" spans="1:4" ht="69.95" customHeight="1" x14ac:dyDescent="0.25">
      <c r="A81" s="107" t="s">
        <v>227</v>
      </c>
      <c r="B81" s="107" t="s">
        <v>228</v>
      </c>
      <c r="C81" s="107" t="s">
        <v>5</v>
      </c>
      <c r="D81" s="107" t="s">
        <v>6</v>
      </c>
    </row>
    <row r="82" spans="1:4" ht="69.95" customHeight="1" x14ac:dyDescent="0.25">
      <c r="A82" s="107" t="s">
        <v>826</v>
      </c>
      <c r="B82" s="107"/>
      <c r="C82" s="107" t="s">
        <v>38</v>
      </c>
      <c r="D82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11"/>
  <sheetViews>
    <sheetView showGridLines="0" workbookViewId="0">
      <pane ySplit="4" topLeftCell="A51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827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828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152</v>
      </c>
      <c r="B7" s="31"/>
      <c r="C7" s="31"/>
      <c r="D7" s="14"/>
      <c r="E7" s="15" t="s">
        <v>153</v>
      </c>
      <c r="F7" s="16" t="s">
        <v>153</v>
      </c>
      <c r="G7" s="16"/>
    </row>
    <row r="8" spans="1:7" x14ac:dyDescent="0.25">
      <c r="A8" s="13"/>
      <c r="B8" s="31"/>
      <c r="C8" s="31"/>
      <c r="D8" s="14"/>
      <c r="E8" s="15"/>
      <c r="F8" s="16"/>
      <c r="G8" s="16"/>
    </row>
    <row r="9" spans="1:7" x14ac:dyDescent="0.25">
      <c r="A9" s="17" t="s">
        <v>154</v>
      </c>
      <c r="B9" s="31"/>
      <c r="C9" s="31"/>
      <c r="D9" s="14"/>
      <c r="E9" s="15"/>
      <c r="F9" s="16"/>
      <c r="G9" s="16"/>
    </row>
    <row r="10" spans="1:7" x14ac:dyDescent="0.25">
      <c r="A10" s="17" t="s">
        <v>155</v>
      </c>
      <c r="B10" s="31"/>
      <c r="C10" s="31"/>
      <c r="D10" s="14"/>
      <c r="E10" s="15"/>
      <c r="F10" s="16"/>
      <c r="G10" s="16"/>
    </row>
    <row r="11" spans="1:7" x14ac:dyDescent="0.25">
      <c r="A11" s="13" t="s">
        <v>829</v>
      </c>
      <c r="B11" s="31" t="s">
        <v>830</v>
      </c>
      <c r="C11" s="31" t="s">
        <v>161</v>
      </c>
      <c r="D11" s="14">
        <v>2500000</v>
      </c>
      <c r="E11" s="15">
        <v>2517.25</v>
      </c>
      <c r="F11" s="16">
        <v>5.2600000000000001E-2</v>
      </c>
      <c r="G11" s="16">
        <v>7.3025000000000007E-2</v>
      </c>
    </row>
    <row r="12" spans="1:7" x14ac:dyDescent="0.25">
      <c r="A12" s="13" t="s">
        <v>813</v>
      </c>
      <c r="B12" s="31" t="s">
        <v>814</v>
      </c>
      <c r="C12" s="31" t="s">
        <v>161</v>
      </c>
      <c r="D12" s="14">
        <v>2500000</v>
      </c>
      <c r="E12" s="15">
        <v>2508.25</v>
      </c>
      <c r="F12" s="16">
        <v>5.2400000000000002E-2</v>
      </c>
      <c r="G12" s="16">
        <v>7.3332999999999995E-2</v>
      </c>
    </row>
    <row r="13" spans="1:7" x14ac:dyDescent="0.25">
      <c r="A13" s="13" t="s">
        <v>831</v>
      </c>
      <c r="B13" s="31" t="s">
        <v>832</v>
      </c>
      <c r="C13" s="31" t="s">
        <v>161</v>
      </c>
      <c r="D13" s="14">
        <v>2500000</v>
      </c>
      <c r="E13" s="15">
        <v>2485.13</v>
      </c>
      <c r="F13" s="16">
        <v>5.1900000000000002E-2</v>
      </c>
      <c r="G13" s="16">
        <v>7.6048000000000004E-2</v>
      </c>
    </row>
    <row r="14" spans="1:7" x14ac:dyDescent="0.25">
      <c r="A14" s="13" t="s">
        <v>833</v>
      </c>
      <c r="B14" s="31" t="s">
        <v>834</v>
      </c>
      <c r="C14" s="31" t="s">
        <v>161</v>
      </c>
      <c r="D14" s="14">
        <v>2500000</v>
      </c>
      <c r="E14" s="15">
        <v>2480.79</v>
      </c>
      <c r="F14" s="16">
        <v>5.1799999999999999E-2</v>
      </c>
      <c r="G14" s="16">
        <v>7.7649999999999997E-2</v>
      </c>
    </row>
    <row r="15" spans="1:7" x14ac:dyDescent="0.25">
      <c r="A15" s="13" t="s">
        <v>835</v>
      </c>
      <c r="B15" s="31" t="s">
        <v>836</v>
      </c>
      <c r="C15" s="31" t="s">
        <v>158</v>
      </c>
      <c r="D15" s="14">
        <v>2500000</v>
      </c>
      <c r="E15" s="15">
        <v>2478.54</v>
      </c>
      <c r="F15" s="16">
        <v>5.1799999999999999E-2</v>
      </c>
      <c r="G15" s="16">
        <v>7.3649999999999993E-2</v>
      </c>
    </row>
    <row r="16" spans="1:7" x14ac:dyDescent="0.25">
      <c r="A16" s="13" t="s">
        <v>837</v>
      </c>
      <c r="B16" s="31" t="s">
        <v>838</v>
      </c>
      <c r="C16" s="31" t="s">
        <v>161</v>
      </c>
      <c r="D16" s="14">
        <v>2500000</v>
      </c>
      <c r="E16" s="15">
        <v>2477.11</v>
      </c>
      <c r="F16" s="16">
        <v>5.1700000000000003E-2</v>
      </c>
      <c r="G16" s="16">
        <v>7.8899999999999998E-2</v>
      </c>
    </row>
    <row r="17" spans="1:7" x14ac:dyDescent="0.25">
      <c r="A17" s="13" t="s">
        <v>839</v>
      </c>
      <c r="B17" s="31" t="s">
        <v>840</v>
      </c>
      <c r="C17" s="31" t="s">
        <v>841</v>
      </c>
      <c r="D17" s="14">
        <v>1000000</v>
      </c>
      <c r="E17" s="15">
        <v>998.05</v>
      </c>
      <c r="F17" s="16">
        <v>2.0799999999999999E-2</v>
      </c>
      <c r="G17" s="16">
        <v>8.8299000000000002E-2</v>
      </c>
    </row>
    <row r="18" spans="1:7" x14ac:dyDescent="0.25">
      <c r="A18" s="13" t="s">
        <v>842</v>
      </c>
      <c r="B18" s="31" t="s">
        <v>843</v>
      </c>
      <c r="C18" s="31" t="s">
        <v>844</v>
      </c>
      <c r="D18" s="14">
        <v>1000000</v>
      </c>
      <c r="E18" s="15">
        <v>996.45</v>
      </c>
      <c r="F18" s="16">
        <v>2.0799999999999999E-2</v>
      </c>
      <c r="G18" s="16">
        <v>9.1396000000000005E-2</v>
      </c>
    </row>
    <row r="19" spans="1:7" x14ac:dyDescent="0.25">
      <c r="A19" s="13" t="s">
        <v>845</v>
      </c>
      <c r="B19" s="31" t="s">
        <v>846</v>
      </c>
      <c r="C19" s="31" t="s">
        <v>847</v>
      </c>
      <c r="D19" s="14">
        <v>1000000</v>
      </c>
      <c r="E19" s="15">
        <v>996.06</v>
      </c>
      <c r="F19" s="16">
        <v>2.0799999999999999E-2</v>
      </c>
      <c r="G19" s="16">
        <v>8.2725000000000007E-2</v>
      </c>
    </row>
    <row r="20" spans="1:7" x14ac:dyDescent="0.25">
      <c r="A20" s="13" t="s">
        <v>848</v>
      </c>
      <c r="B20" s="31" t="s">
        <v>849</v>
      </c>
      <c r="C20" s="31" t="s">
        <v>161</v>
      </c>
      <c r="D20" s="14">
        <v>1000000</v>
      </c>
      <c r="E20" s="15">
        <v>995.23</v>
      </c>
      <c r="F20" s="16">
        <v>2.0799999999999999E-2</v>
      </c>
      <c r="G20" s="16">
        <v>7.6765E-2</v>
      </c>
    </row>
    <row r="21" spans="1:7" x14ac:dyDescent="0.25">
      <c r="A21" s="17" t="s">
        <v>187</v>
      </c>
      <c r="B21" s="32"/>
      <c r="C21" s="32"/>
      <c r="D21" s="18"/>
      <c r="E21" s="19">
        <v>18932.86</v>
      </c>
      <c r="F21" s="20">
        <v>0.39539999999999997</v>
      </c>
      <c r="G21" s="21"/>
    </row>
    <row r="22" spans="1:7" x14ac:dyDescent="0.25">
      <c r="A22" s="17" t="s">
        <v>240</v>
      </c>
      <c r="B22" s="31"/>
      <c r="C22" s="31"/>
      <c r="D22" s="14"/>
      <c r="E22" s="15"/>
      <c r="F22" s="16"/>
      <c r="G22" s="16"/>
    </row>
    <row r="23" spans="1:7" x14ac:dyDescent="0.25">
      <c r="A23" s="13" t="s">
        <v>850</v>
      </c>
      <c r="B23" s="31" t="s">
        <v>851</v>
      </c>
      <c r="C23" s="31" t="s">
        <v>235</v>
      </c>
      <c r="D23" s="14">
        <v>500000</v>
      </c>
      <c r="E23" s="15">
        <v>501.5</v>
      </c>
      <c r="F23" s="16">
        <v>1.0500000000000001E-2</v>
      </c>
      <c r="G23" s="16">
        <v>5.4614000000000003E-2</v>
      </c>
    </row>
    <row r="24" spans="1:7" x14ac:dyDescent="0.25">
      <c r="A24" s="17" t="s">
        <v>187</v>
      </c>
      <c r="B24" s="32"/>
      <c r="C24" s="32"/>
      <c r="D24" s="18"/>
      <c r="E24" s="19">
        <v>501.5</v>
      </c>
      <c r="F24" s="20">
        <v>1.0500000000000001E-2</v>
      </c>
      <c r="G24" s="21"/>
    </row>
    <row r="25" spans="1:7" x14ac:dyDescent="0.25">
      <c r="A25" s="13"/>
      <c r="B25" s="31"/>
      <c r="C25" s="31"/>
      <c r="D25" s="14"/>
      <c r="E25" s="15"/>
      <c r="F25" s="16"/>
      <c r="G25" s="16"/>
    </row>
    <row r="26" spans="1:7" x14ac:dyDescent="0.25">
      <c r="A26" s="13"/>
      <c r="B26" s="31"/>
      <c r="C26" s="31"/>
      <c r="D26" s="14"/>
      <c r="E26" s="15"/>
      <c r="F26" s="16"/>
      <c r="G26" s="16"/>
    </row>
    <row r="27" spans="1:7" x14ac:dyDescent="0.25">
      <c r="A27" s="17" t="s">
        <v>188</v>
      </c>
      <c r="B27" s="31"/>
      <c r="C27" s="31"/>
      <c r="D27" s="14"/>
      <c r="E27" s="15"/>
      <c r="F27" s="16"/>
      <c r="G27" s="16"/>
    </row>
    <row r="28" spans="1:7" x14ac:dyDescent="0.25">
      <c r="A28" s="17" t="s">
        <v>187</v>
      </c>
      <c r="B28" s="31"/>
      <c r="C28" s="31"/>
      <c r="D28" s="14"/>
      <c r="E28" s="22" t="s">
        <v>153</v>
      </c>
      <c r="F28" s="23" t="s">
        <v>153</v>
      </c>
      <c r="G28" s="16"/>
    </row>
    <row r="29" spans="1:7" x14ac:dyDescent="0.25">
      <c r="A29" s="13"/>
      <c r="B29" s="31"/>
      <c r="C29" s="31"/>
      <c r="D29" s="14"/>
      <c r="E29" s="15"/>
      <c r="F29" s="16"/>
      <c r="G29" s="16"/>
    </row>
    <row r="30" spans="1:7" x14ac:dyDescent="0.25">
      <c r="A30" s="17" t="s">
        <v>189</v>
      </c>
      <c r="B30" s="31"/>
      <c r="C30" s="31"/>
      <c r="D30" s="14"/>
      <c r="E30" s="15"/>
      <c r="F30" s="16"/>
      <c r="G30" s="16"/>
    </row>
    <row r="31" spans="1:7" x14ac:dyDescent="0.25">
      <c r="A31" s="17" t="s">
        <v>187</v>
      </c>
      <c r="B31" s="31"/>
      <c r="C31" s="31"/>
      <c r="D31" s="14"/>
      <c r="E31" s="22" t="s">
        <v>153</v>
      </c>
      <c r="F31" s="23" t="s">
        <v>153</v>
      </c>
      <c r="G31" s="16"/>
    </row>
    <row r="32" spans="1:7" x14ac:dyDescent="0.25">
      <c r="A32" s="13"/>
      <c r="B32" s="31"/>
      <c r="C32" s="31"/>
      <c r="D32" s="14"/>
      <c r="E32" s="15"/>
      <c r="F32" s="16"/>
      <c r="G32" s="16"/>
    </row>
    <row r="33" spans="1:7" x14ac:dyDescent="0.25">
      <c r="A33" s="24" t="s">
        <v>190</v>
      </c>
      <c r="B33" s="33"/>
      <c r="C33" s="33"/>
      <c r="D33" s="25"/>
      <c r="E33" s="19">
        <v>19434.36</v>
      </c>
      <c r="F33" s="20">
        <v>0.40589999999999998</v>
      </c>
      <c r="G33" s="21"/>
    </row>
    <row r="34" spans="1:7" x14ac:dyDescent="0.25">
      <c r="A34" s="13"/>
      <c r="B34" s="31"/>
      <c r="C34" s="31"/>
      <c r="D34" s="14"/>
      <c r="E34" s="15"/>
      <c r="F34" s="16"/>
      <c r="G34" s="16"/>
    </row>
    <row r="35" spans="1:7" x14ac:dyDescent="0.25">
      <c r="A35" s="17" t="s">
        <v>852</v>
      </c>
      <c r="B35" s="31"/>
      <c r="C35" s="31"/>
      <c r="D35" s="14"/>
      <c r="E35" s="15"/>
      <c r="F35" s="16"/>
      <c r="G35" s="16"/>
    </row>
    <row r="36" spans="1:7" x14ac:dyDescent="0.25">
      <c r="A36" s="13"/>
      <c r="B36" s="31"/>
      <c r="C36" s="31"/>
      <c r="D36" s="14"/>
      <c r="E36" s="15"/>
      <c r="F36" s="16"/>
      <c r="G36" s="16"/>
    </row>
    <row r="37" spans="1:7" x14ac:dyDescent="0.25">
      <c r="A37" s="17" t="s">
        <v>853</v>
      </c>
      <c r="B37" s="31"/>
      <c r="C37" s="31"/>
      <c r="D37" s="14"/>
      <c r="E37" s="15"/>
      <c r="F37" s="16"/>
      <c r="G37" s="16"/>
    </row>
    <row r="38" spans="1:7" x14ac:dyDescent="0.25">
      <c r="A38" s="13" t="s">
        <v>854</v>
      </c>
      <c r="B38" s="31" t="s">
        <v>855</v>
      </c>
      <c r="C38" s="31" t="s">
        <v>235</v>
      </c>
      <c r="D38" s="14">
        <v>2000000</v>
      </c>
      <c r="E38" s="15">
        <v>1970.19</v>
      </c>
      <c r="F38" s="16">
        <v>4.1200000000000001E-2</v>
      </c>
      <c r="G38" s="16">
        <v>5.3100000000000001E-2</v>
      </c>
    </row>
    <row r="39" spans="1:7" x14ac:dyDescent="0.25">
      <c r="A39" s="17" t="s">
        <v>187</v>
      </c>
      <c r="B39" s="32"/>
      <c r="C39" s="32"/>
      <c r="D39" s="18"/>
      <c r="E39" s="19">
        <v>1970.19</v>
      </c>
      <c r="F39" s="20">
        <v>4.1200000000000001E-2</v>
      </c>
      <c r="G39" s="21"/>
    </row>
    <row r="40" spans="1:7" x14ac:dyDescent="0.25">
      <c r="A40" s="17" t="s">
        <v>856</v>
      </c>
      <c r="B40" s="31"/>
      <c r="C40" s="31"/>
      <c r="D40" s="14"/>
      <c r="E40" s="15"/>
      <c r="F40" s="16"/>
      <c r="G40" s="16"/>
    </row>
    <row r="41" spans="1:7" x14ac:dyDescent="0.25">
      <c r="A41" s="13" t="s">
        <v>857</v>
      </c>
      <c r="B41" s="31" t="s">
        <v>858</v>
      </c>
      <c r="C41" s="31" t="s">
        <v>859</v>
      </c>
      <c r="D41" s="14">
        <v>5000000</v>
      </c>
      <c r="E41" s="15">
        <v>4790.5</v>
      </c>
      <c r="F41" s="16">
        <v>0.10009999999999999</v>
      </c>
      <c r="G41" s="16">
        <v>7.0012000000000005E-2</v>
      </c>
    </row>
    <row r="42" spans="1:7" x14ac:dyDescent="0.25">
      <c r="A42" s="13" t="s">
        <v>860</v>
      </c>
      <c r="B42" s="31" t="s">
        <v>861</v>
      </c>
      <c r="C42" s="31" t="s">
        <v>859</v>
      </c>
      <c r="D42" s="14">
        <v>2500000</v>
      </c>
      <c r="E42" s="15">
        <v>2409.2399999999998</v>
      </c>
      <c r="F42" s="16">
        <v>5.0299999999999997E-2</v>
      </c>
      <c r="G42" s="16">
        <v>7.1249000000000007E-2</v>
      </c>
    </row>
    <row r="43" spans="1:7" x14ac:dyDescent="0.25">
      <c r="A43" s="13" t="s">
        <v>862</v>
      </c>
      <c r="B43" s="31" t="s">
        <v>863</v>
      </c>
      <c r="C43" s="31" t="s">
        <v>864</v>
      </c>
      <c r="D43" s="14">
        <v>2500000</v>
      </c>
      <c r="E43" s="15">
        <v>2382.5100000000002</v>
      </c>
      <c r="F43" s="16">
        <v>4.9799999999999997E-2</v>
      </c>
      <c r="G43" s="16">
        <v>7.1999999999999995E-2</v>
      </c>
    </row>
    <row r="44" spans="1:7" x14ac:dyDescent="0.25">
      <c r="A44" s="13" t="s">
        <v>865</v>
      </c>
      <c r="B44" s="31" t="s">
        <v>866</v>
      </c>
      <c r="C44" s="31" t="s">
        <v>867</v>
      </c>
      <c r="D44" s="14">
        <v>2500000</v>
      </c>
      <c r="E44" s="15">
        <v>2374.31</v>
      </c>
      <c r="F44" s="16">
        <v>4.9599999999999998E-2</v>
      </c>
      <c r="G44" s="16">
        <v>7.1300000000000002E-2</v>
      </c>
    </row>
    <row r="45" spans="1:7" x14ac:dyDescent="0.25">
      <c r="A45" s="13" t="s">
        <v>868</v>
      </c>
      <c r="B45" s="31" t="s">
        <v>869</v>
      </c>
      <c r="C45" s="31" t="s">
        <v>859</v>
      </c>
      <c r="D45" s="14">
        <v>2500000</v>
      </c>
      <c r="E45" s="15">
        <v>2370.56</v>
      </c>
      <c r="F45" s="16">
        <v>4.9500000000000002E-2</v>
      </c>
      <c r="G45" s="16">
        <v>7.195E-2</v>
      </c>
    </row>
    <row r="46" spans="1:7" x14ac:dyDescent="0.25">
      <c r="A46" s="13" t="s">
        <v>870</v>
      </c>
      <c r="B46" s="31" t="s">
        <v>871</v>
      </c>
      <c r="C46" s="31" t="s">
        <v>864</v>
      </c>
      <c r="D46" s="14">
        <v>2500000</v>
      </c>
      <c r="E46" s="15">
        <v>2355.09</v>
      </c>
      <c r="F46" s="16">
        <v>4.9200000000000001E-2</v>
      </c>
      <c r="G46" s="16">
        <v>7.1300000000000002E-2</v>
      </c>
    </row>
    <row r="47" spans="1:7" x14ac:dyDescent="0.25">
      <c r="A47" s="13" t="s">
        <v>872</v>
      </c>
      <c r="B47" s="31" t="s">
        <v>873</v>
      </c>
      <c r="C47" s="31" t="s">
        <v>874</v>
      </c>
      <c r="D47" s="14">
        <v>2000000</v>
      </c>
      <c r="E47" s="15">
        <v>1920.09</v>
      </c>
      <c r="F47" s="16">
        <v>4.0099999999999997E-2</v>
      </c>
      <c r="G47" s="16">
        <v>7.0000999999999994E-2</v>
      </c>
    </row>
    <row r="48" spans="1:7" x14ac:dyDescent="0.25">
      <c r="A48" s="17" t="s">
        <v>187</v>
      </c>
      <c r="B48" s="32"/>
      <c r="C48" s="32"/>
      <c r="D48" s="18"/>
      <c r="E48" s="19">
        <v>18602.3</v>
      </c>
      <c r="F48" s="20">
        <v>0.3886</v>
      </c>
      <c r="G48" s="21"/>
    </row>
    <row r="49" spans="1:7" x14ac:dyDescent="0.25">
      <c r="A49" s="13"/>
      <c r="B49" s="31"/>
      <c r="C49" s="31"/>
      <c r="D49" s="14"/>
      <c r="E49" s="15"/>
      <c r="F49" s="16"/>
      <c r="G49" s="16"/>
    </row>
    <row r="50" spans="1:7" x14ac:dyDescent="0.25">
      <c r="A50" s="17" t="s">
        <v>875</v>
      </c>
      <c r="B50" s="31"/>
      <c r="C50" s="31"/>
      <c r="D50" s="14"/>
      <c r="E50" s="15"/>
      <c r="F50" s="16"/>
      <c r="G50" s="16"/>
    </row>
    <row r="51" spans="1:7" x14ac:dyDescent="0.25">
      <c r="A51" s="13" t="s">
        <v>876</v>
      </c>
      <c r="B51" s="31" t="s">
        <v>877</v>
      </c>
      <c r="C51" s="31" t="s">
        <v>864</v>
      </c>
      <c r="D51" s="14">
        <v>2500000</v>
      </c>
      <c r="E51" s="15">
        <v>2486.7800000000002</v>
      </c>
      <c r="F51" s="16">
        <v>5.1900000000000002E-2</v>
      </c>
      <c r="G51" s="16">
        <v>6.9298999999999999E-2</v>
      </c>
    </row>
    <row r="52" spans="1:7" x14ac:dyDescent="0.25">
      <c r="A52" s="17" t="s">
        <v>187</v>
      </c>
      <c r="B52" s="32"/>
      <c r="C52" s="32"/>
      <c r="D52" s="18"/>
      <c r="E52" s="19">
        <v>2486.7800000000002</v>
      </c>
      <c r="F52" s="20">
        <v>5.1900000000000002E-2</v>
      </c>
      <c r="G52" s="21"/>
    </row>
    <row r="53" spans="1:7" x14ac:dyDescent="0.25">
      <c r="A53" s="13"/>
      <c r="B53" s="31"/>
      <c r="C53" s="31"/>
      <c r="D53" s="14"/>
      <c r="E53" s="15"/>
      <c r="F53" s="16"/>
      <c r="G53" s="16"/>
    </row>
    <row r="54" spans="1:7" x14ac:dyDescent="0.25">
      <c r="A54" s="24" t="s">
        <v>190</v>
      </c>
      <c r="B54" s="33"/>
      <c r="C54" s="33"/>
      <c r="D54" s="25"/>
      <c r="E54" s="19">
        <v>23059.27</v>
      </c>
      <c r="F54" s="20">
        <v>0.48170000000000002</v>
      </c>
      <c r="G54" s="21"/>
    </row>
    <row r="55" spans="1:7" x14ac:dyDescent="0.25">
      <c r="A55" s="13"/>
      <c r="B55" s="31"/>
      <c r="C55" s="31"/>
      <c r="D55" s="14"/>
      <c r="E55" s="15"/>
      <c r="F55" s="16"/>
      <c r="G55" s="16"/>
    </row>
    <row r="56" spans="1:7" x14ac:dyDescent="0.25">
      <c r="A56" s="13"/>
      <c r="B56" s="31"/>
      <c r="C56" s="31"/>
      <c r="D56" s="14"/>
      <c r="E56" s="15"/>
      <c r="F56" s="16"/>
      <c r="G56" s="16"/>
    </row>
    <row r="57" spans="1:7" x14ac:dyDescent="0.25">
      <c r="A57" s="17" t="s">
        <v>878</v>
      </c>
      <c r="B57" s="31"/>
      <c r="C57" s="31"/>
      <c r="D57" s="14"/>
      <c r="E57" s="15"/>
      <c r="F57" s="16"/>
      <c r="G57" s="16"/>
    </row>
    <row r="58" spans="1:7" x14ac:dyDescent="0.25">
      <c r="A58" s="13" t="s">
        <v>879</v>
      </c>
      <c r="B58" s="31" t="s">
        <v>880</v>
      </c>
      <c r="C58" s="31"/>
      <c r="D58" s="14">
        <v>1153.2180000000001</v>
      </c>
      <c r="E58" s="15">
        <v>135.52000000000001</v>
      </c>
      <c r="F58" s="16">
        <v>2.8E-3</v>
      </c>
      <c r="G58" s="16"/>
    </row>
    <row r="59" spans="1:7" x14ac:dyDescent="0.25">
      <c r="A59" s="13"/>
      <c r="B59" s="31"/>
      <c r="C59" s="31"/>
      <c r="D59" s="14"/>
      <c r="E59" s="15"/>
      <c r="F59" s="16"/>
      <c r="G59" s="16"/>
    </row>
    <row r="60" spans="1:7" x14ac:dyDescent="0.25">
      <c r="A60" s="24" t="s">
        <v>190</v>
      </c>
      <c r="B60" s="33"/>
      <c r="C60" s="33"/>
      <c r="D60" s="25"/>
      <c r="E60" s="19">
        <v>135.52000000000001</v>
      </c>
      <c r="F60" s="20">
        <v>2.8E-3</v>
      </c>
      <c r="G60" s="21"/>
    </row>
    <row r="61" spans="1:7" x14ac:dyDescent="0.25">
      <c r="A61" s="13"/>
      <c r="B61" s="31"/>
      <c r="C61" s="31"/>
      <c r="D61" s="14"/>
      <c r="E61" s="15"/>
      <c r="F61" s="16"/>
      <c r="G61" s="16"/>
    </row>
    <row r="62" spans="1:7" x14ac:dyDescent="0.25">
      <c r="A62" s="17" t="s">
        <v>191</v>
      </c>
      <c r="B62" s="31"/>
      <c r="C62" s="31"/>
      <c r="D62" s="14"/>
      <c r="E62" s="15"/>
      <c r="F62" s="16"/>
      <c r="G62" s="16"/>
    </row>
    <row r="63" spans="1:7" x14ac:dyDescent="0.25">
      <c r="A63" s="13" t="s">
        <v>881</v>
      </c>
      <c r="B63" s="31"/>
      <c r="C63" s="31"/>
      <c r="D63" s="14"/>
      <c r="E63" s="15">
        <v>3096.45</v>
      </c>
      <c r="F63" s="16">
        <v>6.4699999999999994E-2</v>
      </c>
      <c r="G63" s="16">
        <v>5.3499999999999999E-2</v>
      </c>
    </row>
    <row r="64" spans="1:7" x14ac:dyDescent="0.25">
      <c r="A64" s="13" t="s">
        <v>881</v>
      </c>
      <c r="B64" s="31"/>
      <c r="C64" s="31"/>
      <c r="D64" s="14"/>
      <c r="E64" s="15">
        <v>623.25</v>
      </c>
      <c r="F64" s="16">
        <v>1.2999999999999999E-2</v>
      </c>
      <c r="G64" s="16">
        <v>5.2999999999999999E-2</v>
      </c>
    </row>
    <row r="65" spans="1:7" x14ac:dyDescent="0.25">
      <c r="A65" s="13" t="s">
        <v>881</v>
      </c>
      <c r="B65" s="31"/>
      <c r="C65" s="31"/>
      <c r="D65" s="14"/>
      <c r="E65" s="15">
        <v>479.73</v>
      </c>
      <c r="F65" s="16">
        <v>0.01</v>
      </c>
      <c r="G65" s="16">
        <v>5.3999999999999999E-2</v>
      </c>
    </row>
    <row r="66" spans="1:7" x14ac:dyDescent="0.25">
      <c r="A66" s="13" t="s">
        <v>192</v>
      </c>
      <c r="B66" s="31"/>
      <c r="C66" s="31"/>
      <c r="D66" s="14"/>
      <c r="E66" s="15">
        <v>743.57</v>
      </c>
      <c r="F66" s="16">
        <v>1.55E-2</v>
      </c>
      <c r="G66" s="16">
        <v>5.2331000000000003E-2</v>
      </c>
    </row>
    <row r="67" spans="1:7" x14ac:dyDescent="0.25">
      <c r="A67" s="17" t="s">
        <v>187</v>
      </c>
      <c r="B67" s="32"/>
      <c r="C67" s="32"/>
      <c r="D67" s="18"/>
      <c r="E67" s="19">
        <v>4943</v>
      </c>
      <c r="F67" s="20">
        <v>0.1032</v>
      </c>
      <c r="G67" s="21"/>
    </row>
    <row r="68" spans="1:7" x14ac:dyDescent="0.25">
      <c r="A68" s="13"/>
      <c r="B68" s="31"/>
      <c r="C68" s="31"/>
      <c r="D68" s="14"/>
      <c r="E68" s="15"/>
      <c r="F68" s="16"/>
      <c r="G68" s="16"/>
    </row>
    <row r="69" spans="1:7" x14ac:dyDescent="0.25">
      <c r="A69" s="24" t="s">
        <v>190</v>
      </c>
      <c r="B69" s="33"/>
      <c r="C69" s="33"/>
      <c r="D69" s="25"/>
      <c r="E69" s="19">
        <v>4943</v>
      </c>
      <c r="F69" s="20">
        <v>0.1032</v>
      </c>
      <c r="G69" s="21"/>
    </row>
    <row r="70" spans="1:7" x14ac:dyDescent="0.25">
      <c r="A70" s="13" t="s">
        <v>193</v>
      </c>
      <c r="B70" s="31"/>
      <c r="C70" s="31"/>
      <c r="D70" s="14"/>
      <c r="E70" s="15">
        <v>839.93438619999995</v>
      </c>
      <c r="F70" s="16">
        <v>1.7544000000000001E-2</v>
      </c>
      <c r="G70" s="16"/>
    </row>
    <row r="71" spans="1:7" x14ac:dyDescent="0.25">
      <c r="A71" s="13" t="s">
        <v>194</v>
      </c>
      <c r="B71" s="31"/>
      <c r="C71" s="31"/>
      <c r="D71" s="14"/>
      <c r="E71" s="35">
        <v>-537.53438619999997</v>
      </c>
      <c r="F71" s="36">
        <v>-1.1143999999999999E-2</v>
      </c>
      <c r="G71" s="16">
        <v>5.3309000000000002E-2</v>
      </c>
    </row>
    <row r="72" spans="1:7" x14ac:dyDescent="0.25">
      <c r="A72" s="26" t="s">
        <v>195</v>
      </c>
      <c r="B72" s="34"/>
      <c r="C72" s="34"/>
      <c r="D72" s="27"/>
      <c r="E72" s="28">
        <v>47874.55</v>
      </c>
      <c r="F72" s="29">
        <v>1</v>
      </c>
      <c r="G72" s="29"/>
    </row>
    <row r="74" spans="1:7" x14ac:dyDescent="0.25">
      <c r="A74" s="1" t="s">
        <v>882</v>
      </c>
    </row>
    <row r="75" spans="1:7" x14ac:dyDescent="0.25">
      <c r="A75" s="1" t="s">
        <v>196</v>
      </c>
    </row>
    <row r="76" spans="1:7" x14ac:dyDescent="0.25">
      <c r="A76" s="69" t="s">
        <v>197</v>
      </c>
    </row>
    <row r="77" spans="1:7" x14ac:dyDescent="0.25">
      <c r="A77" s="1" t="s">
        <v>199</v>
      </c>
    </row>
    <row r="78" spans="1:7" x14ac:dyDescent="0.25">
      <c r="A78" s="47" t="s">
        <v>200</v>
      </c>
      <c r="B78" s="3" t="s">
        <v>153</v>
      </c>
    </row>
    <row r="79" spans="1:7" x14ac:dyDescent="0.25">
      <c r="A79" t="s">
        <v>201</v>
      </c>
    </row>
    <row r="80" spans="1:7" x14ac:dyDescent="0.25">
      <c r="A80" t="s">
        <v>721</v>
      </c>
      <c r="B80" t="s">
        <v>203</v>
      </c>
      <c r="C80" t="s">
        <v>203</v>
      </c>
    </row>
    <row r="81" spans="1:3" x14ac:dyDescent="0.25">
      <c r="B81" s="48">
        <v>46112</v>
      </c>
      <c r="C81" s="48">
        <v>46142</v>
      </c>
    </row>
    <row r="82" spans="1:3" x14ac:dyDescent="0.25">
      <c r="A82" t="s">
        <v>204</v>
      </c>
      <c r="B82">
        <v>1070.9131</v>
      </c>
      <c r="C82">
        <v>1077.7573</v>
      </c>
    </row>
    <row r="83" spans="1:3" x14ac:dyDescent="0.25">
      <c r="A83" t="s">
        <v>205</v>
      </c>
      <c r="B83">
        <v>1070.884</v>
      </c>
      <c r="C83">
        <v>1077.7263</v>
      </c>
    </row>
    <row r="84" spans="1:3" x14ac:dyDescent="0.25">
      <c r="A84" t="s">
        <v>206</v>
      </c>
      <c r="B84">
        <v>1062.2073</v>
      </c>
      <c r="C84">
        <v>1068.3876</v>
      </c>
    </row>
    <row r="85" spans="1:3" x14ac:dyDescent="0.25">
      <c r="A85" t="s">
        <v>207</v>
      </c>
      <c r="B85">
        <v>1062.2066</v>
      </c>
      <c r="C85">
        <v>1068.3870999999999</v>
      </c>
    </row>
    <row r="87" spans="1:3" x14ac:dyDescent="0.25">
      <c r="A87" t="s">
        <v>208</v>
      </c>
      <c r="B87" s="3" t="s">
        <v>153</v>
      </c>
    </row>
    <row r="88" spans="1:3" x14ac:dyDescent="0.25">
      <c r="A88" t="s">
        <v>209</v>
      </c>
      <c r="B88" s="3" t="s">
        <v>153</v>
      </c>
    </row>
    <row r="89" spans="1:3" ht="29.1" customHeight="1" x14ac:dyDescent="0.25">
      <c r="A89" s="47" t="s">
        <v>210</v>
      </c>
      <c r="B89" s="3" t="s">
        <v>153</v>
      </c>
    </row>
    <row r="90" spans="1:3" ht="29.1" customHeight="1" x14ac:dyDescent="0.25">
      <c r="A90" s="47" t="s">
        <v>211</v>
      </c>
      <c r="B90" s="3" t="s">
        <v>153</v>
      </c>
    </row>
    <row r="91" spans="1:3" x14ac:dyDescent="0.25">
      <c r="A91" t="s">
        <v>212</v>
      </c>
      <c r="B91" s="49">
        <f>B106</f>
        <v>0.90167318015003162</v>
      </c>
    </row>
    <row r="92" spans="1:3" ht="43.5" customHeight="1" x14ac:dyDescent="0.25">
      <c r="A92" s="47" t="s">
        <v>213</v>
      </c>
      <c r="B92" s="3" t="s">
        <v>153</v>
      </c>
    </row>
    <row r="93" spans="1:3" x14ac:dyDescent="0.25">
      <c r="B93" s="3"/>
    </row>
    <row r="94" spans="1:3" ht="29.1" customHeight="1" x14ac:dyDescent="0.25">
      <c r="A94" s="47" t="s">
        <v>214</v>
      </c>
      <c r="B94" s="3" t="s">
        <v>153</v>
      </c>
    </row>
    <row r="95" spans="1:3" ht="29.1" customHeight="1" x14ac:dyDescent="0.25">
      <c r="A95" s="47" t="s">
        <v>215</v>
      </c>
      <c r="B95">
        <v>25585.09</v>
      </c>
    </row>
    <row r="96" spans="1:3" ht="29.1" customHeight="1" x14ac:dyDescent="0.25">
      <c r="A96" s="47" t="s">
        <v>216</v>
      </c>
      <c r="B96" s="3" t="s">
        <v>153</v>
      </c>
    </row>
    <row r="97" spans="1:4" ht="29.1" customHeight="1" x14ac:dyDescent="0.25">
      <c r="A97" s="47" t="s">
        <v>217</v>
      </c>
      <c r="B97" s="3" t="s">
        <v>153</v>
      </c>
    </row>
    <row r="99" spans="1:4" x14ac:dyDescent="0.25">
      <c r="A99" s="56" t="s">
        <v>218</v>
      </c>
      <c r="B99" s="56"/>
    </row>
    <row r="100" spans="1:4" ht="29.1" customHeight="1" x14ac:dyDescent="0.25">
      <c r="A100" s="56" t="s">
        <v>219</v>
      </c>
      <c r="B100" s="56" t="s">
        <v>883</v>
      </c>
    </row>
    <row r="101" spans="1:4" ht="29.1" customHeight="1" x14ac:dyDescent="0.25">
      <c r="A101" s="56" t="s">
        <v>221</v>
      </c>
      <c r="B101" s="67" t="s">
        <v>884</v>
      </c>
    </row>
    <row r="102" spans="1:4" x14ac:dyDescent="0.25">
      <c r="A102" s="56"/>
      <c r="B102" s="56"/>
    </row>
    <row r="103" spans="1:4" x14ac:dyDescent="0.25">
      <c r="A103" s="56" t="s">
        <v>223</v>
      </c>
      <c r="B103" s="52">
        <v>7.0847126987456193</v>
      </c>
    </row>
    <row r="104" spans="1:4" x14ac:dyDescent="0.25">
      <c r="A104" s="56"/>
      <c r="B104" s="56"/>
    </row>
    <row r="105" spans="1:4" x14ac:dyDescent="0.25">
      <c r="A105" s="56" t="s">
        <v>224</v>
      </c>
      <c r="B105" s="57">
        <v>0.86850000000000005</v>
      </c>
    </row>
    <row r="106" spans="1:4" x14ac:dyDescent="0.25">
      <c r="A106" s="56" t="s">
        <v>225</v>
      </c>
      <c r="B106" s="57">
        <v>0.90167318015003162</v>
      </c>
    </row>
    <row r="107" spans="1:4" x14ac:dyDescent="0.25">
      <c r="A107" s="56"/>
      <c r="B107" s="56"/>
    </row>
    <row r="108" spans="1:4" x14ac:dyDescent="0.25">
      <c r="A108" s="56" t="s">
        <v>885</v>
      </c>
      <c r="B108" s="54">
        <v>46142</v>
      </c>
    </row>
    <row r="110" spans="1:4" ht="69.95" customHeight="1" x14ac:dyDescent="0.25">
      <c r="A110" s="107" t="s">
        <v>227</v>
      </c>
      <c r="B110" s="107" t="s">
        <v>228</v>
      </c>
      <c r="C110" s="107" t="s">
        <v>5</v>
      </c>
      <c r="D110" s="107" t="s">
        <v>6</v>
      </c>
    </row>
    <row r="111" spans="1:4" ht="69.95" customHeight="1" x14ac:dyDescent="0.25">
      <c r="A111" s="107" t="s">
        <v>883</v>
      </c>
      <c r="B111" s="107"/>
      <c r="C111" s="107" t="s">
        <v>97</v>
      </c>
      <c r="D111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4"/>
  <sheetViews>
    <sheetView showGridLines="0" workbookViewId="0">
      <pane ySplit="4" topLeftCell="A137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23.8554687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886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887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888</v>
      </c>
      <c r="B8" s="31" t="s">
        <v>889</v>
      </c>
      <c r="C8" s="31" t="s">
        <v>259</v>
      </c>
      <c r="D8" s="14">
        <v>595607</v>
      </c>
      <c r="E8" s="15">
        <v>6051.07</v>
      </c>
      <c r="F8" s="16">
        <v>4.0399999999999998E-2</v>
      </c>
      <c r="G8" s="16"/>
    </row>
    <row r="9" spans="1:7" x14ac:dyDescent="0.25">
      <c r="A9" s="13" t="s">
        <v>275</v>
      </c>
      <c r="B9" s="31" t="s">
        <v>276</v>
      </c>
      <c r="C9" s="31" t="s">
        <v>277</v>
      </c>
      <c r="D9" s="14">
        <v>147024</v>
      </c>
      <c r="E9" s="15">
        <v>5034.3999999999996</v>
      </c>
      <c r="F9" s="16">
        <v>3.3599999999999998E-2</v>
      </c>
      <c r="G9" s="16"/>
    </row>
    <row r="10" spans="1:7" x14ac:dyDescent="0.25">
      <c r="A10" s="13" t="s">
        <v>538</v>
      </c>
      <c r="B10" s="31" t="s">
        <v>539</v>
      </c>
      <c r="C10" s="31" t="s">
        <v>337</v>
      </c>
      <c r="D10" s="14">
        <v>110000</v>
      </c>
      <c r="E10" s="15">
        <v>4912.82</v>
      </c>
      <c r="F10" s="16">
        <v>3.2800000000000003E-2</v>
      </c>
      <c r="G10" s="16"/>
    </row>
    <row r="11" spans="1:7" x14ac:dyDescent="0.25">
      <c r="A11" s="13" t="s">
        <v>414</v>
      </c>
      <c r="B11" s="31" t="s">
        <v>415</v>
      </c>
      <c r="C11" s="31" t="s">
        <v>259</v>
      </c>
      <c r="D11" s="14">
        <v>574071</v>
      </c>
      <c r="E11" s="15">
        <v>4890.22</v>
      </c>
      <c r="F11" s="16">
        <v>3.2599999999999997E-2</v>
      </c>
      <c r="G11" s="16"/>
    </row>
    <row r="12" spans="1:7" x14ac:dyDescent="0.25">
      <c r="A12" s="13" t="s">
        <v>890</v>
      </c>
      <c r="B12" s="31" t="s">
        <v>891</v>
      </c>
      <c r="C12" s="31" t="s">
        <v>291</v>
      </c>
      <c r="D12" s="14">
        <v>195484</v>
      </c>
      <c r="E12" s="15">
        <v>4703.93</v>
      </c>
      <c r="F12" s="16">
        <v>3.1399999999999997E-2</v>
      </c>
      <c r="G12" s="16"/>
    </row>
    <row r="13" spans="1:7" x14ac:dyDescent="0.25">
      <c r="A13" s="13" t="s">
        <v>273</v>
      </c>
      <c r="B13" s="31" t="s">
        <v>274</v>
      </c>
      <c r="C13" s="31" t="s">
        <v>259</v>
      </c>
      <c r="D13" s="14">
        <v>430000</v>
      </c>
      <c r="E13" s="15">
        <v>4594.34</v>
      </c>
      <c r="F13" s="16">
        <v>3.0700000000000002E-2</v>
      </c>
      <c r="G13" s="16"/>
    </row>
    <row r="14" spans="1:7" x14ac:dyDescent="0.25">
      <c r="A14" s="13" t="s">
        <v>410</v>
      </c>
      <c r="B14" s="31" t="s">
        <v>411</v>
      </c>
      <c r="C14" s="31" t="s">
        <v>259</v>
      </c>
      <c r="D14" s="14">
        <v>3323615</v>
      </c>
      <c r="E14" s="15">
        <v>4475.25</v>
      </c>
      <c r="F14" s="16">
        <v>2.9899999999999999E-2</v>
      </c>
      <c r="G14" s="16"/>
    </row>
    <row r="15" spans="1:7" x14ac:dyDescent="0.25">
      <c r="A15" s="13" t="s">
        <v>268</v>
      </c>
      <c r="B15" s="31" t="s">
        <v>269</v>
      </c>
      <c r="C15" s="31" t="s">
        <v>270</v>
      </c>
      <c r="D15" s="14">
        <v>129451</v>
      </c>
      <c r="E15" s="15">
        <v>3846.64</v>
      </c>
      <c r="F15" s="16">
        <v>2.5700000000000001E-2</v>
      </c>
      <c r="G15" s="16"/>
    </row>
    <row r="16" spans="1:7" x14ac:dyDescent="0.25">
      <c r="A16" s="13" t="s">
        <v>281</v>
      </c>
      <c r="B16" s="31" t="s">
        <v>282</v>
      </c>
      <c r="C16" s="31" t="s">
        <v>283</v>
      </c>
      <c r="D16" s="14">
        <v>863327</v>
      </c>
      <c r="E16" s="15">
        <v>3723.53</v>
      </c>
      <c r="F16" s="16">
        <v>2.4799999999999999E-2</v>
      </c>
      <c r="G16" s="16"/>
    </row>
    <row r="17" spans="1:7" x14ac:dyDescent="0.25">
      <c r="A17" s="13" t="s">
        <v>419</v>
      </c>
      <c r="B17" s="31" t="s">
        <v>420</v>
      </c>
      <c r="C17" s="31" t="s">
        <v>421</v>
      </c>
      <c r="D17" s="14">
        <v>344866</v>
      </c>
      <c r="E17" s="15">
        <v>3579.71</v>
      </c>
      <c r="F17" s="16">
        <v>2.3900000000000001E-2</v>
      </c>
      <c r="G17" s="16"/>
    </row>
    <row r="18" spans="1:7" x14ac:dyDescent="0.25">
      <c r="A18" s="13" t="s">
        <v>892</v>
      </c>
      <c r="B18" s="31" t="s">
        <v>893</v>
      </c>
      <c r="C18" s="31" t="s">
        <v>291</v>
      </c>
      <c r="D18" s="14">
        <v>300000</v>
      </c>
      <c r="E18" s="15">
        <v>3302.85</v>
      </c>
      <c r="F18" s="16">
        <v>2.1999999999999999E-2</v>
      </c>
      <c r="G18" s="16"/>
    </row>
    <row r="19" spans="1:7" x14ac:dyDescent="0.25">
      <c r="A19" s="13" t="s">
        <v>407</v>
      </c>
      <c r="B19" s="31" t="s">
        <v>408</v>
      </c>
      <c r="C19" s="31" t="s">
        <v>409</v>
      </c>
      <c r="D19" s="14">
        <v>2010200</v>
      </c>
      <c r="E19" s="15">
        <v>3258.33</v>
      </c>
      <c r="F19" s="16">
        <v>2.1700000000000001E-2</v>
      </c>
      <c r="G19" s="16"/>
    </row>
    <row r="20" spans="1:7" x14ac:dyDescent="0.25">
      <c r="A20" s="13" t="s">
        <v>530</v>
      </c>
      <c r="B20" s="31" t="s">
        <v>531</v>
      </c>
      <c r="C20" s="31" t="s">
        <v>286</v>
      </c>
      <c r="D20" s="14">
        <v>44000</v>
      </c>
      <c r="E20" s="15">
        <v>3127.96</v>
      </c>
      <c r="F20" s="16">
        <v>2.0899999999999998E-2</v>
      </c>
      <c r="G20" s="16"/>
    </row>
    <row r="21" spans="1:7" x14ac:dyDescent="0.25">
      <c r="A21" s="13" t="s">
        <v>894</v>
      </c>
      <c r="B21" s="31" t="s">
        <v>895</v>
      </c>
      <c r="C21" s="31" t="s">
        <v>896</v>
      </c>
      <c r="D21" s="14">
        <v>1041326</v>
      </c>
      <c r="E21" s="15">
        <v>3119.29</v>
      </c>
      <c r="F21" s="16">
        <v>2.0799999999999999E-2</v>
      </c>
      <c r="G21" s="16"/>
    </row>
    <row r="22" spans="1:7" x14ac:dyDescent="0.25">
      <c r="A22" s="13" t="s">
        <v>358</v>
      </c>
      <c r="B22" s="31" t="s">
        <v>359</v>
      </c>
      <c r="C22" s="31" t="s">
        <v>259</v>
      </c>
      <c r="D22" s="14">
        <v>1013859</v>
      </c>
      <c r="E22" s="15">
        <v>2909.27</v>
      </c>
      <c r="F22" s="16">
        <v>1.9400000000000001E-2</v>
      </c>
      <c r="G22" s="16"/>
    </row>
    <row r="23" spans="1:7" x14ac:dyDescent="0.25">
      <c r="A23" s="13" t="s">
        <v>271</v>
      </c>
      <c r="B23" s="31" t="s">
        <v>272</v>
      </c>
      <c r="C23" s="31" t="s">
        <v>270</v>
      </c>
      <c r="D23" s="14">
        <v>74465</v>
      </c>
      <c r="E23" s="15">
        <v>2710.9</v>
      </c>
      <c r="F23" s="16">
        <v>1.8100000000000002E-2</v>
      </c>
      <c r="G23" s="16"/>
    </row>
    <row r="24" spans="1:7" x14ac:dyDescent="0.25">
      <c r="A24" s="13" t="s">
        <v>452</v>
      </c>
      <c r="B24" s="31" t="s">
        <v>453</v>
      </c>
      <c r="C24" s="31" t="s">
        <v>370</v>
      </c>
      <c r="D24" s="14">
        <v>142287</v>
      </c>
      <c r="E24" s="15">
        <v>2710.57</v>
      </c>
      <c r="F24" s="16">
        <v>1.8100000000000002E-2</v>
      </c>
      <c r="G24" s="16"/>
    </row>
    <row r="25" spans="1:7" x14ac:dyDescent="0.25">
      <c r="A25" s="13" t="s">
        <v>897</v>
      </c>
      <c r="B25" s="31" t="s">
        <v>898</v>
      </c>
      <c r="C25" s="31" t="s">
        <v>299</v>
      </c>
      <c r="D25" s="14">
        <v>970000</v>
      </c>
      <c r="E25" s="15">
        <v>2568.17</v>
      </c>
      <c r="F25" s="16">
        <v>1.7100000000000001E-2</v>
      </c>
      <c r="G25" s="16"/>
    </row>
    <row r="26" spans="1:7" x14ac:dyDescent="0.25">
      <c r="A26" s="13" t="s">
        <v>260</v>
      </c>
      <c r="B26" s="31" t="s">
        <v>261</v>
      </c>
      <c r="C26" s="31" t="s">
        <v>262</v>
      </c>
      <c r="D26" s="14">
        <v>136000</v>
      </c>
      <c r="E26" s="15">
        <v>2566.0500000000002</v>
      </c>
      <c r="F26" s="16">
        <v>1.7100000000000001E-2</v>
      </c>
      <c r="G26" s="16"/>
    </row>
    <row r="27" spans="1:7" x14ac:dyDescent="0.25">
      <c r="A27" s="13" t="s">
        <v>899</v>
      </c>
      <c r="B27" s="31" t="s">
        <v>900</v>
      </c>
      <c r="C27" s="31" t="s">
        <v>350</v>
      </c>
      <c r="D27" s="14">
        <v>270000</v>
      </c>
      <c r="E27" s="15">
        <v>2491.9699999999998</v>
      </c>
      <c r="F27" s="16">
        <v>1.66E-2</v>
      </c>
      <c r="G27" s="16"/>
    </row>
    <row r="28" spans="1:7" x14ac:dyDescent="0.25">
      <c r="A28" s="13" t="s">
        <v>346</v>
      </c>
      <c r="B28" s="31" t="s">
        <v>347</v>
      </c>
      <c r="C28" s="31" t="s">
        <v>291</v>
      </c>
      <c r="D28" s="14">
        <v>105860</v>
      </c>
      <c r="E28" s="15">
        <v>2440.2800000000002</v>
      </c>
      <c r="F28" s="16">
        <v>1.6299999999999999E-2</v>
      </c>
      <c r="G28" s="16"/>
    </row>
    <row r="29" spans="1:7" x14ac:dyDescent="0.25">
      <c r="A29" s="13" t="s">
        <v>330</v>
      </c>
      <c r="B29" s="31" t="s">
        <v>331</v>
      </c>
      <c r="C29" s="31" t="s">
        <v>332</v>
      </c>
      <c r="D29" s="14">
        <v>128507</v>
      </c>
      <c r="E29" s="15">
        <v>2337.54</v>
      </c>
      <c r="F29" s="16">
        <v>1.5599999999999999E-2</v>
      </c>
      <c r="G29" s="16"/>
    </row>
    <row r="30" spans="1:7" x14ac:dyDescent="0.25">
      <c r="A30" s="13" t="s">
        <v>310</v>
      </c>
      <c r="B30" s="31" t="s">
        <v>311</v>
      </c>
      <c r="C30" s="31" t="s">
        <v>277</v>
      </c>
      <c r="D30" s="14">
        <v>247025</v>
      </c>
      <c r="E30" s="15">
        <v>2315.4899999999998</v>
      </c>
      <c r="F30" s="16">
        <v>1.55E-2</v>
      </c>
      <c r="G30" s="16"/>
    </row>
    <row r="31" spans="1:7" x14ac:dyDescent="0.25">
      <c r="A31" s="13" t="s">
        <v>266</v>
      </c>
      <c r="B31" s="31" t="s">
        <v>267</v>
      </c>
      <c r="C31" s="31" t="s">
        <v>259</v>
      </c>
      <c r="D31" s="14">
        <v>179000</v>
      </c>
      <c r="E31" s="15">
        <v>2261.4899999999998</v>
      </c>
      <c r="F31" s="16">
        <v>1.5100000000000001E-2</v>
      </c>
      <c r="G31" s="16"/>
    </row>
    <row r="32" spans="1:7" x14ac:dyDescent="0.25">
      <c r="A32" s="13" t="s">
        <v>542</v>
      </c>
      <c r="B32" s="31" t="s">
        <v>543</v>
      </c>
      <c r="C32" s="31" t="s">
        <v>421</v>
      </c>
      <c r="D32" s="14">
        <v>507672</v>
      </c>
      <c r="E32" s="15">
        <v>2027.13</v>
      </c>
      <c r="F32" s="16">
        <v>1.35E-2</v>
      </c>
      <c r="G32" s="16"/>
    </row>
    <row r="33" spans="1:7" x14ac:dyDescent="0.25">
      <c r="A33" s="13" t="s">
        <v>534</v>
      </c>
      <c r="B33" s="31" t="s">
        <v>535</v>
      </c>
      <c r="C33" s="31" t="s">
        <v>343</v>
      </c>
      <c r="D33" s="14">
        <v>81868</v>
      </c>
      <c r="E33" s="15">
        <v>2001.26</v>
      </c>
      <c r="F33" s="16">
        <v>1.34E-2</v>
      </c>
      <c r="G33" s="16"/>
    </row>
    <row r="34" spans="1:7" x14ac:dyDescent="0.25">
      <c r="A34" s="13" t="s">
        <v>287</v>
      </c>
      <c r="B34" s="31" t="s">
        <v>288</v>
      </c>
      <c r="C34" s="31" t="s">
        <v>286</v>
      </c>
      <c r="D34" s="14">
        <v>62000</v>
      </c>
      <c r="E34" s="15">
        <v>1920.45</v>
      </c>
      <c r="F34" s="16">
        <v>1.2800000000000001E-2</v>
      </c>
      <c r="G34" s="16"/>
    </row>
    <row r="35" spans="1:7" x14ac:dyDescent="0.25">
      <c r="A35" s="13" t="s">
        <v>901</v>
      </c>
      <c r="B35" s="31" t="s">
        <v>902</v>
      </c>
      <c r="C35" s="31" t="s">
        <v>350</v>
      </c>
      <c r="D35" s="14">
        <v>270000</v>
      </c>
      <c r="E35" s="15">
        <v>1892.84</v>
      </c>
      <c r="F35" s="16">
        <v>1.26E-2</v>
      </c>
      <c r="G35" s="16"/>
    </row>
    <row r="36" spans="1:7" x14ac:dyDescent="0.25">
      <c r="A36" s="13" t="s">
        <v>903</v>
      </c>
      <c r="B36" s="31" t="s">
        <v>904</v>
      </c>
      <c r="C36" s="31" t="s">
        <v>320</v>
      </c>
      <c r="D36" s="14">
        <v>35128</v>
      </c>
      <c r="E36" s="15">
        <v>1857.22</v>
      </c>
      <c r="F36" s="16">
        <v>1.24E-2</v>
      </c>
      <c r="G36" s="16"/>
    </row>
    <row r="37" spans="1:7" x14ac:dyDescent="0.25">
      <c r="A37" s="13" t="s">
        <v>314</v>
      </c>
      <c r="B37" s="31" t="s">
        <v>315</v>
      </c>
      <c r="C37" s="31" t="s">
        <v>259</v>
      </c>
      <c r="D37" s="14">
        <v>141176</v>
      </c>
      <c r="E37" s="15">
        <v>1790.54</v>
      </c>
      <c r="F37" s="16">
        <v>1.1900000000000001E-2</v>
      </c>
      <c r="G37" s="16"/>
    </row>
    <row r="38" spans="1:7" x14ac:dyDescent="0.25">
      <c r="A38" s="13" t="s">
        <v>341</v>
      </c>
      <c r="B38" s="31" t="s">
        <v>342</v>
      </c>
      <c r="C38" s="31" t="s">
        <v>343</v>
      </c>
      <c r="D38" s="14">
        <v>40000</v>
      </c>
      <c r="E38" s="15">
        <v>1754.08</v>
      </c>
      <c r="F38" s="16">
        <v>1.17E-2</v>
      </c>
      <c r="G38" s="16"/>
    </row>
    <row r="39" spans="1:7" x14ac:dyDescent="0.25">
      <c r="A39" s="13" t="s">
        <v>513</v>
      </c>
      <c r="B39" s="31" t="s">
        <v>514</v>
      </c>
      <c r="C39" s="31" t="s">
        <v>384</v>
      </c>
      <c r="D39" s="14">
        <v>222233</v>
      </c>
      <c r="E39" s="15">
        <v>1722.31</v>
      </c>
      <c r="F39" s="16">
        <v>1.15E-2</v>
      </c>
      <c r="G39" s="16"/>
    </row>
    <row r="40" spans="1:7" x14ac:dyDescent="0.25">
      <c r="A40" s="13" t="s">
        <v>905</v>
      </c>
      <c r="B40" s="31" t="s">
        <v>906</v>
      </c>
      <c r="C40" s="31" t="s">
        <v>277</v>
      </c>
      <c r="D40" s="14">
        <v>494095</v>
      </c>
      <c r="E40" s="15">
        <v>1707.1</v>
      </c>
      <c r="F40" s="16">
        <v>1.14E-2</v>
      </c>
      <c r="G40" s="16"/>
    </row>
    <row r="41" spans="1:7" x14ac:dyDescent="0.25">
      <c r="A41" s="13" t="s">
        <v>430</v>
      </c>
      <c r="B41" s="31" t="s">
        <v>431</v>
      </c>
      <c r="C41" s="31" t="s">
        <v>432</v>
      </c>
      <c r="D41" s="14">
        <v>48880</v>
      </c>
      <c r="E41" s="15">
        <v>1673.21</v>
      </c>
      <c r="F41" s="16">
        <v>1.12E-2</v>
      </c>
      <c r="G41" s="16"/>
    </row>
    <row r="42" spans="1:7" x14ac:dyDescent="0.25">
      <c r="A42" s="13" t="s">
        <v>254</v>
      </c>
      <c r="B42" s="31" t="s">
        <v>255</v>
      </c>
      <c r="C42" s="31" t="s">
        <v>256</v>
      </c>
      <c r="D42" s="14">
        <v>116491</v>
      </c>
      <c r="E42" s="15">
        <v>1666.75</v>
      </c>
      <c r="F42" s="16">
        <v>1.11E-2</v>
      </c>
      <c r="G42" s="16"/>
    </row>
    <row r="43" spans="1:7" x14ac:dyDescent="0.25">
      <c r="A43" s="13" t="s">
        <v>907</v>
      </c>
      <c r="B43" s="31" t="s">
        <v>908</v>
      </c>
      <c r="C43" s="31" t="s">
        <v>389</v>
      </c>
      <c r="D43" s="14">
        <v>257086</v>
      </c>
      <c r="E43" s="15">
        <v>1650.11</v>
      </c>
      <c r="F43" s="16">
        <v>1.0999999999999999E-2</v>
      </c>
      <c r="G43" s="16"/>
    </row>
    <row r="44" spans="1:7" x14ac:dyDescent="0.25">
      <c r="A44" s="13" t="s">
        <v>909</v>
      </c>
      <c r="B44" s="31" t="s">
        <v>910</v>
      </c>
      <c r="C44" s="31" t="s">
        <v>418</v>
      </c>
      <c r="D44" s="14">
        <v>23917</v>
      </c>
      <c r="E44" s="15">
        <v>1631.38</v>
      </c>
      <c r="F44" s="16">
        <v>1.09E-2</v>
      </c>
      <c r="G44" s="16"/>
    </row>
    <row r="45" spans="1:7" x14ac:dyDescent="0.25">
      <c r="A45" s="13" t="s">
        <v>289</v>
      </c>
      <c r="B45" s="31" t="s">
        <v>290</v>
      </c>
      <c r="C45" s="31" t="s">
        <v>291</v>
      </c>
      <c r="D45" s="14">
        <v>89422</v>
      </c>
      <c r="E45" s="15">
        <v>1617.02</v>
      </c>
      <c r="F45" s="16">
        <v>1.0800000000000001E-2</v>
      </c>
      <c r="G45" s="16"/>
    </row>
    <row r="46" spans="1:7" x14ac:dyDescent="0.25">
      <c r="A46" s="13" t="s">
        <v>911</v>
      </c>
      <c r="B46" s="31" t="s">
        <v>912</v>
      </c>
      <c r="C46" s="31" t="s">
        <v>277</v>
      </c>
      <c r="D46" s="14">
        <v>102331</v>
      </c>
      <c r="E46" s="15">
        <v>1592.37</v>
      </c>
      <c r="F46" s="16">
        <v>1.06E-2</v>
      </c>
      <c r="G46" s="16"/>
    </row>
    <row r="47" spans="1:7" x14ac:dyDescent="0.25">
      <c r="A47" s="13" t="s">
        <v>913</v>
      </c>
      <c r="B47" s="31" t="s">
        <v>914</v>
      </c>
      <c r="C47" s="31" t="s">
        <v>256</v>
      </c>
      <c r="D47" s="14">
        <v>1114022</v>
      </c>
      <c r="E47" s="15">
        <v>1584.7</v>
      </c>
      <c r="F47" s="16">
        <v>1.06E-2</v>
      </c>
      <c r="G47" s="16"/>
    </row>
    <row r="48" spans="1:7" x14ac:dyDescent="0.25">
      <c r="A48" s="13" t="s">
        <v>915</v>
      </c>
      <c r="B48" s="31" t="s">
        <v>916</v>
      </c>
      <c r="C48" s="31" t="s">
        <v>291</v>
      </c>
      <c r="D48" s="14">
        <v>28896</v>
      </c>
      <c r="E48" s="15">
        <v>1560.38</v>
      </c>
      <c r="F48" s="16">
        <v>1.04E-2</v>
      </c>
      <c r="G48" s="16"/>
    </row>
    <row r="49" spans="1:7" x14ac:dyDescent="0.25">
      <c r="A49" s="13" t="s">
        <v>328</v>
      </c>
      <c r="B49" s="31" t="s">
        <v>329</v>
      </c>
      <c r="C49" s="31" t="s">
        <v>277</v>
      </c>
      <c r="D49" s="14">
        <v>555000</v>
      </c>
      <c r="E49" s="15">
        <v>1552.5</v>
      </c>
      <c r="F49" s="16">
        <v>1.04E-2</v>
      </c>
      <c r="G49" s="16"/>
    </row>
    <row r="50" spans="1:7" x14ac:dyDescent="0.25">
      <c r="A50" s="13" t="s">
        <v>917</v>
      </c>
      <c r="B50" s="31" t="s">
        <v>918</v>
      </c>
      <c r="C50" s="31" t="s">
        <v>332</v>
      </c>
      <c r="D50" s="14">
        <v>300000</v>
      </c>
      <c r="E50" s="15">
        <v>1541.55</v>
      </c>
      <c r="F50" s="16">
        <v>1.03E-2</v>
      </c>
      <c r="G50" s="16"/>
    </row>
    <row r="51" spans="1:7" x14ac:dyDescent="0.25">
      <c r="A51" s="13" t="s">
        <v>532</v>
      </c>
      <c r="B51" s="31" t="s">
        <v>533</v>
      </c>
      <c r="C51" s="31" t="s">
        <v>286</v>
      </c>
      <c r="D51" s="14">
        <v>30000</v>
      </c>
      <c r="E51" s="15">
        <v>1529.7</v>
      </c>
      <c r="F51" s="16">
        <v>1.0200000000000001E-2</v>
      </c>
      <c r="G51" s="16"/>
    </row>
    <row r="52" spans="1:7" x14ac:dyDescent="0.25">
      <c r="A52" s="13" t="s">
        <v>428</v>
      </c>
      <c r="B52" s="31" t="s">
        <v>429</v>
      </c>
      <c r="C52" s="31" t="s">
        <v>277</v>
      </c>
      <c r="D52" s="14">
        <v>160000</v>
      </c>
      <c r="E52" s="15">
        <v>1499.2</v>
      </c>
      <c r="F52" s="16">
        <v>0.01</v>
      </c>
      <c r="G52" s="16"/>
    </row>
    <row r="53" spans="1:7" x14ac:dyDescent="0.25">
      <c r="A53" s="13" t="s">
        <v>919</v>
      </c>
      <c r="B53" s="31" t="s">
        <v>920</v>
      </c>
      <c r="C53" s="31" t="s">
        <v>259</v>
      </c>
      <c r="D53" s="14">
        <v>1331244</v>
      </c>
      <c r="E53" s="15">
        <v>1455.85</v>
      </c>
      <c r="F53" s="16">
        <v>9.7000000000000003E-3</v>
      </c>
      <c r="G53" s="16"/>
    </row>
    <row r="54" spans="1:7" x14ac:dyDescent="0.25">
      <c r="A54" s="13" t="s">
        <v>366</v>
      </c>
      <c r="B54" s="31" t="s">
        <v>367</v>
      </c>
      <c r="C54" s="31" t="s">
        <v>286</v>
      </c>
      <c r="D54" s="14">
        <v>10900</v>
      </c>
      <c r="E54" s="15">
        <v>1451.23</v>
      </c>
      <c r="F54" s="16">
        <v>9.7000000000000003E-3</v>
      </c>
      <c r="G54" s="16"/>
    </row>
    <row r="55" spans="1:7" x14ac:dyDescent="0.25">
      <c r="A55" s="13" t="s">
        <v>921</v>
      </c>
      <c r="B55" s="31" t="s">
        <v>922</v>
      </c>
      <c r="C55" s="31" t="s">
        <v>923</v>
      </c>
      <c r="D55" s="14">
        <v>33547</v>
      </c>
      <c r="E55" s="15">
        <v>1440.94</v>
      </c>
      <c r="F55" s="16">
        <v>9.5999999999999992E-3</v>
      </c>
      <c r="G55" s="16"/>
    </row>
    <row r="56" spans="1:7" x14ac:dyDescent="0.25">
      <c r="A56" s="13" t="s">
        <v>362</v>
      </c>
      <c r="B56" s="31" t="s">
        <v>363</v>
      </c>
      <c r="C56" s="31" t="s">
        <v>286</v>
      </c>
      <c r="D56" s="14">
        <v>40293</v>
      </c>
      <c r="E56" s="15">
        <v>1407.39</v>
      </c>
      <c r="F56" s="16">
        <v>9.4000000000000004E-3</v>
      </c>
      <c r="G56" s="16"/>
    </row>
    <row r="57" spans="1:7" x14ac:dyDescent="0.25">
      <c r="A57" s="13" t="s">
        <v>924</v>
      </c>
      <c r="B57" s="31" t="s">
        <v>925</v>
      </c>
      <c r="C57" s="31" t="s">
        <v>373</v>
      </c>
      <c r="D57" s="14">
        <v>183339</v>
      </c>
      <c r="E57" s="15">
        <v>1406.94</v>
      </c>
      <c r="F57" s="16">
        <v>9.4000000000000004E-3</v>
      </c>
      <c r="G57" s="16"/>
    </row>
    <row r="58" spans="1:7" x14ac:dyDescent="0.25">
      <c r="A58" s="13" t="s">
        <v>424</v>
      </c>
      <c r="B58" s="31" t="s">
        <v>425</v>
      </c>
      <c r="C58" s="31" t="s">
        <v>304</v>
      </c>
      <c r="D58" s="14">
        <v>60353</v>
      </c>
      <c r="E58" s="15">
        <v>1406.59</v>
      </c>
      <c r="F58" s="16">
        <v>9.4000000000000004E-3</v>
      </c>
      <c r="G58" s="16"/>
    </row>
    <row r="59" spans="1:7" x14ac:dyDescent="0.25">
      <c r="A59" s="13" t="s">
        <v>292</v>
      </c>
      <c r="B59" s="31" t="s">
        <v>293</v>
      </c>
      <c r="C59" s="31" t="s">
        <v>259</v>
      </c>
      <c r="D59" s="14">
        <v>474930</v>
      </c>
      <c r="E59" s="15">
        <v>1393.92</v>
      </c>
      <c r="F59" s="16">
        <v>9.2999999999999992E-3</v>
      </c>
      <c r="G59" s="16"/>
    </row>
    <row r="60" spans="1:7" x14ac:dyDescent="0.25">
      <c r="A60" s="13" t="s">
        <v>556</v>
      </c>
      <c r="B60" s="31" t="s">
        <v>557</v>
      </c>
      <c r="C60" s="31" t="s">
        <v>389</v>
      </c>
      <c r="D60" s="14">
        <v>70000</v>
      </c>
      <c r="E60" s="15">
        <v>1387.19</v>
      </c>
      <c r="F60" s="16">
        <v>9.2999999999999992E-3</v>
      </c>
      <c r="G60" s="16"/>
    </row>
    <row r="61" spans="1:7" x14ac:dyDescent="0.25">
      <c r="A61" s="13" t="s">
        <v>926</v>
      </c>
      <c r="B61" s="31" t="s">
        <v>927</v>
      </c>
      <c r="C61" s="31" t="s">
        <v>896</v>
      </c>
      <c r="D61" s="14">
        <v>282408</v>
      </c>
      <c r="E61" s="15">
        <v>1386.06</v>
      </c>
      <c r="F61" s="16">
        <v>9.1999999999999998E-3</v>
      </c>
      <c r="G61" s="16"/>
    </row>
    <row r="62" spans="1:7" x14ac:dyDescent="0.25">
      <c r="A62" s="13" t="s">
        <v>928</v>
      </c>
      <c r="B62" s="31" t="s">
        <v>929</v>
      </c>
      <c r="C62" s="31" t="s">
        <v>586</v>
      </c>
      <c r="D62" s="14">
        <v>1500000</v>
      </c>
      <c r="E62" s="15">
        <v>1355.55</v>
      </c>
      <c r="F62" s="16">
        <v>8.9999999999999993E-3</v>
      </c>
      <c r="G62" s="16"/>
    </row>
    <row r="63" spans="1:7" x14ac:dyDescent="0.25">
      <c r="A63" s="13" t="s">
        <v>930</v>
      </c>
      <c r="B63" s="31" t="s">
        <v>931</v>
      </c>
      <c r="C63" s="31" t="s">
        <v>332</v>
      </c>
      <c r="D63" s="14">
        <v>85000</v>
      </c>
      <c r="E63" s="15">
        <v>1347.85</v>
      </c>
      <c r="F63" s="16">
        <v>8.9999999999999993E-3</v>
      </c>
      <c r="G63" s="16"/>
    </row>
    <row r="64" spans="1:7" x14ac:dyDescent="0.25">
      <c r="A64" s="13" t="s">
        <v>443</v>
      </c>
      <c r="B64" s="31" t="s">
        <v>444</v>
      </c>
      <c r="C64" s="31" t="s">
        <v>256</v>
      </c>
      <c r="D64" s="14">
        <v>355000</v>
      </c>
      <c r="E64" s="15">
        <v>1329.65</v>
      </c>
      <c r="F64" s="16">
        <v>8.8999999999999999E-3</v>
      </c>
      <c r="G64" s="16"/>
    </row>
    <row r="65" spans="1:7" x14ac:dyDescent="0.25">
      <c r="A65" s="13" t="s">
        <v>390</v>
      </c>
      <c r="B65" s="31" t="s">
        <v>391</v>
      </c>
      <c r="C65" s="31" t="s">
        <v>256</v>
      </c>
      <c r="D65" s="14">
        <v>425843</v>
      </c>
      <c r="E65" s="15">
        <v>1279.45</v>
      </c>
      <c r="F65" s="16">
        <v>8.5000000000000006E-3</v>
      </c>
      <c r="G65" s="16"/>
    </row>
    <row r="66" spans="1:7" x14ac:dyDescent="0.25">
      <c r="A66" s="13" t="s">
        <v>932</v>
      </c>
      <c r="B66" s="31" t="s">
        <v>933</v>
      </c>
      <c r="C66" s="31" t="s">
        <v>277</v>
      </c>
      <c r="D66" s="14">
        <v>408681</v>
      </c>
      <c r="E66" s="15">
        <v>1269.77</v>
      </c>
      <c r="F66" s="16">
        <v>8.5000000000000006E-3</v>
      </c>
      <c r="G66" s="16"/>
    </row>
    <row r="67" spans="1:7" x14ac:dyDescent="0.25">
      <c r="A67" s="13" t="s">
        <v>934</v>
      </c>
      <c r="B67" s="31" t="s">
        <v>935</v>
      </c>
      <c r="C67" s="31" t="s">
        <v>291</v>
      </c>
      <c r="D67" s="14">
        <v>4894</v>
      </c>
      <c r="E67" s="15">
        <v>1244.79</v>
      </c>
      <c r="F67" s="16">
        <v>8.3000000000000001E-3</v>
      </c>
      <c r="G67" s="16"/>
    </row>
    <row r="68" spans="1:7" x14ac:dyDescent="0.25">
      <c r="A68" s="13" t="s">
        <v>936</v>
      </c>
      <c r="B68" s="31" t="s">
        <v>937</v>
      </c>
      <c r="C68" s="31" t="s">
        <v>370</v>
      </c>
      <c r="D68" s="14">
        <v>15000</v>
      </c>
      <c r="E68" s="15">
        <v>1216.58</v>
      </c>
      <c r="F68" s="16">
        <v>8.0999999999999996E-3</v>
      </c>
      <c r="G68" s="16"/>
    </row>
    <row r="69" spans="1:7" x14ac:dyDescent="0.25">
      <c r="A69" s="13" t="s">
        <v>938</v>
      </c>
      <c r="B69" s="31" t="s">
        <v>939</v>
      </c>
      <c r="C69" s="31" t="s">
        <v>277</v>
      </c>
      <c r="D69" s="14">
        <v>25823</v>
      </c>
      <c r="E69" s="15">
        <v>1171.02</v>
      </c>
      <c r="F69" s="16">
        <v>7.7999999999999996E-3</v>
      </c>
      <c r="G69" s="16"/>
    </row>
    <row r="70" spans="1:7" x14ac:dyDescent="0.25">
      <c r="A70" s="13" t="s">
        <v>294</v>
      </c>
      <c r="B70" s="31" t="s">
        <v>295</v>
      </c>
      <c r="C70" s="31" t="s">
        <v>296</v>
      </c>
      <c r="D70" s="14">
        <v>94851</v>
      </c>
      <c r="E70" s="15">
        <v>1120.95</v>
      </c>
      <c r="F70" s="16">
        <v>7.4999999999999997E-3</v>
      </c>
      <c r="G70" s="16"/>
    </row>
    <row r="71" spans="1:7" x14ac:dyDescent="0.25">
      <c r="A71" s="13" t="s">
        <v>940</v>
      </c>
      <c r="B71" s="31" t="s">
        <v>941</v>
      </c>
      <c r="C71" s="31" t="s">
        <v>277</v>
      </c>
      <c r="D71" s="14">
        <v>54000</v>
      </c>
      <c r="E71" s="15">
        <v>943.49</v>
      </c>
      <c r="F71" s="16">
        <v>6.3E-3</v>
      </c>
      <c r="G71" s="16"/>
    </row>
    <row r="72" spans="1:7" x14ac:dyDescent="0.25">
      <c r="A72" s="13" t="s">
        <v>257</v>
      </c>
      <c r="B72" s="31" t="s">
        <v>258</v>
      </c>
      <c r="C72" s="31" t="s">
        <v>259</v>
      </c>
      <c r="D72" s="14">
        <v>99000</v>
      </c>
      <c r="E72" s="15">
        <v>763.98</v>
      </c>
      <c r="F72" s="16">
        <v>5.1000000000000004E-3</v>
      </c>
      <c r="G72" s="16"/>
    </row>
    <row r="73" spans="1:7" x14ac:dyDescent="0.25">
      <c r="A73" s="13" t="s">
        <v>942</v>
      </c>
      <c r="B73" s="31" t="s">
        <v>943</v>
      </c>
      <c r="C73" s="31" t="s">
        <v>259</v>
      </c>
      <c r="D73" s="14">
        <v>2550</v>
      </c>
      <c r="E73" s="15">
        <v>4.2300000000000004</v>
      </c>
      <c r="F73" s="68">
        <v>0</v>
      </c>
      <c r="G73" s="16"/>
    </row>
    <row r="74" spans="1:7" x14ac:dyDescent="0.25">
      <c r="A74" s="17" t="s">
        <v>187</v>
      </c>
      <c r="B74" s="32"/>
      <c r="C74" s="32"/>
      <c r="D74" s="18"/>
      <c r="E74" s="37">
        <f>SUM(E8:E73)</f>
        <v>145487.29</v>
      </c>
      <c r="F74" s="38">
        <f>SUM(F8:F73)</f>
        <v>0.97079999999999966</v>
      </c>
      <c r="G74" s="21"/>
    </row>
    <row r="75" spans="1:7" x14ac:dyDescent="0.25">
      <c r="A75" s="17"/>
      <c r="B75" s="31"/>
      <c r="C75" s="31"/>
      <c r="D75" s="14"/>
      <c r="E75" s="74"/>
      <c r="F75" s="73"/>
      <c r="G75" s="16"/>
    </row>
    <row r="76" spans="1:7" x14ac:dyDescent="0.25">
      <c r="A76" s="72" t="s">
        <v>154</v>
      </c>
      <c r="B76" s="32"/>
      <c r="C76" s="32"/>
      <c r="D76" s="18"/>
      <c r="E76" s="41"/>
      <c r="F76" s="21"/>
      <c r="G76" s="21"/>
    </row>
    <row r="77" spans="1:7" x14ac:dyDescent="0.25">
      <c r="A77" s="72" t="s">
        <v>944</v>
      </c>
      <c r="B77" s="31"/>
      <c r="C77" s="31"/>
      <c r="D77" s="14"/>
      <c r="E77" s="15"/>
      <c r="F77" s="16"/>
      <c r="G77" s="16"/>
    </row>
    <row r="78" spans="1:7" x14ac:dyDescent="0.25">
      <c r="A78" s="72" t="s">
        <v>945</v>
      </c>
      <c r="B78" s="31"/>
      <c r="C78" s="31"/>
      <c r="D78" s="14"/>
      <c r="E78" s="15"/>
      <c r="F78" s="16"/>
      <c r="G78" s="16"/>
    </row>
    <row r="79" spans="1:7" x14ac:dyDescent="0.25">
      <c r="A79" s="13" t="s">
        <v>946</v>
      </c>
      <c r="B79" s="31" t="s">
        <v>947</v>
      </c>
      <c r="C79" s="31" t="s">
        <v>286</v>
      </c>
      <c r="D79" s="14">
        <v>405392</v>
      </c>
      <c r="E79" s="15">
        <v>41.35</v>
      </c>
      <c r="F79" s="16">
        <v>2.9999999999999997E-4</v>
      </c>
      <c r="G79" s="16">
        <v>0.116469</v>
      </c>
    </row>
    <row r="80" spans="1:7" x14ac:dyDescent="0.25">
      <c r="A80" s="17" t="s">
        <v>187</v>
      </c>
      <c r="B80" s="32"/>
      <c r="C80" s="32"/>
      <c r="D80" s="18"/>
      <c r="E80" s="15">
        <v>41.35</v>
      </c>
      <c r="F80" s="16">
        <v>2.9999999999999997E-4</v>
      </c>
      <c r="G80" s="21"/>
    </row>
    <row r="81" spans="1:7" x14ac:dyDescent="0.25">
      <c r="A81" s="17"/>
      <c r="B81" s="32"/>
      <c r="C81" s="32"/>
      <c r="D81" s="18"/>
      <c r="E81" s="15"/>
      <c r="F81" s="73"/>
      <c r="G81" s="21"/>
    </row>
    <row r="82" spans="1:7" x14ac:dyDescent="0.25">
      <c r="A82" s="24" t="s">
        <v>190</v>
      </c>
      <c r="B82" s="33"/>
      <c r="C82" s="33"/>
      <c r="D82" s="25"/>
      <c r="E82" s="37">
        <v>145528.64000000001</v>
      </c>
      <c r="F82" s="38">
        <v>0.97109999999999996</v>
      </c>
      <c r="G82" s="21"/>
    </row>
    <row r="83" spans="1:7" x14ac:dyDescent="0.25">
      <c r="A83" s="13"/>
      <c r="B83" s="31"/>
      <c r="C83" s="31"/>
      <c r="D83" s="14"/>
      <c r="E83" s="15"/>
      <c r="F83" s="16"/>
      <c r="G83" s="16"/>
    </row>
    <row r="84" spans="1:7" x14ac:dyDescent="0.25">
      <c r="A84" s="17" t="s">
        <v>948</v>
      </c>
      <c r="B84" s="31"/>
      <c r="C84" s="31"/>
      <c r="D84" s="14"/>
      <c r="E84" s="15"/>
      <c r="F84" s="16"/>
      <c r="G84" s="16"/>
    </row>
    <row r="85" spans="1:7" x14ac:dyDescent="0.25">
      <c r="A85" s="17" t="s">
        <v>949</v>
      </c>
      <c r="B85" s="31"/>
      <c r="C85" s="31"/>
      <c r="D85" s="14"/>
      <c r="E85" s="15"/>
      <c r="F85" s="16"/>
      <c r="G85" s="16"/>
    </row>
    <row r="86" spans="1:7" x14ac:dyDescent="0.25">
      <c r="A86" s="13" t="s">
        <v>950</v>
      </c>
      <c r="B86" s="31"/>
      <c r="C86" s="31" t="s">
        <v>259</v>
      </c>
      <c r="D86" s="14">
        <v>2097450</v>
      </c>
      <c r="E86" s="15">
        <v>3502.11</v>
      </c>
      <c r="F86" s="16">
        <v>2.3370999999999999E-2</v>
      </c>
      <c r="G86" s="16"/>
    </row>
    <row r="87" spans="1:7" x14ac:dyDescent="0.25">
      <c r="A87" s="17" t="s">
        <v>187</v>
      </c>
      <c r="B87" s="32"/>
      <c r="C87" s="32"/>
      <c r="D87" s="18"/>
      <c r="E87" s="37">
        <v>3502.11</v>
      </c>
      <c r="F87" s="38">
        <v>2.3370999999999999E-2</v>
      </c>
      <c r="G87" s="21"/>
    </row>
    <row r="88" spans="1:7" x14ac:dyDescent="0.25">
      <c r="A88" s="13"/>
      <c r="B88" s="31"/>
      <c r="C88" s="31"/>
      <c r="D88" s="14"/>
      <c r="E88" s="15"/>
      <c r="F88" s="16"/>
      <c r="G88" s="16"/>
    </row>
    <row r="89" spans="1:7" x14ac:dyDescent="0.25">
      <c r="A89" s="13"/>
      <c r="B89" s="31"/>
      <c r="C89" s="31"/>
      <c r="D89" s="14"/>
      <c r="E89" s="15"/>
      <c r="F89" s="16"/>
      <c r="G89" s="16"/>
    </row>
    <row r="90" spans="1:7" x14ac:dyDescent="0.25">
      <c r="A90" s="13"/>
      <c r="B90" s="31"/>
      <c r="C90" s="31"/>
      <c r="D90" s="14"/>
      <c r="E90" s="15"/>
      <c r="F90" s="16"/>
      <c r="G90" s="16"/>
    </row>
    <row r="91" spans="1:7" x14ac:dyDescent="0.25">
      <c r="A91" s="24" t="s">
        <v>190</v>
      </c>
      <c r="B91" s="33"/>
      <c r="C91" s="33"/>
      <c r="D91" s="25"/>
      <c r="E91" s="19">
        <v>3502.11</v>
      </c>
      <c r="F91" s="20">
        <v>2.3370999999999999E-2</v>
      </c>
      <c r="G91" s="21"/>
    </row>
    <row r="92" spans="1:7" x14ac:dyDescent="0.25">
      <c r="A92" s="13"/>
      <c r="B92" s="31"/>
      <c r="C92" s="31"/>
      <c r="D92" s="14"/>
      <c r="E92" s="15"/>
      <c r="F92" s="16"/>
      <c r="G92" s="16"/>
    </row>
    <row r="93" spans="1:7" x14ac:dyDescent="0.25">
      <c r="A93" s="17" t="s">
        <v>852</v>
      </c>
      <c r="B93" s="31"/>
      <c r="C93" s="31"/>
      <c r="D93" s="14"/>
      <c r="E93" s="15"/>
      <c r="F93" s="16"/>
      <c r="G93" s="16"/>
    </row>
    <row r="94" spans="1:7" x14ac:dyDescent="0.25">
      <c r="A94" s="13"/>
      <c r="B94" s="31"/>
      <c r="C94" s="31"/>
      <c r="D94" s="14"/>
      <c r="E94" s="15"/>
      <c r="F94" s="16"/>
      <c r="G94" s="16"/>
    </row>
    <row r="95" spans="1:7" x14ac:dyDescent="0.25">
      <c r="A95" s="17" t="s">
        <v>853</v>
      </c>
      <c r="B95" s="31"/>
      <c r="C95" s="31"/>
      <c r="D95" s="14"/>
      <c r="E95" s="15"/>
      <c r="F95" s="16"/>
      <c r="G95" s="16"/>
    </row>
    <row r="96" spans="1:7" x14ac:dyDescent="0.25">
      <c r="A96" s="13" t="s">
        <v>951</v>
      </c>
      <c r="B96" s="31" t="s">
        <v>952</v>
      </c>
      <c r="C96" s="31" t="s">
        <v>235</v>
      </c>
      <c r="D96" s="14">
        <v>500000</v>
      </c>
      <c r="E96" s="15">
        <v>497.62</v>
      </c>
      <c r="F96" s="16">
        <v>3.3E-3</v>
      </c>
      <c r="G96" s="16">
        <v>5.1393000000000001E-2</v>
      </c>
    </row>
    <row r="97" spans="1:7" x14ac:dyDescent="0.25">
      <c r="A97" s="13" t="s">
        <v>953</v>
      </c>
      <c r="B97" s="31" t="s">
        <v>954</v>
      </c>
      <c r="C97" s="31" t="s">
        <v>235</v>
      </c>
      <c r="D97" s="14">
        <v>500000</v>
      </c>
      <c r="E97" s="15">
        <v>494.57</v>
      </c>
      <c r="F97" s="16">
        <v>3.3E-3</v>
      </c>
      <c r="G97" s="16">
        <v>5.2732000000000001E-2</v>
      </c>
    </row>
    <row r="98" spans="1:7" x14ac:dyDescent="0.25">
      <c r="A98" s="17" t="s">
        <v>187</v>
      </c>
      <c r="B98" s="32"/>
      <c r="C98" s="32"/>
      <c r="D98" s="18"/>
      <c r="E98" s="37">
        <v>992.19</v>
      </c>
      <c r="F98" s="38">
        <v>6.6E-3</v>
      </c>
      <c r="G98" s="21"/>
    </row>
    <row r="99" spans="1:7" x14ac:dyDescent="0.25">
      <c r="A99" s="13"/>
      <c r="B99" s="31"/>
      <c r="C99" s="31"/>
      <c r="D99" s="14"/>
      <c r="E99" s="15"/>
      <c r="F99" s="16"/>
      <c r="G99" s="16"/>
    </row>
    <row r="100" spans="1:7" x14ac:dyDescent="0.25">
      <c r="A100" s="24" t="s">
        <v>190</v>
      </c>
      <c r="B100" s="33"/>
      <c r="C100" s="33"/>
      <c r="D100" s="25"/>
      <c r="E100" s="19">
        <v>992.19</v>
      </c>
      <c r="F100" s="20">
        <v>6.6E-3</v>
      </c>
      <c r="G100" s="21"/>
    </row>
    <row r="101" spans="1:7" x14ac:dyDescent="0.25">
      <c r="A101" s="13"/>
      <c r="B101" s="31"/>
      <c r="C101" s="31"/>
      <c r="D101" s="14"/>
      <c r="E101" s="15"/>
      <c r="F101" s="16"/>
      <c r="G101" s="16"/>
    </row>
    <row r="102" spans="1:7" x14ac:dyDescent="0.25">
      <c r="A102" s="13"/>
      <c r="B102" s="31"/>
      <c r="C102" s="31"/>
      <c r="D102" s="14"/>
      <c r="E102" s="15"/>
      <c r="F102" s="16"/>
      <c r="G102" s="16"/>
    </row>
    <row r="103" spans="1:7" x14ac:dyDescent="0.25">
      <c r="A103" s="17" t="s">
        <v>191</v>
      </c>
      <c r="B103" s="31"/>
      <c r="C103" s="31"/>
      <c r="D103" s="14"/>
      <c r="E103" s="15"/>
      <c r="F103" s="16"/>
      <c r="G103" s="16"/>
    </row>
    <row r="104" spans="1:7" x14ac:dyDescent="0.25">
      <c r="A104" s="13" t="s">
        <v>192</v>
      </c>
      <c r="B104" s="31"/>
      <c r="C104" s="31"/>
      <c r="D104" s="14"/>
      <c r="E104" s="15">
        <v>3617.93</v>
      </c>
      <c r="F104" s="16">
        <v>2.41E-2</v>
      </c>
      <c r="G104" s="16">
        <v>5.2331000000000003E-2</v>
      </c>
    </row>
    <row r="105" spans="1:7" x14ac:dyDescent="0.25">
      <c r="A105" s="17" t="s">
        <v>187</v>
      </c>
      <c r="B105" s="32"/>
      <c r="C105" s="32"/>
      <c r="D105" s="18"/>
      <c r="E105" s="37">
        <v>3617.93</v>
      </c>
      <c r="F105" s="38">
        <v>2.41E-2</v>
      </c>
      <c r="G105" s="21"/>
    </row>
    <row r="106" spans="1:7" x14ac:dyDescent="0.25">
      <c r="A106" s="13"/>
      <c r="B106" s="31"/>
      <c r="C106" s="31"/>
      <c r="D106" s="14"/>
      <c r="E106" s="15"/>
      <c r="F106" s="16"/>
      <c r="G106" s="16"/>
    </row>
    <row r="107" spans="1:7" x14ac:dyDescent="0.25">
      <c r="A107" s="24" t="s">
        <v>190</v>
      </c>
      <c r="B107" s="33"/>
      <c r="C107" s="33"/>
      <c r="D107" s="25"/>
      <c r="E107" s="19">
        <v>3617.93</v>
      </c>
      <c r="F107" s="20">
        <v>2.41E-2</v>
      </c>
      <c r="G107" s="21"/>
    </row>
    <row r="108" spans="1:7" x14ac:dyDescent="0.25">
      <c r="A108" s="13" t="s">
        <v>193</v>
      </c>
      <c r="B108" s="31"/>
      <c r="C108" s="31"/>
      <c r="D108" s="14"/>
      <c r="E108" s="15">
        <v>0.51871129999999999</v>
      </c>
      <c r="F108" s="68">
        <v>3.0000000000000001E-6</v>
      </c>
      <c r="G108" s="16"/>
    </row>
    <row r="109" spans="1:7" x14ac:dyDescent="0.25">
      <c r="A109" s="13" t="s">
        <v>194</v>
      </c>
      <c r="B109" s="31"/>
      <c r="C109" s="31"/>
      <c r="D109" s="14"/>
      <c r="E109" s="35">
        <v>-292.41871129999998</v>
      </c>
      <c r="F109" s="36">
        <v>-1.8029999999999999E-3</v>
      </c>
      <c r="G109" s="16">
        <v>5.2331000000000003E-2</v>
      </c>
    </row>
    <row r="110" spans="1:7" x14ac:dyDescent="0.25">
      <c r="A110" s="26" t="s">
        <v>195</v>
      </c>
      <c r="B110" s="34"/>
      <c r="C110" s="34"/>
      <c r="D110" s="27"/>
      <c r="E110" s="28">
        <v>149846.85999999999</v>
      </c>
      <c r="F110" s="29">
        <v>1</v>
      </c>
      <c r="G110" s="29"/>
    </row>
    <row r="112" spans="1:7" x14ac:dyDescent="0.25">
      <c r="A112" s="1" t="s">
        <v>955</v>
      </c>
    </row>
    <row r="113" spans="1:3" x14ac:dyDescent="0.25">
      <c r="A113" s="69" t="s">
        <v>197</v>
      </c>
    </row>
    <row r="115" spans="1:3" x14ac:dyDescent="0.25">
      <c r="A115" s="1" t="s">
        <v>199</v>
      </c>
    </row>
    <row r="116" spans="1:3" x14ac:dyDescent="0.25">
      <c r="A116" s="47" t="s">
        <v>200</v>
      </c>
      <c r="B116" s="3" t="s">
        <v>153</v>
      </c>
    </row>
    <row r="117" spans="1:3" x14ac:dyDescent="0.25">
      <c r="A117" t="s">
        <v>201</v>
      </c>
    </row>
    <row r="118" spans="1:3" x14ac:dyDescent="0.25">
      <c r="A118" t="s">
        <v>202</v>
      </c>
      <c r="B118" t="s">
        <v>203</v>
      </c>
      <c r="C118" t="s">
        <v>203</v>
      </c>
    </row>
    <row r="119" spans="1:3" x14ac:dyDescent="0.25">
      <c r="B119" s="48">
        <v>46112</v>
      </c>
      <c r="C119" s="48">
        <v>46142</v>
      </c>
    </row>
    <row r="120" spans="1:3" x14ac:dyDescent="0.25">
      <c r="A120" t="s">
        <v>204</v>
      </c>
      <c r="B120">
        <v>8.1943000000000001</v>
      </c>
      <c r="C120">
        <v>8.9368999999999996</v>
      </c>
    </row>
    <row r="121" spans="1:3" x14ac:dyDescent="0.25">
      <c r="A121" t="s">
        <v>205</v>
      </c>
      <c r="B121">
        <v>8.1943000000000001</v>
      </c>
      <c r="C121">
        <v>8.9368999999999996</v>
      </c>
    </row>
    <row r="122" spans="1:3" x14ac:dyDescent="0.25">
      <c r="A122" t="s">
        <v>206</v>
      </c>
      <c r="B122">
        <v>7.9752999999999998</v>
      </c>
      <c r="C122">
        <v>8.6872000000000007</v>
      </c>
    </row>
    <row r="123" spans="1:3" x14ac:dyDescent="0.25">
      <c r="A123" t="s">
        <v>207</v>
      </c>
      <c r="B123">
        <v>7.9752999999999998</v>
      </c>
      <c r="C123">
        <v>8.6872000000000007</v>
      </c>
    </row>
    <row r="125" spans="1:3" x14ac:dyDescent="0.25">
      <c r="A125" t="s">
        <v>208</v>
      </c>
      <c r="B125" s="3" t="s">
        <v>153</v>
      </c>
    </row>
    <row r="126" spans="1:3" x14ac:dyDescent="0.25">
      <c r="A126" t="s">
        <v>209</v>
      </c>
      <c r="B126" s="3" t="s">
        <v>153</v>
      </c>
    </row>
    <row r="127" spans="1:3" ht="29.1" customHeight="1" x14ac:dyDescent="0.25">
      <c r="A127" s="47" t="s">
        <v>210</v>
      </c>
      <c r="B127" s="3" t="s">
        <v>153</v>
      </c>
    </row>
    <row r="128" spans="1:3" ht="29.1" customHeight="1" x14ac:dyDescent="0.25">
      <c r="A128" s="47" t="s">
        <v>211</v>
      </c>
      <c r="B128" s="3" t="s">
        <v>153</v>
      </c>
    </row>
    <row r="129" spans="1:9" x14ac:dyDescent="0.25">
      <c r="A129" t="s">
        <v>480</v>
      </c>
      <c r="B129" s="49">
        <v>1.8898999999999999</v>
      </c>
    </row>
    <row r="130" spans="1:9" ht="43.5" customHeight="1" x14ac:dyDescent="0.25">
      <c r="A130" s="47" t="s">
        <v>213</v>
      </c>
      <c r="B130" s="3">
        <v>3502.1122650000002</v>
      </c>
    </row>
    <row r="131" spans="1:9" x14ac:dyDescent="0.25">
      <c r="B131" s="3"/>
    </row>
    <row r="132" spans="1:9" ht="29.1" customHeight="1" x14ac:dyDescent="0.25">
      <c r="A132" s="47" t="s">
        <v>214</v>
      </c>
      <c r="B132" s="3" t="s">
        <v>153</v>
      </c>
    </row>
    <row r="133" spans="1:9" ht="29.1" customHeight="1" x14ac:dyDescent="0.25">
      <c r="A133" s="47" t="s">
        <v>215</v>
      </c>
      <c r="B133" t="s">
        <v>153</v>
      </c>
    </row>
    <row r="134" spans="1:9" ht="29.1" customHeight="1" x14ac:dyDescent="0.25">
      <c r="A134" s="47" t="s">
        <v>216</v>
      </c>
      <c r="B134" s="3" t="s">
        <v>153</v>
      </c>
    </row>
    <row r="135" spans="1:9" ht="29.1" customHeight="1" x14ac:dyDescent="0.25">
      <c r="A135" s="47" t="s">
        <v>217</v>
      </c>
      <c r="B135" s="3" t="s">
        <v>153</v>
      </c>
    </row>
    <row r="137" spans="1:9" x14ac:dyDescent="0.25">
      <c r="A137" s="77" t="s">
        <v>481</v>
      </c>
      <c r="B137" s="78" t="s">
        <v>482</v>
      </c>
      <c r="C137" s="76"/>
      <c r="D137" s="76"/>
      <c r="E137" s="76"/>
      <c r="F137" s="76"/>
      <c r="G137" s="76"/>
      <c r="H137" s="76"/>
      <c r="I137" s="76"/>
    </row>
    <row r="138" spans="1:9" x14ac:dyDescent="0.25">
      <c r="A138" s="76"/>
      <c r="B138" s="76"/>
      <c r="C138" s="76"/>
      <c r="D138" s="76"/>
      <c r="E138" s="76"/>
      <c r="F138" s="76"/>
      <c r="G138" s="76"/>
      <c r="H138" s="76"/>
      <c r="I138" s="76"/>
    </row>
    <row r="139" spans="1:9" x14ac:dyDescent="0.25">
      <c r="A139" s="77" t="s">
        <v>483</v>
      </c>
      <c r="B139" s="79" t="s">
        <v>484</v>
      </c>
      <c r="C139" s="80"/>
      <c r="D139" s="80"/>
      <c r="E139" s="76"/>
      <c r="F139" s="76"/>
      <c r="G139" s="76"/>
      <c r="H139" s="76"/>
      <c r="I139" s="76"/>
    </row>
    <row r="140" spans="1:9" x14ac:dyDescent="0.25">
      <c r="A140" s="76"/>
      <c r="B140" s="76"/>
      <c r="C140" s="76"/>
      <c r="D140" s="76"/>
      <c r="E140" s="76"/>
      <c r="F140" s="88"/>
      <c r="G140" s="88"/>
      <c r="H140" s="87"/>
      <c r="I140" s="76"/>
    </row>
    <row r="141" spans="1:9" x14ac:dyDescent="0.25">
      <c r="A141" s="76"/>
      <c r="B141" s="79" t="s">
        <v>485</v>
      </c>
      <c r="C141" s="76"/>
      <c r="D141" s="76"/>
      <c r="E141" s="76"/>
      <c r="F141" s="76"/>
      <c r="G141" s="76"/>
      <c r="H141" s="76"/>
      <c r="I141" s="76"/>
    </row>
    <row r="142" spans="1:9" x14ac:dyDescent="0.25">
      <c r="A142" s="76"/>
      <c r="B142" s="76"/>
      <c r="C142" s="76"/>
      <c r="D142" s="76"/>
      <c r="E142" s="76"/>
      <c r="F142" s="76"/>
      <c r="G142" s="76"/>
      <c r="H142" s="76"/>
      <c r="I142" s="76"/>
    </row>
    <row r="143" spans="1:9" x14ac:dyDescent="0.25">
      <c r="A143" s="77" t="s">
        <v>489</v>
      </c>
      <c r="B143" s="78" t="s">
        <v>956</v>
      </c>
      <c r="C143" s="76"/>
      <c r="D143" s="76"/>
      <c r="E143" s="76"/>
      <c r="F143" s="76"/>
      <c r="G143" s="76"/>
      <c r="H143" s="76"/>
      <c r="I143" s="76"/>
    </row>
    <row r="144" spans="1:9" x14ac:dyDescent="0.25">
      <c r="A144" s="76"/>
      <c r="B144" s="76"/>
      <c r="C144" s="94"/>
      <c r="D144" s="95"/>
      <c r="E144" s="96">
        <v>18691756509.944</v>
      </c>
      <c r="F144" s="96">
        <v>15069556039.044001</v>
      </c>
      <c r="G144" s="96">
        <v>15069556039.044001</v>
      </c>
      <c r="H144" s="76"/>
      <c r="I144" s="76"/>
    </row>
    <row r="145" spans="1:9" x14ac:dyDescent="0.25">
      <c r="A145" s="77" t="s">
        <v>491</v>
      </c>
      <c r="B145" s="79" t="s">
        <v>957</v>
      </c>
      <c r="C145" s="76"/>
      <c r="D145" s="76"/>
      <c r="E145" s="76"/>
      <c r="F145" s="76"/>
      <c r="G145" s="76"/>
      <c r="H145" s="76"/>
      <c r="I145" s="76"/>
    </row>
    <row r="146" spans="1:9" ht="129.94999999999999" customHeight="1" x14ac:dyDescent="0.25">
      <c r="A146" s="76"/>
      <c r="B146" s="81" t="s">
        <v>486</v>
      </c>
      <c r="C146" s="81" t="s">
        <v>958</v>
      </c>
      <c r="D146" s="81" t="s">
        <v>959</v>
      </c>
      <c r="E146" s="81" t="s">
        <v>148</v>
      </c>
      <c r="F146" s="81" t="s">
        <v>960</v>
      </c>
      <c r="G146" s="81" t="s">
        <v>961</v>
      </c>
      <c r="H146" s="91" t="s">
        <v>962</v>
      </c>
      <c r="I146" s="76"/>
    </row>
    <row r="147" spans="1:9" x14ac:dyDescent="0.25">
      <c r="A147" s="76"/>
      <c r="B147" s="84" t="s">
        <v>963</v>
      </c>
      <c r="C147" s="84" t="s">
        <v>964</v>
      </c>
      <c r="D147" s="84" t="s">
        <v>965</v>
      </c>
      <c r="E147" s="85">
        <v>2097450</v>
      </c>
      <c r="F147" s="97">
        <v>180.60790700000001</v>
      </c>
      <c r="G147" s="97">
        <v>166.97</v>
      </c>
      <c r="H147" s="89">
        <v>2.337127607290912E-2</v>
      </c>
      <c r="I147" s="76"/>
    </row>
    <row r="148" spans="1:9" x14ac:dyDescent="0.25">
      <c r="A148" s="76"/>
      <c r="B148" s="76"/>
      <c r="C148" s="76"/>
      <c r="D148" s="76"/>
      <c r="E148" s="94"/>
      <c r="F148" s="98"/>
      <c r="G148" s="98"/>
      <c r="H148" s="90"/>
      <c r="I148" s="76"/>
    </row>
    <row r="149" spans="1:9" x14ac:dyDescent="0.25">
      <c r="A149" s="77" t="s">
        <v>493</v>
      </c>
      <c r="B149" s="79" t="s">
        <v>966</v>
      </c>
      <c r="C149" s="76"/>
      <c r="D149" s="76"/>
      <c r="E149" s="76"/>
      <c r="F149" s="76"/>
      <c r="G149" s="76"/>
      <c r="H149" s="76"/>
      <c r="I149" s="76"/>
    </row>
    <row r="150" spans="1:9" ht="51.95" customHeight="1" x14ac:dyDescent="0.25">
      <c r="A150" s="76"/>
      <c r="B150" s="81" t="s">
        <v>486</v>
      </c>
      <c r="C150" s="81" t="s">
        <v>967</v>
      </c>
      <c r="D150" s="91" t="s">
        <v>968</v>
      </c>
      <c r="E150" s="91" t="s">
        <v>969</v>
      </c>
      <c r="F150" s="91" t="s">
        <v>970</v>
      </c>
      <c r="G150" s="91" t="s">
        <v>971</v>
      </c>
      <c r="H150" s="76"/>
      <c r="I150" s="76"/>
    </row>
    <row r="151" spans="1:9" x14ac:dyDescent="0.25">
      <c r="A151" s="76"/>
      <c r="B151" s="84" t="s">
        <v>963</v>
      </c>
      <c r="C151" s="85">
        <v>48</v>
      </c>
      <c r="D151" s="85">
        <v>558</v>
      </c>
      <c r="E151" s="92">
        <v>35999845.039999999</v>
      </c>
      <c r="F151" s="92">
        <v>400767904.18000001</v>
      </c>
      <c r="G151" s="92">
        <v>11772357.34</v>
      </c>
      <c r="H151" s="76"/>
      <c r="I151" s="76"/>
    </row>
    <row r="152" spans="1:9" x14ac:dyDescent="0.25">
      <c r="A152" s="76"/>
      <c r="B152" s="76"/>
      <c r="C152" s="76"/>
      <c r="D152" s="76"/>
      <c r="E152" s="76"/>
      <c r="F152" s="76"/>
      <c r="G152" s="76"/>
      <c r="H152" s="76"/>
      <c r="I152" s="76"/>
    </row>
    <row r="153" spans="1:9" x14ac:dyDescent="0.25">
      <c r="A153" s="77" t="s">
        <v>495</v>
      </c>
      <c r="B153" s="78" t="s">
        <v>496</v>
      </c>
      <c r="C153" s="76"/>
      <c r="D153" s="76"/>
      <c r="E153" s="76"/>
      <c r="F153" s="76"/>
      <c r="G153" s="76"/>
      <c r="H153" s="76"/>
      <c r="I153" s="76"/>
    </row>
    <row r="154" spans="1:9" x14ac:dyDescent="0.25">
      <c r="A154" s="76"/>
      <c r="B154" s="101"/>
      <c r="C154" s="76"/>
      <c r="D154" s="76"/>
      <c r="E154" s="76"/>
      <c r="F154" s="76"/>
      <c r="G154" s="76"/>
      <c r="H154" s="76"/>
      <c r="I154" s="76"/>
    </row>
    <row r="155" spans="1:9" x14ac:dyDescent="0.25">
      <c r="A155" s="77" t="s">
        <v>497</v>
      </c>
      <c r="B155" s="79" t="s">
        <v>972</v>
      </c>
      <c r="C155" s="76"/>
      <c r="D155" s="76"/>
      <c r="E155" s="76"/>
      <c r="F155" s="76"/>
      <c r="G155" s="76"/>
      <c r="H155" s="76"/>
      <c r="I155" s="76"/>
    </row>
    <row r="156" spans="1:9" ht="39" customHeight="1" x14ac:dyDescent="0.25">
      <c r="A156" s="77"/>
      <c r="B156" s="81" t="s">
        <v>486</v>
      </c>
      <c r="C156" s="81" t="s">
        <v>958</v>
      </c>
      <c r="D156" s="81" t="s">
        <v>973</v>
      </c>
      <c r="E156" s="91" t="s">
        <v>974</v>
      </c>
      <c r="F156" s="91" t="s">
        <v>975</v>
      </c>
      <c r="G156" s="91" t="s">
        <v>976</v>
      </c>
      <c r="H156" s="76"/>
      <c r="I156" s="76"/>
    </row>
    <row r="157" spans="1:9" x14ac:dyDescent="0.25">
      <c r="A157" s="77"/>
      <c r="B157" s="84" t="s">
        <v>488</v>
      </c>
      <c r="C157" s="84"/>
      <c r="D157" s="84"/>
      <c r="E157" s="84"/>
      <c r="F157" s="102"/>
      <c r="G157" s="102"/>
      <c r="H157" s="76"/>
      <c r="I157" s="76"/>
    </row>
    <row r="158" spans="1:9" x14ac:dyDescent="0.25">
      <c r="A158" s="77"/>
      <c r="B158" s="78"/>
      <c r="C158" s="76"/>
      <c r="D158" s="76"/>
      <c r="E158" s="76"/>
      <c r="F158" s="76"/>
      <c r="G158" s="76"/>
      <c r="H158" s="76"/>
      <c r="I158" s="76"/>
    </row>
    <row r="159" spans="1:9" x14ac:dyDescent="0.25">
      <c r="A159" s="77" t="s">
        <v>499</v>
      </c>
      <c r="B159" s="79" t="s">
        <v>977</v>
      </c>
      <c r="C159" s="76"/>
      <c r="D159" s="76"/>
      <c r="E159" s="76"/>
      <c r="F159" s="76"/>
      <c r="G159" s="76"/>
      <c r="H159" s="76"/>
      <c r="I159" s="76"/>
    </row>
    <row r="160" spans="1:9" x14ac:dyDescent="0.25">
      <c r="A160" s="77"/>
      <c r="B160" s="84"/>
      <c r="C160" s="84"/>
      <c r="D160" s="84"/>
      <c r="E160" s="102"/>
      <c r="F160" s="86"/>
      <c r="G160" s="86"/>
      <c r="H160" s="76"/>
      <c r="I160" s="76"/>
    </row>
    <row r="161" spans="1:9" x14ac:dyDescent="0.25">
      <c r="A161" s="77"/>
      <c r="B161" s="103"/>
      <c r="C161" s="76"/>
      <c r="D161" s="76"/>
      <c r="E161" s="93"/>
      <c r="F161" s="88"/>
      <c r="G161" s="88"/>
      <c r="H161" s="76"/>
      <c r="I161" s="76"/>
    </row>
    <row r="162" spans="1:9" x14ac:dyDescent="0.25">
      <c r="A162" s="77" t="s">
        <v>501</v>
      </c>
      <c r="B162" s="79" t="s">
        <v>978</v>
      </c>
      <c r="C162" s="76"/>
      <c r="D162" s="76"/>
      <c r="E162" s="76"/>
      <c r="F162" s="76"/>
      <c r="G162" s="76"/>
      <c r="H162" s="76"/>
      <c r="I162" s="76"/>
    </row>
    <row r="163" spans="1:9" x14ac:dyDescent="0.25">
      <c r="A163" s="76"/>
      <c r="B163" s="84"/>
      <c r="C163" s="84"/>
      <c r="D163" s="84"/>
      <c r="E163" s="104"/>
      <c r="F163" s="104"/>
      <c r="G163" s="104"/>
      <c r="H163" s="76"/>
      <c r="I163" s="76"/>
    </row>
    <row r="164" spans="1:9" x14ac:dyDescent="0.25">
      <c r="A164" s="76"/>
      <c r="B164" s="76"/>
      <c r="C164" s="76"/>
      <c r="D164" s="76"/>
      <c r="E164" s="106"/>
      <c r="F164" s="106"/>
      <c r="G164" s="106"/>
      <c r="H164" s="76"/>
      <c r="I164" s="76"/>
    </row>
    <row r="165" spans="1:9" x14ac:dyDescent="0.25">
      <c r="A165" s="76"/>
      <c r="B165" s="76" t="s">
        <v>503</v>
      </c>
      <c r="C165" s="76"/>
      <c r="D165" s="76"/>
      <c r="E165" s="76"/>
      <c r="F165" s="76"/>
      <c r="G165" s="76"/>
      <c r="H165" s="76"/>
      <c r="I165" s="76"/>
    </row>
    <row r="166" spans="1:9" x14ac:dyDescent="0.25">
      <c r="A166" s="76"/>
      <c r="B166" s="76"/>
      <c r="C166" s="76"/>
      <c r="D166" s="76"/>
      <c r="E166" s="76"/>
      <c r="F166" s="76"/>
      <c r="G166" s="76"/>
      <c r="H166" s="76"/>
      <c r="I166" s="76"/>
    </row>
    <row r="167" spans="1:9" x14ac:dyDescent="0.25">
      <c r="A167" s="77" t="s">
        <v>504</v>
      </c>
      <c r="B167" s="78" t="s">
        <v>505</v>
      </c>
      <c r="C167" s="76"/>
      <c r="D167" s="76"/>
      <c r="E167" s="76"/>
      <c r="F167" s="76"/>
      <c r="G167" s="76"/>
      <c r="H167" s="76"/>
      <c r="I167" s="76"/>
    </row>
    <row r="168" spans="1:9" x14ac:dyDescent="0.25">
      <c r="A168" s="76"/>
      <c r="B168" s="76"/>
      <c r="C168" s="76"/>
      <c r="D168" s="76"/>
      <c r="E168" s="76"/>
      <c r="F168" s="76"/>
      <c r="G168" s="76"/>
      <c r="H168" s="76"/>
      <c r="I168" s="76"/>
    </row>
    <row r="169" spans="1:9" x14ac:dyDescent="0.25">
      <c r="A169" s="76"/>
      <c r="B169" s="76" t="s">
        <v>506</v>
      </c>
      <c r="C169" s="76"/>
      <c r="D169" s="76"/>
      <c r="E169" s="76"/>
      <c r="F169" s="76"/>
      <c r="G169" s="76"/>
      <c r="H169" s="76"/>
      <c r="I169" s="76"/>
    </row>
    <row r="170" spans="1:9" x14ac:dyDescent="0.25">
      <c r="A170" s="76"/>
      <c r="B170" s="76"/>
      <c r="C170" s="76"/>
      <c r="D170" s="76"/>
      <c r="E170" s="76"/>
      <c r="F170" s="76"/>
      <c r="G170" s="76"/>
      <c r="H170" s="76"/>
      <c r="I170" s="76"/>
    </row>
    <row r="171" spans="1:9" x14ac:dyDescent="0.25">
      <c r="A171" s="77" t="s">
        <v>507</v>
      </c>
      <c r="B171" s="78" t="s">
        <v>508</v>
      </c>
      <c r="C171" s="76"/>
      <c r="D171" s="76"/>
      <c r="E171" s="76"/>
      <c r="F171" s="76"/>
      <c r="G171" s="76"/>
      <c r="H171" s="76"/>
      <c r="I171" s="76"/>
    </row>
    <row r="173" spans="1:9" ht="69.95" customHeight="1" x14ac:dyDescent="0.25">
      <c r="A173" s="107" t="s">
        <v>227</v>
      </c>
      <c r="B173" s="107" t="s">
        <v>228</v>
      </c>
      <c r="C173" s="107" t="s">
        <v>5</v>
      </c>
      <c r="D173" s="107" t="s">
        <v>6</v>
      </c>
    </row>
    <row r="174" spans="1:9" ht="69.95" customHeight="1" x14ac:dyDescent="0.25">
      <c r="A174" s="107" t="s">
        <v>963</v>
      </c>
      <c r="B174" s="107"/>
      <c r="C174" s="107" t="s">
        <v>14</v>
      </c>
      <c r="D174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91"/>
  <sheetViews>
    <sheetView showGridLines="0" workbookViewId="0">
      <pane ySplit="4" topLeftCell="A150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7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979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980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257</v>
      </c>
      <c r="B8" s="31" t="s">
        <v>258</v>
      </c>
      <c r="C8" s="31" t="s">
        <v>259</v>
      </c>
      <c r="D8" s="14">
        <v>1262832</v>
      </c>
      <c r="E8" s="15">
        <v>9745.27</v>
      </c>
      <c r="F8" s="16">
        <v>6.7699999999999996E-2</v>
      </c>
      <c r="G8" s="16"/>
    </row>
    <row r="9" spans="1:7" x14ac:dyDescent="0.25">
      <c r="A9" s="13" t="s">
        <v>266</v>
      </c>
      <c r="B9" s="31" t="s">
        <v>267</v>
      </c>
      <c r="C9" s="31" t="s">
        <v>259</v>
      </c>
      <c r="D9" s="14">
        <v>709623</v>
      </c>
      <c r="E9" s="15">
        <v>8965.3799999999992</v>
      </c>
      <c r="F9" s="16">
        <v>6.2300000000000001E-2</v>
      </c>
      <c r="G9" s="16"/>
    </row>
    <row r="10" spans="1:7" x14ac:dyDescent="0.25">
      <c r="A10" s="13" t="s">
        <v>254</v>
      </c>
      <c r="B10" s="31" t="s">
        <v>255</v>
      </c>
      <c r="C10" s="31" t="s">
        <v>256</v>
      </c>
      <c r="D10" s="14">
        <v>584206</v>
      </c>
      <c r="E10" s="15">
        <v>8358.82</v>
      </c>
      <c r="F10" s="16">
        <v>5.8099999999999999E-2</v>
      </c>
      <c r="G10" s="16"/>
    </row>
    <row r="11" spans="1:7" x14ac:dyDescent="0.25">
      <c r="A11" s="13" t="s">
        <v>263</v>
      </c>
      <c r="B11" s="31" t="s">
        <v>264</v>
      </c>
      <c r="C11" s="31" t="s">
        <v>265</v>
      </c>
      <c r="D11" s="14">
        <v>160407</v>
      </c>
      <c r="E11" s="15">
        <v>6438.74</v>
      </c>
      <c r="F11" s="16">
        <v>4.4699999999999997E-2</v>
      </c>
      <c r="G11" s="16"/>
    </row>
    <row r="12" spans="1:7" x14ac:dyDescent="0.25">
      <c r="A12" s="13" t="s">
        <v>260</v>
      </c>
      <c r="B12" s="31" t="s">
        <v>261</v>
      </c>
      <c r="C12" s="31" t="s">
        <v>262</v>
      </c>
      <c r="D12" s="14">
        <v>283539</v>
      </c>
      <c r="E12" s="15">
        <v>5349.81</v>
      </c>
      <c r="F12" s="16">
        <v>3.7199999999999997E-2</v>
      </c>
      <c r="G12" s="16"/>
    </row>
    <row r="13" spans="1:7" x14ac:dyDescent="0.25">
      <c r="A13" s="13" t="s">
        <v>273</v>
      </c>
      <c r="B13" s="31" t="s">
        <v>274</v>
      </c>
      <c r="C13" s="31" t="s">
        <v>259</v>
      </c>
      <c r="D13" s="14">
        <v>489173</v>
      </c>
      <c r="E13" s="15">
        <v>5226.57</v>
      </c>
      <c r="F13" s="16">
        <v>3.6299999999999999E-2</v>
      </c>
      <c r="G13" s="16"/>
    </row>
    <row r="14" spans="1:7" x14ac:dyDescent="0.25">
      <c r="A14" s="13" t="s">
        <v>428</v>
      </c>
      <c r="B14" s="31" t="s">
        <v>429</v>
      </c>
      <c r="C14" s="31" t="s">
        <v>277</v>
      </c>
      <c r="D14" s="14">
        <v>489513</v>
      </c>
      <c r="E14" s="15">
        <v>4586.74</v>
      </c>
      <c r="F14" s="16">
        <v>3.1899999999999998E-2</v>
      </c>
      <c r="G14" s="16"/>
    </row>
    <row r="15" spans="1:7" x14ac:dyDescent="0.25">
      <c r="A15" s="13" t="s">
        <v>287</v>
      </c>
      <c r="B15" s="31" t="s">
        <v>288</v>
      </c>
      <c r="C15" s="31" t="s">
        <v>286</v>
      </c>
      <c r="D15" s="14">
        <v>140000</v>
      </c>
      <c r="E15" s="15">
        <v>4336.5</v>
      </c>
      <c r="F15" s="16">
        <v>3.0099999999999998E-2</v>
      </c>
      <c r="G15" s="16"/>
    </row>
    <row r="16" spans="1:7" x14ac:dyDescent="0.25">
      <c r="A16" s="13" t="s">
        <v>294</v>
      </c>
      <c r="B16" s="31" t="s">
        <v>295</v>
      </c>
      <c r="C16" s="31" t="s">
        <v>296</v>
      </c>
      <c r="D16" s="14">
        <v>315433</v>
      </c>
      <c r="E16" s="15">
        <v>3727.79</v>
      </c>
      <c r="F16" s="16">
        <v>2.5899999999999999E-2</v>
      </c>
      <c r="G16" s="16"/>
    </row>
    <row r="17" spans="1:7" x14ac:dyDescent="0.25">
      <c r="A17" s="13" t="s">
        <v>341</v>
      </c>
      <c r="B17" s="31" t="s">
        <v>342</v>
      </c>
      <c r="C17" s="31" t="s">
        <v>343</v>
      </c>
      <c r="D17" s="14">
        <v>84212</v>
      </c>
      <c r="E17" s="15">
        <v>3692.86</v>
      </c>
      <c r="F17" s="16">
        <v>2.5700000000000001E-2</v>
      </c>
      <c r="G17" s="16"/>
    </row>
    <row r="18" spans="1:7" x14ac:dyDescent="0.25">
      <c r="A18" s="13" t="s">
        <v>278</v>
      </c>
      <c r="B18" s="31" t="s">
        <v>279</v>
      </c>
      <c r="C18" s="31" t="s">
        <v>280</v>
      </c>
      <c r="D18" s="14">
        <v>862960</v>
      </c>
      <c r="E18" s="15">
        <v>3444.5</v>
      </c>
      <c r="F18" s="16">
        <v>2.3900000000000001E-2</v>
      </c>
      <c r="G18" s="16"/>
    </row>
    <row r="19" spans="1:7" x14ac:dyDescent="0.25">
      <c r="A19" s="13" t="s">
        <v>314</v>
      </c>
      <c r="B19" s="31" t="s">
        <v>315</v>
      </c>
      <c r="C19" s="31" t="s">
        <v>259</v>
      </c>
      <c r="D19" s="14">
        <v>270000</v>
      </c>
      <c r="E19" s="15">
        <v>3424.41</v>
      </c>
      <c r="F19" s="16">
        <v>2.3800000000000002E-2</v>
      </c>
      <c r="G19" s="16"/>
    </row>
    <row r="20" spans="1:7" x14ac:dyDescent="0.25">
      <c r="A20" s="13" t="s">
        <v>353</v>
      </c>
      <c r="B20" s="31" t="s">
        <v>354</v>
      </c>
      <c r="C20" s="31" t="s">
        <v>355</v>
      </c>
      <c r="D20" s="14">
        <v>1000000</v>
      </c>
      <c r="E20" s="15">
        <v>3149</v>
      </c>
      <c r="F20" s="16">
        <v>2.1899999999999999E-2</v>
      </c>
      <c r="G20" s="16"/>
    </row>
    <row r="21" spans="1:7" x14ac:dyDescent="0.25">
      <c r="A21" s="13" t="s">
        <v>981</v>
      </c>
      <c r="B21" s="31" t="s">
        <v>982</v>
      </c>
      <c r="C21" s="31" t="s">
        <v>350</v>
      </c>
      <c r="D21" s="14">
        <v>34112</v>
      </c>
      <c r="E21" s="15">
        <v>2604.96</v>
      </c>
      <c r="F21" s="16">
        <v>1.8100000000000002E-2</v>
      </c>
      <c r="G21" s="16"/>
    </row>
    <row r="22" spans="1:7" x14ac:dyDescent="0.25">
      <c r="A22" s="13" t="s">
        <v>275</v>
      </c>
      <c r="B22" s="31" t="s">
        <v>276</v>
      </c>
      <c r="C22" s="31" t="s">
        <v>277</v>
      </c>
      <c r="D22" s="14">
        <v>72786</v>
      </c>
      <c r="E22" s="15">
        <v>2492.34</v>
      </c>
      <c r="F22" s="16">
        <v>1.7299999999999999E-2</v>
      </c>
      <c r="G22" s="16"/>
    </row>
    <row r="23" spans="1:7" x14ac:dyDescent="0.25">
      <c r="A23" s="13" t="s">
        <v>318</v>
      </c>
      <c r="B23" s="31" t="s">
        <v>319</v>
      </c>
      <c r="C23" s="31" t="s">
        <v>320</v>
      </c>
      <c r="D23" s="14">
        <v>21128</v>
      </c>
      <c r="E23" s="15">
        <v>2447.89</v>
      </c>
      <c r="F23" s="16">
        <v>1.7000000000000001E-2</v>
      </c>
      <c r="G23" s="16"/>
    </row>
    <row r="24" spans="1:7" x14ac:dyDescent="0.25">
      <c r="A24" s="13" t="s">
        <v>366</v>
      </c>
      <c r="B24" s="31" t="s">
        <v>367</v>
      </c>
      <c r="C24" s="31" t="s">
        <v>286</v>
      </c>
      <c r="D24" s="14">
        <v>16270</v>
      </c>
      <c r="E24" s="15">
        <v>2166.19</v>
      </c>
      <c r="F24" s="16">
        <v>1.5100000000000001E-2</v>
      </c>
      <c r="G24" s="16"/>
    </row>
    <row r="25" spans="1:7" x14ac:dyDescent="0.25">
      <c r="A25" s="13" t="s">
        <v>538</v>
      </c>
      <c r="B25" s="31" t="s">
        <v>539</v>
      </c>
      <c r="C25" s="31" t="s">
        <v>337</v>
      </c>
      <c r="D25" s="14">
        <v>45850</v>
      </c>
      <c r="E25" s="15">
        <v>2047.75</v>
      </c>
      <c r="F25" s="16">
        <v>1.4200000000000001E-2</v>
      </c>
      <c r="G25" s="16"/>
    </row>
    <row r="26" spans="1:7" x14ac:dyDescent="0.25">
      <c r="A26" s="13" t="s">
        <v>289</v>
      </c>
      <c r="B26" s="31" t="s">
        <v>290</v>
      </c>
      <c r="C26" s="31" t="s">
        <v>291</v>
      </c>
      <c r="D26" s="14">
        <v>100000</v>
      </c>
      <c r="E26" s="15">
        <v>1808.3</v>
      </c>
      <c r="F26" s="16">
        <v>1.26E-2</v>
      </c>
      <c r="G26" s="16"/>
    </row>
    <row r="27" spans="1:7" x14ac:dyDescent="0.25">
      <c r="A27" s="13" t="s">
        <v>983</v>
      </c>
      <c r="B27" s="31" t="s">
        <v>984</v>
      </c>
      <c r="C27" s="31" t="s">
        <v>332</v>
      </c>
      <c r="D27" s="14">
        <v>300181</v>
      </c>
      <c r="E27" s="15">
        <v>1761.76</v>
      </c>
      <c r="F27" s="16">
        <v>1.2200000000000001E-2</v>
      </c>
      <c r="G27" s="16"/>
    </row>
    <row r="28" spans="1:7" x14ac:dyDescent="0.25">
      <c r="A28" s="13" t="s">
        <v>414</v>
      </c>
      <c r="B28" s="31" t="s">
        <v>415</v>
      </c>
      <c r="C28" s="31" t="s">
        <v>259</v>
      </c>
      <c r="D28" s="14">
        <v>200000</v>
      </c>
      <c r="E28" s="15">
        <v>1703.7</v>
      </c>
      <c r="F28" s="16">
        <v>1.18E-2</v>
      </c>
      <c r="G28" s="16"/>
    </row>
    <row r="29" spans="1:7" x14ac:dyDescent="0.25">
      <c r="A29" s="13" t="s">
        <v>300</v>
      </c>
      <c r="B29" s="31" t="s">
        <v>301</v>
      </c>
      <c r="C29" s="31" t="s">
        <v>291</v>
      </c>
      <c r="D29" s="14">
        <v>40419</v>
      </c>
      <c r="E29" s="15">
        <v>1691.58</v>
      </c>
      <c r="F29" s="16">
        <v>1.18E-2</v>
      </c>
      <c r="G29" s="16"/>
    </row>
    <row r="30" spans="1:7" x14ac:dyDescent="0.25">
      <c r="A30" s="13" t="s">
        <v>324</v>
      </c>
      <c r="B30" s="31" t="s">
        <v>325</v>
      </c>
      <c r="C30" s="31" t="s">
        <v>296</v>
      </c>
      <c r="D30" s="14">
        <v>113450</v>
      </c>
      <c r="E30" s="15">
        <v>1671.69</v>
      </c>
      <c r="F30" s="16">
        <v>1.1599999999999999E-2</v>
      </c>
      <c r="G30" s="16"/>
    </row>
    <row r="31" spans="1:7" x14ac:dyDescent="0.25">
      <c r="A31" s="13" t="s">
        <v>985</v>
      </c>
      <c r="B31" s="31" t="s">
        <v>986</v>
      </c>
      <c r="C31" s="31" t="s">
        <v>262</v>
      </c>
      <c r="D31" s="14">
        <v>394137</v>
      </c>
      <c r="E31" s="15">
        <v>1615.76</v>
      </c>
      <c r="F31" s="16">
        <v>1.12E-2</v>
      </c>
      <c r="G31" s="16"/>
    </row>
    <row r="32" spans="1:7" x14ac:dyDescent="0.25">
      <c r="A32" s="13" t="s">
        <v>346</v>
      </c>
      <c r="B32" s="31" t="s">
        <v>347</v>
      </c>
      <c r="C32" s="31" t="s">
        <v>291</v>
      </c>
      <c r="D32" s="14">
        <v>69376</v>
      </c>
      <c r="E32" s="15">
        <v>1599.26</v>
      </c>
      <c r="F32" s="16">
        <v>1.11E-2</v>
      </c>
      <c r="G32" s="16"/>
    </row>
    <row r="33" spans="1:7" x14ac:dyDescent="0.25">
      <c r="A33" s="13" t="s">
        <v>410</v>
      </c>
      <c r="B33" s="31" t="s">
        <v>411</v>
      </c>
      <c r="C33" s="31" t="s">
        <v>259</v>
      </c>
      <c r="D33" s="14">
        <v>1180000</v>
      </c>
      <c r="E33" s="15">
        <v>1588.87</v>
      </c>
      <c r="F33" s="16">
        <v>1.0999999999999999E-2</v>
      </c>
      <c r="G33" s="16"/>
    </row>
    <row r="34" spans="1:7" x14ac:dyDescent="0.25">
      <c r="A34" s="13" t="s">
        <v>426</v>
      </c>
      <c r="B34" s="31" t="s">
        <v>427</v>
      </c>
      <c r="C34" s="31" t="s">
        <v>259</v>
      </c>
      <c r="D34" s="14">
        <v>590000</v>
      </c>
      <c r="E34" s="15">
        <v>1554.41</v>
      </c>
      <c r="F34" s="16">
        <v>1.0800000000000001E-2</v>
      </c>
      <c r="G34" s="16"/>
    </row>
    <row r="35" spans="1:7" x14ac:dyDescent="0.25">
      <c r="A35" s="13" t="s">
        <v>987</v>
      </c>
      <c r="B35" s="31" t="s">
        <v>988</v>
      </c>
      <c r="C35" s="31" t="s">
        <v>304</v>
      </c>
      <c r="D35" s="14">
        <v>34910</v>
      </c>
      <c r="E35" s="15">
        <v>1439.97</v>
      </c>
      <c r="F35" s="16">
        <v>0.01</v>
      </c>
      <c r="G35" s="16"/>
    </row>
    <row r="36" spans="1:7" x14ac:dyDescent="0.25">
      <c r="A36" s="13" t="s">
        <v>989</v>
      </c>
      <c r="B36" s="31" t="s">
        <v>990</v>
      </c>
      <c r="C36" s="31" t="s">
        <v>418</v>
      </c>
      <c r="D36" s="14">
        <v>102171</v>
      </c>
      <c r="E36" s="15">
        <v>1405.57</v>
      </c>
      <c r="F36" s="16">
        <v>9.7999999999999997E-3</v>
      </c>
      <c r="G36" s="16"/>
    </row>
    <row r="37" spans="1:7" x14ac:dyDescent="0.25">
      <c r="A37" s="13" t="s">
        <v>513</v>
      </c>
      <c r="B37" s="31" t="s">
        <v>514</v>
      </c>
      <c r="C37" s="31" t="s">
        <v>384</v>
      </c>
      <c r="D37" s="14">
        <v>180000</v>
      </c>
      <c r="E37" s="15">
        <v>1395</v>
      </c>
      <c r="F37" s="16">
        <v>9.7000000000000003E-3</v>
      </c>
      <c r="G37" s="16"/>
    </row>
    <row r="38" spans="1:7" x14ac:dyDescent="0.25">
      <c r="A38" s="13" t="s">
        <v>991</v>
      </c>
      <c r="B38" s="31" t="s">
        <v>992</v>
      </c>
      <c r="C38" s="31" t="s">
        <v>270</v>
      </c>
      <c r="D38" s="14">
        <v>40000</v>
      </c>
      <c r="E38" s="15">
        <v>1316.08</v>
      </c>
      <c r="F38" s="16">
        <v>9.1000000000000004E-3</v>
      </c>
      <c r="G38" s="16"/>
    </row>
    <row r="39" spans="1:7" x14ac:dyDescent="0.25">
      <c r="A39" s="13" t="s">
        <v>407</v>
      </c>
      <c r="B39" s="31" t="s">
        <v>408</v>
      </c>
      <c r="C39" s="31" t="s">
        <v>409</v>
      </c>
      <c r="D39" s="14">
        <v>811739</v>
      </c>
      <c r="E39" s="15">
        <v>1315.75</v>
      </c>
      <c r="F39" s="16">
        <v>9.1000000000000004E-3</v>
      </c>
      <c r="G39" s="16"/>
    </row>
    <row r="40" spans="1:7" x14ac:dyDescent="0.25">
      <c r="A40" s="13" t="s">
        <v>326</v>
      </c>
      <c r="B40" s="31" t="s">
        <v>327</v>
      </c>
      <c r="C40" s="31" t="s">
        <v>259</v>
      </c>
      <c r="D40" s="14">
        <v>338718</v>
      </c>
      <c r="E40" s="15">
        <v>1298.31</v>
      </c>
      <c r="F40" s="16">
        <v>8.9999999999999993E-3</v>
      </c>
      <c r="G40" s="16"/>
    </row>
    <row r="41" spans="1:7" x14ac:dyDescent="0.25">
      <c r="A41" s="13" t="s">
        <v>364</v>
      </c>
      <c r="B41" s="31" t="s">
        <v>365</v>
      </c>
      <c r="C41" s="31" t="s">
        <v>355</v>
      </c>
      <c r="D41" s="14">
        <v>56993</v>
      </c>
      <c r="E41" s="15">
        <v>1282.8599999999999</v>
      </c>
      <c r="F41" s="16">
        <v>8.8999999999999999E-3</v>
      </c>
      <c r="G41" s="16"/>
    </row>
    <row r="42" spans="1:7" x14ac:dyDescent="0.25">
      <c r="A42" s="13" t="s">
        <v>419</v>
      </c>
      <c r="B42" s="31" t="s">
        <v>420</v>
      </c>
      <c r="C42" s="31" t="s">
        <v>421</v>
      </c>
      <c r="D42" s="14">
        <v>120000</v>
      </c>
      <c r="E42" s="15">
        <v>1245.5999999999999</v>
      </c>
      <c r="F42" s="16">
        <v>8.6999999999999994E-3</v>
      </c>
      <c r="G42" s="16"/>
    </row>
    <row r="43" spans="1:7" x14ac:dyDescent="0.25">
      <c r="A43" s="13" t="s">
        <v>530</v>
      </c>
      <c r="B43" s="31" t="s">
        <v>531</v>
      </c>
      <c r="C43" s="31" t="s">
        <v>286</v>
      </c>
      <c r="D43" s="14">
        <v>17280</v>
      </c>
      <c r="E43" s="15">
        <v>1228.44</v>
      </c>
      <c r="F43" s="16">
        <v>8.5000000000000006E-3</v>
      </c>
      <c r="G43" s="16"/>
    </row>
    <row r="44" spans="1:7" x14ac:dyDescent="0.25">
      <c r="A44" s="13" t="s">
        <v>526</v>
      </c>
      <c r="B44" s="31" t="s">
        <v>527</v>
      </c>
      <c r="C44" s="31" t="s">
        <v>323</v>
      </c>
      <c r="D44" s="14">
        <v>82465</v>
      </c>
      <c r="E44" s="15">
        <v>1202.83</v>
      </c>
      <c r="F44" s="16">
        <v>8.3999999999999995E-3</v>
      </c>
      <c r="G44" s="16"/>
    </row>
    <row r="45" spans="1:7" x14ac:dyDescent="0.25">
      <c r="A45" s="13" t="s">
        <v>362</v>
      </c>
      <c r="B45" s="31" t="s">
        <v>363</v>
      </c>
      <c r="C45" s="31" t="s">
        <v>286</v>
      </c>
      <c r="D45" s="14">
        <v>34195</v>
      </c>
      <c r="E45" s="15">
        <v>1194.4000000000001</v>
      </c>
      <c r="F45" s="16">
        <v>8.3000000000000001E-3</v>
      </c>
      <c r="G45" s="16"/>
    </row>
    <row r="46" spans="1:7" x14ac:dyDescent="0.25">
      <c r="A46" s="13" t="s">
        <v>993</v>
      </c>
      <c r="B46" s="31" t="s">
        <v>994</v>
      </c>
      <c r="C46" s="31" t="s">
        <v>291</v>
      </c>
      <c r="D46" s="14">
        <v>55000</v>
      </c>
      <c r="E46" s="15">
        <v>1123.8699999999999</v>
      </c>
      <c r="F46" s="16">
        <v>7.7999999999999996E-3</v>
      </c>
      <c r="G46" s="16"/>
    </row>
    <row r="47" spans="1:7" x14ac:dyDescent="0.25">
      <c r="A47" s="13" t="s">
        <v>921</v>
      </c>
      <c r="B47" s="31" t="s">
        <v>922</v>
      </c>
      <c r="C47" s="31" t="s">
        <v>923</v>
      </c>
      <c r="D47" s="14">
        <v>25403</v>
      </c>
      <c r="E47" s="15">
        <v>1091.1400000000001</v>
      </c>
      <c r="F47" s="16">
        <v>7.6E-3</v>
      </c>
      <c r="G47" s="16"/>
    </row>
    <row r="48" spans="1:7" x14ac:dyDescent="0.25">
      <c r="A48" s="13" t="s">
        <v>995</v>
      </c>
      <c r="B48" s="31" t="s">
        <v>996</v>
      </c>
      <c r="C48" s="31" t="s">
        <v>299</v>
      </c>
      <c r="D48" s="14">
        <v>425194</v>
      </c>
      <c r="E48" s="15">
        <v>1050.3599999999999</v>
      </c>
      <c r="F48" s="16">
        <v>7.3000000000000001E-3</v>
      </c>
      <c r="G48" s="16"/>
    </row>
    <row r="49" spans="1:7" x14ac:dyDescent="0.25">
      <c r="A49" s="13" t="s">
        <v>382</v>
      </c>
      <c r="B49" s="31" t="s">
        <v>383</v>
      </c>
      <c r="C49" s="31" t="s">
        <v>384</v>
      </c>
      <c r="D49" s="14">
        <v>90967</v>
      </c>
      <c r="E49" s="15">
        <v>1041.21</v>
      </c>
      <c r="F49" s="16">
        <v>7.1999999999999998E-3</v>
      </c>
      <c r="G49" s="16"/>
    </row>
    <row r="50" spans="1:7" x14ac:dyDescent="0.25">
      <c r="A50" s="13" t="s">
        <v>997</v>
      </c>
      <c r="B50" s="31" t="s">
        <v>998</v>
      </c>
      <c r="C50" s="31" t="s">
        <v>277</v>
      </c>
      <c r="D50" s="14">
        <v>400000</v>
      </c>
      <c r="E50" s="15">
        <v>1040.56</v>
      </c>
      <c r="F50" s="16">
        <v>7.1999999999999998E-3</v>
      </c>
      <c r="G50" s="16"/>
    </row>
    <row r="51" spans="1:7" x14ac:dyDescent="0.25">
      <c r="A51" s="13" t="s">
        <v>894</v>
      </c>
      <c r="B51" s="31" t="s">
        <v>895</v>
      </c>
      <c r="C51" s="31" t="s">
        <v>896</v>
      </c>
      <c r="D51" s="14">
        <v>340801</v>
      </c>
      <c r="E51" s="15">
        <v>1020.87</v>
      </c>
      <c r="F51" s="16">
        <v>7.1000000000000004E-3</v>
      </c>
      <c r="G51" s="16"/>
    </row>
    <row r="52" spans="1:7" x14ac:dyDescent="0.25">
      <c r="A52" s="13" t="s">
        <v>330</v>
      </c>
      <c r="B52" s="31" t="s">
        <v>331</v>
      </c>
      <c r="C52" s="31" t="s">
        <v>332</v>
      </c>
      <c r="D52" s="14">
        <v>55000</v>
      </c>
      <c r="E52" s="15">
        <v>1000.45</v>
      </c>
      <c r="F52" s="16">
        <v>7.0000000000000001E-3</v>
      </c>
      <c r="G52" s="16"/>
    </row>
    <row r="53" spans="1:7" x14ac:dyDescent="0.25">
      <c r="A53" s="13" t="s">
        <v>536</v>
      </c>
      <c r="B53" s="31" t="s">
        <v>537</v>
      </c>
      <c r="C53" s="31" t="s">
        <v>323</v>
      </c>
      <c r="D53" s="14">
        <v>16822</v>
      </c>
      <c r="E53" s="15">
        <v>963.23</v>
      </c>
      <c r="F53" s="16">
        <v>6.7000000000000002E-3</v>
      </c>
      <c r="G53" s="16"/>
    </row>
    <row r="54" spans="1:7" x14ac:dyDescent="0.25">
      <c r="A54" s="13" t="s">
        <v>999</v>
      </c>
      <c r="B54" s="31" t="s">
        <v>1000</v>
      </c>
      <c r="C54" s="31" t="s">
        <v>601</v>
      </c>
      <c r="D54" s="14">
        <v>86329</v>
      </c>
      <c r="E54" s="15">
        <v>921.22</v>
      </c>
      <c r="F54" s="16">
        <v>6.4000000000000003E-3</v>
      </c>
      <c r="G54" s="16"/>
    </row>
    <row r="55" spans="1:7" x14ac:dyDescent="0.25">
      <c r="A55" s="13" t="s">
        <v>399</v>
      </c>
      <c r="B55" s="31" t="s">
        <v>400</v>
      </c>
      <c r="C55" s="31" t="s">
        <v>296</v>
      </c>
      <c r="D55" s="14">
        <v>40269</v>
      </c>
      <c r="E55" s="15">
        <v>916.8</v>
      </c>
      <c r="F55" s="16">
        <v>6.4000000000000003E-3</v>
      </c>
      <c r="G55" s="16"/>
    </row>
    <row r="56" spans="1:7" x14ac:dyDescent="0.25">
      <c r="A56" s="13" t="s">
        <v>890</v>
      </c>
      <c r="B56" s="31" t="s">
        <v>891</v>
      </c>
      <c r="C56" s="31" t="s">
        <v>291</v>
      </c>
      <c r="D56" s="14">
        <v>38000</v>
      </c>
      <c r="E56" s="15">
        <v>914.39</v>
      </c>
      <c r="F56" s="16">
        <v>6.4000000000000003E-3</v>
      </c>
      <c r="G56" s="16"/>
    </row>
    <row r="57" spans="1:7" x14ac:dyDescent="0.25">
      <c r="A57" s="13" t="s">
        <v>1001</v>
      </c>
      <c r="B57" s="31" t="s">
        <v>1002</v>
      </c>
      <c r="C57" s="31" t="s">
        <v>304</v>
      </c>
      <c r="D57" s="14">
        <v>150000</v>
      </c>
      <c r="E57" s="15">
        <v>910.88</v>
      </c>
      <c r="F57" s="16">
        <v>6.3E-3</v>
      </c>
      <c r="G57" s="16"/>
    </row>
    <row r="58" spans="1:7" x14ac:dyDescent="0.25">
      <c r="A58" s="13" t="s">
        <v>1003</v>
      </c>
      <c r="B58" s="31" t="s">
        <v>1004</v>
      </c>
      <c r="C58" s="31" t="s">
        <v>373</v>
      </c>
      <c r="D58" s="14">
        <v>487430</v>
      </c>
      <c r="E58" s="15">
        <v>899.89</v>
      </c>
      <c r="F58" s="16">
        <v>6.3E-3</v>
      </c>
      <c r="G58" s="16"/>
    </row>
    <row r="59" spans="1:7" x14ac:dyDescent="0.25">
      <c r="A59" s="13" t="s">
        <v>534</v>
      </c>
      <c r="B59" s="31" t="s">
        <v>535</v>
      </c>
      <c r="C59" s="31" t="s">
        <v>343</v>
      </c>
      <c r="D59" s="14">
        <v>36046</v>
      </c>
      <c r="E59" s="15">
        <v>881.14</v>
      </c>
      <c r="F59" s="16">
        <v>6.1000000000000004E-3</v>
      </c>
      <c r="G59" s="16"/>
    </row>
    <row r="60" spans="1:7" x14ac:dyDescent="0.25">
      <c r="A60" s="13" t="s">
        <v>371</v>
      </c>
      <c r="B60" s="31" t="s">
        <v>372</v>
      </c>
      <c r="C60" s="31" t="s">
        <v>373</v>
      </c>
      <c r="D60" s="14">
        <v>396363</v>
      </c>
      <c r="E60" s="15">
        <v>837.75</v>
      </c>
      <c r="F60" s="16">
        <v>5.7999999999999996E-3</v>
      </c>
      <c r="G60" s="16"/>
    </row>
    <row r="61" spans="1:7" x14ac:dyDescent="0.25">
      <c r="A61" s="13" t="s">
        <v>316</v>
      </c>
      <c r="B61" s="31" t="s">
        <v>317</v>
      </c>
      <c r="C61" s="31" t="s">
        <v>304</v>
      </c>
      <c r="D61" s="14">
        <v>687674</v>
      </c>
      <c r="E61" s="15">
        <v>833.53</v>
      </c>
      <c r="F61" s="16">
        <v>5.7999999999999996E-3</v>
      </c>
      <c r="G61" s="16"/>
    </row>
    <row r="62" spans="1:7" x14ac:dyDescent="0.25">
      <c r="A62" s="13" t="s">
        <v>1005</v>
      </c>
      <c r="B62" s="31" t="s">
        <v>1006</v>
      </c>
      <c r="C62" s="31" t="s">
        <v>299</v>
      </c>
      <c r="D62" s="14">
        <v>18137</v>
      </c>
      <c r="E62" s="15">
        <v>831.74</v>
      </c>
      <c r="F62" s="16">
        <v>5.7999999999999996E-3</v>
      </c>
      <c r="G62" s="16"/>
    </row>
    <row r="63" spans="1:7" x14ac:dyDescent="0.25">
      <c r="A63" s="13" t="s">
        <v>928</v>
      </c>
      <c r="B63" s="31" t="s">
        <v>929</v>
      </c>
      <c r="C63" s="31" t="s">
        <v>586</v>
      </c>
      <c r="D63" s="14">
        <v>881888</v>
      </c>
      <c r="E63" s="15">
        <v>796.96</v>
      </c>
      <c r="F63" s="16">
        <v>5.4999999999999997E-3</v>
      </c>
      <c r="G63" s="16"/>
    </row>
    <row r="64" spans="1:7" x14ac:dyDescent="0.25">
      <c r="A64" s="13" t="s">
        <v>1007</v>
      </c>
      <c r="B64" s="31" t="s">
        <v>1008</v>
      </c>
      <c r="C64" s="31" t="s">
        <v>280</v>
      </c>
      <c r="D64" s="14">
        <v>250236</v>
      </c>
      <c r="E64" s="15">
        <v>796.63</v>
      </c>
      <c r="F64" s="16">
        <v>5.4999999999999997E-3</v>
      </c>
      <c r="G64" s="16"/>
    </row>
    <row r="65" spans="1:7" x14ac:dyDescent="0.25">
      <c r="A65" s="13" t="s">
        <v>521</v>
      </c>
      <c r="B65" s="31" t="s">
        <v>522</v>
      </c>
      <c r="C65" s="31" t="s">
        <v>409</v>
      </c>
      <c r="D65" s="14">
        <v>182840</v>
      </c>
      <c r="E65" s="15">
        <v>749.46</v>
      </c>
      <c r="F65" s="16">
        <v>5.1999999999999998E-3</v>
      </c>
      <c r="G65" s="16"/>
    </row>
    <row r="66" spans="1:7" x14ac:dyDescent="0.25">
      <c r="A66" s="13" t="s">
        <v>390</v>
      </c>
      <c r="B66" s="31" t="s">
        <v>391</v>
      </c>
      <c r="C66" s="31" t="s">
        <v>256</v>
      </c>
      <c r="D66" s="14">
        <v>242245</v>
      </c>
      <c r="E66" s="15">
        <v>727.83</v>
      </c>
      <c r="F66" s="16">
        <v>5.1000000000000004E-3</v>
      </c>
      <c r="G66" s="16"/>
    </row>
    <row r="67" spans="1:7" x14ac:dyDescent="0.25">
      <c r="A67" s="13" t="s">
        <v>519</v>
      </c>
      <c r="B67" s="31" t="s">
        <v>520</v>
      </c>
      <c r="C67" s="31" t="s">
        <v>299</v>
      </c>
      <c r="D67" s="14">
        <v>594491</v>
      </c>
      <c r="E67" s="15">
        <v>727</v>
      </c>
      <c r="F67" s="16">
        <v>5.1000000000000004E-3</v>
      </c>
      <c r="G67" s="16"/>
    </row>
    <row r="68" spans="1:7" x14ac:dyDescent="0.25">
      <c r="A68" s="13" t="s">
        <v>1009</v>
      </c>
      <c r="B68" s="31" t="s">
        <v>1010</v>
      </c>
      <c r="C68" s="31" t="s">
        <v>291</v>
      </c>
      <c r="D68" s="14">
        <v>78254</v>
      </c>
      <c r="E68" s="15">
        <v>697.95</v>
      </c>
      <c r="F68" s="16">
        <v>4.8999999999999998E-3</v>
      </c>
      <c r="G68" s="16"/>
    </row>
    <row r="69" spans="1:7" x14ac:dyDescent="0.25">
      <c r="A69" s="13" t="s">
        <v>1011</v>
      </c>
      <c r="B69" s="31" t="s">
        <v>1012</v>
      </c>
      <c r="C69" s="31" t="s">
        <v>299</v>
      </c>
      <c r="D69" s="14">
        <v>70878</v>
      </c>
      <c r="E69" s="15">
        <v>689.54</v>
      </c>
      <c r="F69" s="16">
        <v>4.7999999999999996E-3</v>
      </c>
      <c r="G69" s="16"/>
    </row>
    <row r="70" spans="1:7" x14ac:dyDescent="0.25">
      <c r="A70" s="13" t="s">
        <v>899</v>
      </c>
      <c r="B70" s="31" t="s">
        <v>900</v>
      </c>
      <c r="C70" s="31" t="s">
        <v>350</v>
      </c>
      <c r="D70" s="14">
        <v>74013</v>
      </c>
      <c r="E70" s="15">
        <v>683.1</v>
      </c>
      <c r="F70" s="16">
        <v>4.7000000000000002E-3</v>
      </c>
      <c r="G70" s="16"/>
    </row>
    <row r="71" spans="1:7" x14ac:dyDescent="0.25">
      <c r="A71" s="13" t="s">
        <v>1013</v>
      </c>
      <c r="B71" s="31" t="s">
        <v>1014</v>
      </c>
      <c r="C71" s="31" t="s">
        <v>1015</v>
      </c>
      <c r="D71" s="14">
        <v>123332</v>
      </c>
      <c r="E71" s="15">
        <v>665.44</v>
      </c>
      <c r="F71" s="16">
        <v>4.5999999999999999E-3</v>
      </c>
      <c r="G71" s="16"/>
    </row>
    <row r="72" spans="1:7" x14ac:dyDescent="0.25">
      <c r="A72" s="13" t="s">
        <v>281</v>
      </c>
      <c r="B72" s="31" t="s">
        <v>282</v>
      </c>
      <c r="C72" s="31" t="s">
        <v>283</v>
      </c>
      <c r="D72" s="14">
        <v>153583</v>
      </c>
      <c r="E72" s="15">
        <v>662.4</v>
      </c>
      <c r="F72" s="16">
        <v>4.5999999999999999E-3</v>
      </c>
      <c r="G72" s="16"/>
    </row>
    <row r="73" spans="1:7" x14ac:dyDescent="0.25">
      <c r="A73" s="13" t="s">
        <v>333</v>
      </c>
      <c r="B73" s="31" t="s">
        <v>334</v>
      </c>
      <c r="C73" s="31" t="s">
        <v>277</v>
      </c>
      <c r="D73" s="14">
        <v>40000</v>
      </c>
      <c r="E73" s="15">
        <v>625.16</v>
      </c>
      <c r="F73" s="16">
        <v>4.3E-3</v>
      </c>
      <c r="G73" s="16"/>
    </row>
    <row r="74" spans="1:7" x14ac:dyDescent="0.25">
      <c r="A74" s="13" t="s">
        <v>443</v>
      </c>
      <c r="B74" s="31" t="s">
        <v>444</v>
      </c>
      <c r="C74" s="31" t="s">
        <v>256</v>
      </c>
      <c r="D74" s="14">
        <v>128150</v>
      </c>
      <c r="E74" s="15">
        <v>479.99</v>
      </c>
      <c r="F74" s="16">
        <v>3.3E-3</v>
      </c>
      <c r="G74" s="16"/>
    </row>
    <row r="75" spans="1:7" x14ac:dyDescent="0.25">
      <c r="A75" s="13" t="s">
        <v>934</v>
      </c>
      <c r="B75" s="31" t="s">
        <v>935</v>
      </c>
      <c r="C75" s="31" t="s">
        <v>291</v>
      </c>
      <c r="D75" s="14">
        <v>1711</v>
      </c>
      <c r="E75" s="15">
        <v>435.19</v>
      </c>
      <c r="F75" s="16">
        <v>3.0000000000000001E-3</v>
      </c>
      <c r="G75" s="16"/>
    </row>
    <row r="76" spans="1:7" x14ac:dyDescent="0.25">
      <c r="A76" s="13" t="s">
        <v>475</v>
      </c>
      <c r="B76" s="31" t="s">
        <v>476</v>
      </c>
      <c r="C76" s="31" t="s">
        <v>323</v>
      </c>
      <c r="D76" s="14">
        <v>56993</v>
      </c>
      <c r="E76" s="15">
        <v>15.52</v>
      </c>
      <c r="F76" s="16">
        <v>1E-4</v>
      </c>
      <c r="G76" s="16"/>
    </row>
    <row r="77" spans="1:7" x14ac:dyDescent="0.25">
      <c r="A77" s="13" t="s">
        <v>344</v>
      </c>
      <c r="B77" s="31" t="s">
        <v>345</v>
      </c>
      <c r="C77" s="31" t="s">
        <v>296</v>
      </c>
      <c r="D77" s="14">
        <v>228</v>
      </c>
      <c r="E77" s="15">
        <v>2.73</v>
      </c>
      <c r="F77" s="68">
        <v>0</v>
      </c>
      <c r="G77" s="16"/>
    </row>
    <row r="78" spans="1:7" x14ac:dyDescent="0.25">
      <c r="A78" s="13" t="s">
        <v>360</v>
      </c>
      <c r="B78" s="31" t="s">
        <v>361</v>
      </c>
      <c r="C78" s="31" t="s">
        <v>296</v>
      </c>
      <c r="D78" s="14">
        <v>4</v>
      </c>
      <c r="E78" s="15">
        <v>0.1</v>
      </c>
      <c r="F78" s="68">
        <v>0</v>
      </c>
      <c r="G78" s="16"/>
    </row>
    <row r="79" spans="1:7" x14ac:dyDescent="0.25">
      <c r="A79" s="17" t="s">
        <v>187</v>
      </c>
      <c r="B79" s="32"/>
      <c r="C79" s="32"/>
      <c r="D79" s="18"/>
      <c r="E79" s="37">
        <f>SUM(E8:E78)</f>
        <v>136559.69000000003</v>
      </c>
      <c r="F79" s="38">
        <f>SUM(F8:F78)</f>
        <v>0.94869999999999999</v>
      </c>
      <c r="G79" s="21"/>
    </row>
    <row r="80" spans="1:7" x14ac:dyDescent="0.25">
      <c r="A80" s="17" t="s">
        <v>477</v>
      </c>
      <c r="B80" s="31"/>
      <c r="C80" s="31"/>
      <c r="D80" s="14"/>
      <c r="E80" s="15"/>
      <c r="F80" s="16"/>
      <c r="G80" s="16"/>
    </row>
    <row r="81" spans="1:7" x14ac:dyDescent="0.25">
      <c r="A81" s="17"/>
      <c r="B81" s="31"/>
      <c r="C81" s="31"/>
      <c r="D81" s="14"/>
      <c r="E81" s="15"/>
      <c r="F81" s="16"/>
      <c r="G81" s="16"/>
    </row>
    <row r="82" spans="1:7" x14ac:dyDescent="0.25">
      <c r="A82" s="72" t="s">
        <v>154</v>
      </c>
      <c r="B82" s="32"/>
      <c r="C82" s="32"/>
      <c r="D82" s="18"/>
      <c r="E82" s="41"/>
      <c r="F82" s="21"/>
      <c r="G82" s="21"/>
    </row>
    <row r="83" spans="1:7" x14ac:dyDescent="0.25">
      <c r="A83" s="72" t="s">
        <v>1016</v>
      </c>
      <c r="B83" s="31"/>
      <c r="C83" s="31"/>
      <c r="D83" s="14"/>
      <c r="E83" s="15"/>
      <c r="F83" s="16"/>
      <c r="G83" s="16"/>
    </row>
    <row r="84" spans="1:7" x14ac:dyDescent="0.25">
      <c r="A84" s="72" t="s">
        <v>945</v>
      </c>
      <c r="B84" s="31"/>
      <c r="C84" s="31"/>
      <c r="D84" s="14"/>
      <c r="E84" s="15"/>
      <c r="F84" s="16"/>
      <c r="G84" s="16"/>
    </row>
    <row r="85" spans="1:7" x14ac:dyDescent="0.25">
      <c r="A85" s="13" t="s">
        <v>946</v>
      </c>
      <c r="B85" s="31" t="s">
        <v>947</v>
      </c>
      <c r="C85" s="31" t="s">
        <v>286</v>
      </c>
      <c r="D85" s="14">
        <v>136780</v>
      </c>
      <c r="E85" s="15">
        <v>13.95</v>
      </c>
      <c r="F85" s="68">
        <v>1E-4</v>
      </c>
      <c r="G85" s="16">
        <v>0.116469</v>
      </c>
    </row>
    <row r="86" spans="1:7" x14ac:dyDescent="0.25">
      <c r="A86" s="17" t="s">
        <v>187</v>
      </c>
      <c r="B86" s="32"/>
      <c r="C86" s="32"/>
      <c r="D86" s="18"/>
      <c r="E86" s="15">
        <v>13.95</v>
      </c>
      <c r="F86" s="73">
        <v>1E-4</v>
      </c>
      <c r="G86" s="21"/>
    </row>
    <row r="87" spans="1:7" x14ac:dyDescent="0.25">
      <c r="A87" s="24" t="s">
        <v>190</v>
      </c>
      <c r="B87" s="33"/>
      <c r="C87" s="33"/>
      <c r="D87" s="25"/>
      <c r="E87" s="37">
        <v>136573.64000000001</v>
      </c>
      <c r="F87" s="38">
        <v>0.94879999999999998</v>
      </c>
      <c r="G87" s="21"/>
    </row>
    <row r="88" spans="1:7" x14ac:dyDescent="0.25">
      <c r="A88" s="13"/>
      <c r="B88" s="31"/>
      <c r="C88" s="31"/>
      <c r="D88" s="14"/>
      <c r="E88" s="15"/>
      <c r="F88" s="16"/>
      <c r="G88" s="16"/>
    </row>
    <row r="89" spans="1:7" x14ac:dyDescent="0.25">
      <c r="A89" s="17" t="s">
        <v>948</v>
      </c>
      <c r="B89" s="31"/>
      <c r="C89" s="31"/>
      <c r="D89" s="14"/>
      <c r="E89" s="15"/>
      <c r="F89" s="16"/>
      <c r="G89" s="16"/>
    </row>
    <row r="90" spans="1:7" x14ac:dyDescent="0.25">
      <c r="A90" s="17" t="s">
        <v>949</v>
      </c>
      <c r="B90" s="31"/>
      <c r="C90" s="31"/>
      <c r="D90" s="14"/>
      <c r="E90" s="15"/>
      <c r="F90" s="16"/>
      <c r="G90" s="16"/>
    </row>
    <row r="91" spans="1:7" x14ac:dyDescent="0.25">
      <c r="A91" s="13" t="s">
        <v>1017</v>
      </c>
      <c r="B91" s="31"/>
      <c r="C91" s="31" t="s">
        <v>1018</v>
      </c>
      <c r="D91" s="14">
        <v>7020</v>
      </c>
      <c r="E91" s="15">
        <v>1691.69</v>
      </c>
      <c r="F91" s="16">
        <v>1.1755E-2</v>
      </c>
      <c r="G91" s="16"/>
    </row>
    <row r="92" spans="1:7" x14ac:dyDescent="0.25">
      <c r="A92" s="13" t="s">
        <v>1019</v>
      </c>
      <c r="B92" s="31"/>
      <c r="C92" s="31" t="s">
        <v>296</v>
      </c>
      <c r="D92" s="14">
        <v>61950</v>
      </c>
      <c r="E92" s="15">
        <v>1511.95</v>
      </c>
      <c r="F92" s="16">
        <v>1.0506E-2</v>
      </c>
      <c r="G92" s="16"/>
    </row>
    <row r="93" spans="1:7" x14ac:dyDescent="0.25">
      <c r="A93" s="13" t="s">
        <v>1020</v>
      </c>
      <c r="B93" s="31"/>
      <c r="C93" s="31" t="s">
        <v>1018</v>
      </c>
      <c r="D93" s="14">
        <v>1980</v>
      </c>
      <c r="E93" s="15">
        <v>1092.8599999999999</v>
      </c>
      <c r="F93" s="16">
        <v>7.5940000000000001E-3</v>
      </c>
      <c r="G93" s="16"/>
    </row>
    <row r="94" spans="1:7" x14ac:dyDescent="0.25">
      <c r="A94" s="13" t="s">
        <v>1021</v>
      </c>
      <c r="B94" s="31"/>
      <c r="C94" s="31" t="s">
        <v>296</v>
      </c>
      <c r="D94" s="14">
        <v>44800</v>
      </c>
      <c r="E94" s="15">
        <v>538.36</v>
      </c>
      <c r="F94" s="16">
        <v>3.741E-3</v>
      </c>
      <c r="G94" s="16"/>
    </row>
    <row r="95" spans="1:7" x14ac:dyDescent="0.25">
      <c r="A95" s="17" t="s">
        <v>187</v>
      </c>
      <c r="B95" s="32"/>
      <c r="C95" s="32"/>
      <c r="D95" s="18"/>
      <c r="E95" s="37">
        <v>4834.8599999999997</v>
      </c>
      <c r="F95" s="38">
        <v>3.3596000000000001E-2</v>
      </c>
      <c r="G95" s="21"/>
    </row>
    <row r="96" spans="1:7" x14ac:dyDescent="0.25">
      <c r="A96" s="13"/>
      <c r="B96" s="31"/>
      <c r="C96" s="31"/>
      <c r="D96" s="14"/>
      <c r="E96" s="15"/>
      <c r="F96" s="16"/>
      <c r="G96" s="16"/>
    </row>
    <row r="97" spans="1:7" x14ac:dyDescent="0.25">
      <c r="A97" s="13"/>
      <c r="B97" s="31"/>
      <c r="C97" s="31"/>
      <c r="D97" s="14"/>
      <c r="E97" s="15"/>
      <c r="F97" s="16"/>
      <c r="G97" s="16"/>
    </row>
    <row r="98" spans="1:7" x14ac:dyDescent="0.25">
      <c r="A98" s="13"/>
      <c r="B98" s="31"/>
      <c r="C98" s="31"/>
      <c r="D98" s="14"/>
      <c r="E98" s="15"/>
      <c r="F98" s="16"/>
      <c r="G98" s="16"/>
    </row>
    <row r="99" spans="1:7" x14ac:dyDescent="0.25">
      <c r="A99" s="24" t="s">
        <v>190</v>
      </c>
      <c r="B99" s="33"/>
      <c r="C99" s="33"/>
      <c r="D99" s="25"/>
      <c r="E99" s="19">
        <v>4834.8599999999997</v>
      </c>
      <c r="F99" s="20">
        <v>3.3596000000000001E-2</v>
      </c>
      <c r="G99" s="21"/>
    </row>
    <row r="100" spans="1:7" x14ac:dyDescent="0.25">
      <c r="A100" s="13"/>
      <c r="B100" s="31"/>
      <c r="C100" s="31"/>
      <c r="D100" s="14"/>
      <c r="E100" s="15"/>
      <c r="F100" s="16"/>
      <c r="G100" s="16"/>
    </row>
    <row r="101" spans="1:7" x14ac:dyDescent="0.25">
      <c r="A101" s="17" t="s">
        <v>852</v>
      </c>
      <c r="B101" s="31"/>
      <c r="C101" s="31"/>
      <c r="D101" s="14"/>
      <c r="E101" s="15"/>
      <c r="F101" s="16"/>
      <c r="G101" s="16"/>
    </row>
    <row r="102" spans="1:7" x14ac:dyDescent="0.25">
      <c r="A102" s="13"/>
      <c r="B102" s="31"/>
      <c r="C102" s="31"/>
      <c r="D102" s="14"/>
      <c r="E102" s="15"/>
      <c r="F102" s="16"/>
      <c r="G102" s="16"/>
    </row>
    <row r="103" spans="1:7" x14ac:dyDescent="0.25">
      <c r="A103" s="17" t="s">
        <v>853</v>
      </c>
      <c r="B103" s="31"/>
      <c r="C103" s="31"/>
      <c r="D103" s="14"/>
      <c r="E103" s="15"/>
      <c r="F103" s="16"/>
      <c r="G103" s="16"/>
    </row>
    <row r="104" spans="1:7" x14ac:dyDescent="0.25">
      <c r="A104" s="13" t="s">
        <v>951</v>
      </c>
      <c r="B104" s="31" t="s">
        <v>952</v>
      </c>
      <c r="C104" s="31" t="s">
        <v>235</v>
      </c>
      <c r="D104" s="14">
        <v>800000</v>
      </c>
      <c r="E104" s="15">
        <v>796.19</v>
      </c>
      <c r="F104" s="16">
        <v>5.4999999999999997E-3</v>
      </c>
      <c r="G104" s="16">
        <v>5.1393000000000001E-2</v>
      </c>
    </row>
    <row r="105" spans="1:7" x14ac:dyDescent="0.25">
      <c r="A105" s="13" t="s">
        <v>1022</v>
      </c>
      <c r="B105" s="31" t="s">
        <v>1023</v>
      </c>
      <c r="C105" s="31" t="s">
        <v>235</v>
      </c>
      <c r="D105" s="14">
        <v>500000</v>
      </c>
      <c r="E105" s="15">
        <v>496.66</v>
      </c>
      <c r="F105" s="16">
        <v>3.5000000000000001E-3</v>
      </c>
      <c r="G105" s="16">
        <v>5.1199000000000001E-2</v>
      </c>
    </row>
    <row r="106" spans="1:7" x14ac:dyDescent="0.25">
      <c r="A106" s="13" t="s">
        <v>953</v>
      </c>
      <c r="B106" s="31" t="s">
        <v>954</v>
      </c>
      <c r="C106" s="31" t="s">
        <v>235</v>
      </c>
      <c r="D106" s="14">
        <v>350000</v>
      </c>
      <c r="E106" s="15">
        <v>346.2</v>
      </c>
      <c r="F106" s="16">
        <v>2.3999999999999998E-3</v>
      </c>
      <c r="G106" s="16">
        <v>5.2732000000000001E-2</v>
      </c>
    </row>
    <row r="107" spans="1:7" x14ac:dyDescent="0.25">
      <c r="A107" s="17" t="s">
        <v>187</v>
      </c>
      <c r="B107" s="32"/>
      <c r="C107" s="32"/>
      <c r="D107" s="18"/>
      <c r="E107" s="37">
        <v>1639.05</v>
      </c>
      <c r="F107" s="38">
        <v>1.14E-2</v>
      </c>
      <c r="G107" s="21"/>
    </row>
    <row r="108" spans="1:7" x14ac:dyDescent="0.25">
      <c r="A108" s="13"/>
      <c r="B108" s="31"/>
      <c r="C108" s="31"/>
      <c r="D108" s="14"/>
      <c r="E108" s="15"/>
      <c r="F108" s="16"/>
      <c r="G108" s="16"/>
    </row>
    <row r="109" spans="1:7" x14ac:dyDescent="0.25">
      <c r="A109" s="24" t="s">
        <v>190</v>
      </c>
      <c r="B109" s="33"/>
      <c r="C109" s="33"/>
      <c r="D109" s="25"/>
      <c r="E109" s="19">
        <v>1639.05</v>
      </c>
      <c r="F109" s="20">
        <v>1.14E-2</v>
      </c>
      <c r="G109" s="21"/>
    </row>
    <row r="110" spans="1:7" x14ac:dyDescent="0.25">
      <c r="A110" s="13"/>
      <c r="B110" s="31"/>
      <c r="C110" s="31"/>
      <c r="D110" s="14"/>
      <c r="E110" s="15"/>
      <c r="F110" s="16"/>
      <c r="G110" s="16"/>
    </row>
    <row r="111" spans="1:7" x14ac:dyDescent="0.25">
      <c r="A111" s="13"/>
      <c r="B111" s="31"/>
      <c r="C111" s="31"/>
      <c r="D111" s="14"/>
      <c r="E111" s="15"/>
      <c r="F111" s="16"/>
      <c r="G111" s="16"/>
    </row>
    <row r="112" spans="1:7" x14ac:dyDescent="0.25">
      <c r="A112" s="17" t="s">
        <v>191</v>
      </c>
      <c r="B112" s="31"/>
      <c r="C112" s="31"/>
      <c r="D112" s="14"/>
      <c r="E112" s="15"/>
      <c r="F112" s="16"/>
      <c r="G112" s="16"/>
    </row>
    <row r="113" spans="1:7" x14ac:dyDescent="0.25">
      <c r="A113" s="13" t="s">
        <v>192</v>
      </c>
      <c r="B113" s="31"/>
      <c r="C113" s="31"/>
      <c r="D113" s="14"/>
      <c r="E113" s="15">
        <v>5895.62</v>
      </c>
      <c r="F113" s="16">
        <v>4.1000000000000002E-2</v>
      </c>
      <c r="G113" s="16">
        <v>5.2331000000000003E-2</v>
      </c>
    </row>
    <row r="114" spans="1:7" x14ac:dyDescent="0.25">
      <c r="A114" s="17" t="s">
        <v>187</v>
      </c>
      <c r="B114" s="32"/>
      <c r="C114" s="32"/>
      <c r="D114" s="18"/>
      <c r="E114" s="37">
        <v>5895.62</v>
      </c>
      <c r="F114" s="38">
        <v>4.1000000000000002E-2</v>
      </c>
      <c r="G114" s="21"/>
    </row>
    <row r="115" spans="1:7" x14ac:dyDescent="0.25">
      <c r="A115" s="13"/>
      <c r="B115" s="31"/>
      <c r="C115" s="31"/>
      <c r="D115" s="14"/>
      <c r="E115" s="15"/>
      <c r="F115" s="16"/>
      <c r="G115" s="16"/>
    </row>
    <row r="116" spans="1:7" x14ac:dyDescent="0.25">
      <c r="A116" s="24" t="s">
        <v>190</v>
      </c>
      <c r="B116" s="33"/>
      <c r="C116" s="33"/>
      <c r="D116" s="25"/>
      <c r="E116" s="19">
        <v>5895.62</v>
      </c>
      <c r="F116" s="20">
        <v>4.1000000000000002E-2</v>
      </c>
      <c r="G116" s="21"/>
    </row>
    <row r="117" spans="1:7" x14ac:dyDescent="0.25">
      <c r="A117" s="13" t="s">
        <v>193</v>
      </c>
      <c r="B117" s="31"/>
      <c r="C117" s="31"/>
      <c r="D117" s="14"/>
      <c r="E117" s="15">
        <v>0.84527019999999997</v>
      </c>
      <c r="F117" s="68">
        <v>5.0000000000000004E-6</v>
      </c>
      <c r="G117" s="16"/>
    </row>
    <row r="118" spans="1:7" x14ac:dyDescent="0.25">
      <c r="A118" s="13" t="s">
        <v>194</v>
      </c>
      <c r="B118" s="31"/>
      <c r="C118" s="31"/>
      <c r="D118" s="14"/>
      <c r="E118" s="35">
        <v>-206.34527019999999</v>
      </c>
      <c r="F118" s="36">
        <v>-1.2049999999999999E-3</v>
      </c>
      <c r="G118" s="16">
        <v>5.2330000000000002E-2</v>
      </c>
    </row>
    <row r="119" spans="1:7" x14ac:dyDescent="0.25">
      <c r="A119" s="26" t="s">
        <v>195</v>
      </c>
      <c r="B119" s="34"/>
      <c r="C119" s="34"/>
      <c r="D119" s="27"/>
      <c r="E119" s="28">
        <v>143902.81</v>
      </c>
      <c r="F119" s="29">
        <v>1</v>
      </c>
      <c r="G119" s="29"/>
    </row>
    <row r="121" spans="1:7" x14ac:dyDescent="0.25">
      <c r="A121" s="1" t="s">
        <v>955</v>
      </c>
    </row>
    <row r="122" spans="1:7" x14ac:dyDescent="0.25">
      <c r="A122" s="69" t="s">
        <v>197</v>
      </c>
    </row>
    <row r="124" spans="1:7" x14ac:dyDescent="0.25">
      <c r="A124" s="1" t="s">
        <v>199</v>
      </c>
    </row>
    <row r="125" spans="1:7" x14ac:dyDescent="0.25">
      <c r="A125" s="47" t="s">
        <v>200</v>
      </c>
      <c r="B125" s="3" t="s">
        <v>153</v>
      </c>
    </row>
    <row r="126" spans="1:7" x14ac:dyDescent="0.25">
      <c r="A126" t="s">
        <v>201</v>
      </c>
    </row>
    <row r="127" spans="1:7" x14ac:dyDescent="0.25">
      <c r="A127" t="s">
        <v>202</v>
      </c>
      <c r="B127" t="s">
        <v>203</v>
      </c>
      <c r="C127" t="s">
        <v>203</v>
      </c>
    </row>
    <row r="128" spans="1:7" x14ac:dyDescent="0.25">
      <c r="B128" s="48">
        <v>46112</v>
      </c>
      <c r="C128" s="48">
        <v>46142</v>
      </c>
    </row>
    <row r="129" spans="1:3" x14ac:dyDescent="0.25">
      <c r="A129" t="s">
        <v>478</v>
      </c>
      <c r="B129">
        <v>87.82</v>
      </c>
      <c r="C129">
        <v>94.31</v>
      </c>
    </row>
    <row r="130" spans="1:3" x14ac:dyDescent="0.25">
      <c r="A130" t="s">
        <v>205</v>
      </c>
      <c r="B130">
        <v>35.770000000000003</v>
      </c>
      <c r="C130">
        <v>38.409999999999997</v>
      </c>
    </row>
    <row r="131" spans="1:3" x14ac:dyDescent="0.25">
      <c r="A131" t="s">
        <v>1024</v>
      </c>
      <c r="B131">
        <v>76.150000000000006</v>
      </c>
      <c r="C131">
        <v>81.69</v>
      </c>
    </row>
    <row r="132" spans="1:3" x14ac:dyDescent="0.25">
      <c r="A132" t="s">
        <v>1025</v>
      </c>
      <c r="B132">
        <v>77.06</v>
      </c>
      <c r="C132">
        <v>82.67</v>
      </c>
    </row>
    <row r="133" spans="1:3" x14ac:dyDescent="0.25">
      <c r="A133" t="s">
        <v>1026</v>
      </c>
      <c r="B133">
        <v>75.16</v>
      </c>
      <c r="C133">
        <v>80.63</v>
      </c>
    </row>
    <row r="134" spans="1:3" x14ac:dyDescent="0.25">
      <c r="A134" t="s">
        <v>1027</v>
      </c>
      <c r="B134">
        <v>61.43</v>
      </c>
      <c r="C134">
        <v>65.900000000000006</v>
      </c>
    </row>
    <row r="135" spans="1:3" x14ac:dyDescent="0.25">
      <c r="A135" t="s">
        <v>479</v>
      </c>
      <c r="B135">
        <v>75.69</v>
      </c>
      <c r="C135">
        <v>81.2</v>
      </c>
    </row>
    <row r="136" spans="1:3" x14ac:dyDescent="0.25">
      <c r="A136" t="s">
        <v>207</v>
      </c>
      <c r="B136">
        <v>24.96</v>
      </c>
      <c r="C136">
        <v>26.77</v>
      </c>
    </row>
    <row r="138" spans="1:3" x14ac:dyDescent="0.25">
      <c r="A138" t="s">
        <v>208</v>
      </c>
      <c r="B138" s="3" t="s">
        <v>153</v>
      </c>
    </row>
    <row r="139" spans="1:3" x14ac:dyDescent="0.25">
      <c r="A139" t="s">
        <v>209</v>
      </c>
      <c r="B139" s="3" t="s">
        <v>153</v>
      </c>
    </row>
    <row r="140" spans="1:3" ht="29.1" customHeight="1" x14ac:dyDescent="0.25">
      <c r="A140" s="47" t="s">
        <v>210</v>
      </c>
      <c r="B140" s="3" t="s">
        <v>153</v>
      </c>
    </row>
    <row r="141" spans="1:3" ht="29.1" customHeight="1" x14ac:dyDescent="0.25">
      <c r="A141" s="47" t="s">
        <v>211</v>
      </c>
      <c r="B141" s="3" t="s">
        <v>153</v>
      </c>
    </row>
    <row r="142" spans="1:3" x14ac:dyDescent="0.25">
      <c r="A142" t="s">
        <v>480</v>
      </c>
      <c r="B142" s="49">
        <v>1.3922000000000001</v>
      </c>
    </row>
    <row r="143" spans="1:3" ht="43.5" customHeight="1" x14ac:dyDescent="0.25">
      <c r="A143" s="47" t="s">
        <v>213</v>
      </c>
      <c r="B143" s="3">
        <v>4834.8719000000001</v>
      </c>
    </row>
    <row r="144" spans="1:3" x14ac:dyDescent="0.25">
      <c r="B144" s="3"/>
    </row>
    <row r="145" spans="1:9" ht="29.1" customHeight="1" x14ac:dyDescent="0.25">
      <c r="A145" s="47" t="s">
        <v>214</v>
      </c>
      <c r="B145" s="3" t="s">
        <v>153</v>
      </c>
    </row>
    <row r="146" spans="1:9" ht="29.1" customHeight="1" x14ac:dyDescent="0.25">
      <c r="A146" s="47" t="s">
        <v>215</v>
      </c>
      <c r="B146">
        <v>4723.6099999999997</v>
      </c>
    </row>
    <row r="147" spans="1:9" ht="29.1" customHeight="1" x14ac:dyDescent="0.25">
      <c r="A147" s="47" t="s">
        <v>216</v>
      </c>
      <c r="B147" s="3" t="s">
        <v>153</v>
      </c>
    </row>
    <row r="148" spans="1:9" ht="29.1" customHeight="1" x14ac:dyDescent="0.25">
      <c r="A148" s="47" t="s">
        <v>217</v>
      </c>
      <c r="B148" s="3" t="s">
        <v>153</v>
      </c>
    </row>
    <row r="150" spans="1:9" x14ac:dyDescent="0.25">
      <c r="A150" s="77" t="s">
        <v>481</v>
      </c>
      <c r="B150" s="78" t="s">
        <v>482</v>
      </c>
      <c r="C150" s="76"/>
      <c r="D150" s="76"/>
      <c r="E150" s="76"/>
      <c r="F150" s="76"/>
      <c r="G150" s="76"/>
      <c r="H150" s="76"/>
      <c r="I150" s="76"/>
    </row>
    <row r="151" spans="1:9" x14ac:dyDescent="0.25">
      <c r="A151" s="76"/>
      <c r="B151" s="76"/>
      <c r="C151" s="76"/>
      <c r="D151" s="76"/>
      <c r="E151" s="76"/>
      <c r="F151" s="76"/>
      <c r="G151" s="76"/>
      <c r="H151" s="76"/>
      <c r="I151" s="76"/>
    </row>
    <row r="152" spans="1:9" x14ac:dyDescent="0.25">
      <c r="A152" s="77" t="s">
        <v>483</v>
      </c>
      <c r="B152" s="79" t="s">
        <v>1028</v>
      </c>
      <c r="C152" s="80"/>
      <c r="D152" s="80"/>
      <c r="E152" s="76"/>
      <c r="F152" s="76"/>
      <c r="G152" s="76"/>
      <c r="H152" s="76"/>
      <c r="I152" s="76"/>
    </row>
    <row r="153" spans="1:9" x14ac:dyDescent="0.25">
      <c r="A153" s="76"/>
      <c r="B153" s="76" t="s">
        <v>153</v>
      </c>
      <c r="C153" s="76"/>
      <c r="D153" s="76"/>
      <c r="E153" s="76"/>
      <c r="F153" s="88"/>
      <c r="G153" s="88"/>
      <c r="H153" s="87"/>
      <c r="I153" s="76"/>
    </row>
    <row r="154" spans="1:9" x14ac:dyDescent="0.25">
      <c r="A154" s="76"/>
      <c r="B154" s="79" t="s">
        <v>485</v>
      </c>
      <c r="C154" s="76"/>
      <c r="D154" s="76"/>
      <c r="E154" s="76"/>
      <c r="F154" s="76"/>
      <c r="G154" s="76"/>
      <c r="H154" s="76"/>
      <c r="I154" s="76"/>
    </row>
    <row r="155" spans="1:9" x14ac:dyDescent="0.25">
      <c r="A155" s="76"/>
      <c r="B155" s="76"/>
      <c r="C155" s="76"/>
      <c r="D155" s="76"/>
      <c r="E155" s="76"/>
      <c r="F155" s="76"/>
      <c r="G155" s="76"/>
      <c r="H155" s="76"/>
      <c r="I155" s="76"/>
    </row>
    <row r="156" spans="1:9" x14ac:dyDescent="0.25">
      <c r="A156" s="77" t="s">
        <v>489</v>
      </c>
      <c r="B156" s="78" t="s">
        <v>956</v>
      </c>
      <c r="C156" s="76"/>
      <c r="D156" s="76"/>
      <c r="E156" s="76"/>
      <c r="F156" s="76"/>
      <c r="G156" s="76"/>
      <c r="H156" s="76"/>
      <c r="I156" s="76"/>
    </row>
    <row r="157" spans="1:9" x14ac:dyDescent="0.25">
      <c r="A157" s="76"/>
      <c r="B157" s="76"/>
      <c r="C157" s="94"/>
      <c r="D157" s="95"/>
      <c r="E157" s="96">
        <v>18691756509.944</v>
      </c>
      <c r="F157" s="96">
        <v>15069556039.044001</v>
      </c>
      <c r="G157" s="96">
        <v>15069556039.044001</v>
      </c>
      <c r="H157" s="76"/>
      <c r="I157" s="76"/>
    </row>
    <row r="158" spans="1:9" x14ac:dyDescent="0.25">
      <c r="A158" s="77" t="s">
        <v>491</v>
      </c>
      <c r="B158" s="79" t="s">
        <v>957</v>
      </c>
      <c r="C158" s="76"/>
      <c r="D158" s="76"/>
      <c r="E158" s="76"/>
      <c r="F158" s="76"/>
      <c r="G158" s="76"/>
      <c r="H158" s="76"/>
      <c r="I158" s="76"/>
    </row>
    <row r="159" spans="1:9" ht="129.94999999999999" customHeight="1" x14ac:dyDescent="0.25">
      <c r="A159" s="76"/>
      <c r="B159" s="81" t="s">
        <v>486</v>
      </c>
      <c r="C159" s="81" t="s">
        <v>958</v>
      </c>
      <c r="D159" s="81" t="s">
        <v>959</v>
      </c>
      <c r="E159" s="81" t="s">
        <v>148</v>
      </c>
      <c r="F159" s="81" t="s">
        <v>960</v>
      </c>
      <c r="G159" s="81" t="s">
        <v>961</v>
      </c>
      <c r="H159" s="91" t="s">
        <v>962</v>
      </c>
      <c r="I159" s="76"/>
    </row>
    <row r="160" spans="1:9" x14ac:dyDescent="0.25">
      <c r="A160" s="76"/>
      <c r="B160" s="84" t="s">
        <v>1029</v>
      </c>
      <c r="C160" s="84" t="s">
        <v>1030</v>
      </c>
      <c r="D160" s="84" t="s">
        <v>965</v>
      </c>
      <c r="E160" s="85">
        <v>44800</v>
      </c>
      <c r="F160" s="97">
        <v>1204.5093360000001</v>
      </c>
      <c r="G160" s="97">
        <v>1201.7</v>
      </c>
      <c r="H160" s="89">
        <v>3.7411472156170201E-3</v>
      </c>
      <c r="I160" s="76"/>
    </row>
    <row r="161" spans="1:9" x14ac:dyDescent="0.25">
      <c r="A161" s="76"/>
      <c r="B161" s="84" t="s">
        <v>1029</v>
      </c>
      <c r="C161" s="84" t="s">
        <v>1031</v>
      </c>
      <c r="D161" s="84" t="s">
        <v>965</v>
      </c>
      <c r="E161" s="85">
        <v>61950</v>
      </c>
      <c r="F161" s="97">
        <v>2417.8789999999999</v>
      </c>
      <c r="G161" s="97">
        <v>2440.6</v>
      </c>
      <c r="H161" s="89">
        <v>1.0506755854433929E-2</v>
      </c>
      <c r="I161" s="76"/>
    </row>
    <row r="162" spans="1:9" x14ac:dyDescent="0.25">
      <c r="A162" s="76"/>
      <c r="B162" s="84" t="s">
        <v>1029</v>
      </c>
      <c r="C162" s="84" t="s">
        <v>1017</v>
      </c>
      <c r="D162" s="84" t="s">
        <v>965</v>
      </c>
      <c r="E162" s="85">
        <v>7020</v>
      </c>
      <c r="F162" s="97">
        <v>24209.698100000001</v>
      </c>
      <c r="G162" s="97">
        <v>24098.2</v>
      </c>
      <c r="H162" s="89">
        <v>1.175580678667093E-2</v>
      </c>
      <c r="I162" s="76"/>
    </row>
    <row r="163" spans="1:9" x14ac:dyDescent="0.25">
      <c r="A163" s="76"/>
      <c r="B163" s="84" t="s">
        <v>1029</v>
      </c>
      <c r="C163" s="84" t="s">
        <v>1020</v>
      </c>
      <c r="D163" s="84" t="s">
        <v>965</v>
      </c>
      <c r="E163" s="85">
        <v>1980</v>
      </c>
      <c r="F163" s="97">
        <v>56625.245499999997</v>
      </c>
      <c r="G163" s="97">
        <v>55195.199999999997</v>
      </c>
      <c r="H163" s="89">
        <v>7.5944656939674112E-3</v>
      </c>
      <c r="I163" s="76"/>
    </row>
    <row r="164" spans="1:9" x14ac:dyDescent="0.25">
      <c r="A164" s="76"/>
      <c r="B164" s="76"/>
      <c r="C164" s="76"/>
      <c r="D164" s="76"/>
      <c r="E164" s="94"/>
      <c r="F164" s="98"/>
      <c r="G164" s="98"/>
      <c r="H164" s="90"/>
      <c r="I164" s="76"/>
    </row>
    <row r="165" spans="1:9" x14ac:dyDescent="0.25">
      <c r="A165" s="76"/>
      <c r="B165" s="100"/>
      <c r="C165" s="76"/>
      <c r="D165" s="76"/>
      <c r="E165" s="76"/>
      <c r="F165" s="76"/>
      <c r="G165" s="76"/>
      <c r="H165" s="76"/>
      <c r="I165" s="76"/>
    </row>
    <row r="166" spans="1:9" x14ac:dyDescent="0.25">
      <c r="A166" s="77" t="s">
        <v>493</v>
      </c>
      <c r="B166" s="79" t="s">
        <v>966</v>
      </c>
      <c r="C166" s="76"/>
      <c r="D166" s="76"/>
      <c r="E166" s="76"/>
      <c r="F166" s="76"/>
      <c r="G166" s="76"/>
      <c r="H166" s="76"/>
      <c r="I166" s="76"/>
    </row>
    <row r="167" spans="1:9" ht="117" customHeight="1" x14ac:dyDescent="0.25">
      <c r="A167" s="76"/>
      <c r="B167" s="81" t="s">
        <v>486</v>
      </c>
      <c r="C167" s="81" t="s">
        <v>967</v>
      </c>
      <c r="D167" s="91" t="s">
        <v>968</v>
      </c>
      <c r="E167" s="91" t="s">
        <v>969</v>
      </c>
      <c r="F167" s="91" t="s">
        <v>970</v>
      </c>
      <c r="G167" s="91" t="s">
        <v>971</v>
      </c>
      <c r="H167" s="76"/>
      <c r="I167" s="76"/>
    </row>
    <row r="168" spans="1:9" x14ac:dyDescent="0.25">
      <c r="A168" s="76"/>
      <c r="B168" s="84" t="s">
        <v>1029</v>
      </c>
      <c r="C168" s="85">
        <v>430</v>
      </c>
      <c r="D168" s="85">
        <v>1814</v>
      </c>
      <c r="E168" s="92">
        <v>274106637.94999999</v>
      </c>
      <c r="F168" s="92">
        <v>1243737352.5799999</v>
      </c>
      <c r="G168" s="92">
        <v>34847302.119999997</v>
      </c>
      <c r="H168" s="76"/>
      <c r="I168" s="76"/>
    </row>
    <row r="169" spans="1:9" x14ac:dyDescent="0.25">
      <c r="A169" s="76"/>
      <c r="B169" s="76"/>
      <c r="C169" s="76"/>
      <c r="D169" s="76"/>
      <c r="E169" s="76"/>
      <c r="F169" s="76"/>
      <c r="G169" s="76"/>
      <c r="H169" s="76"/>
      <c r="I169" s="76"/>
    </row>
    <row r="170" spans="1:9" x14ac:dyDescent="0.25">
      <c r="A170" s="77" t="s">
        <v>495</v>
      </c>
      <c r="B170" s="78" t="s">
        <v>496</v>
      </c>
      <c r="C170" s="76"/>
      <c r="D170" s="76"/>
      <c r="E170" s="76"/>
      <c r="F170" s="76"/>
      <c r="G170" s="76"/>
      <c r="H170" s="76"/>
      <c r="I170" s="76"/>
    </row>
    <row r="171" spans="1:9" x14ac:dyDescent="0.25">
      <c r="A171" s="76"/>
      <c r="B171" s="101"/>
      <c r="C171" s="76"/>
      <c r="D171" s="76"/>
      <c r="E171" s="76"/>
      <c r="F171" s="76"/>
      <c r="G171" s="76"/>
      <c r="H171" s="76"/>
      <c r="I171" s="76"/>
    </row>
    <row r="172" spans="1:9" x14ac:dyDescent="0.25">
      <c r="A172" s="77" t="s">
        <v>497</v>
      </c>
      <c r="B172" s="79" t="s">
        <v>972</v>
      </c>
      <c r="C172" s="76"/>
      <c r="D172" s="76"/>
      <c r="E172" s="76"/>
      <c r="F172" s="76"/>
      <c r="G172" s="76"/>
      <c r="H172" s="76"/>
      <c r="I172" s="76"/>
    </row>
    <row r="173" spans="1:9" ht="129.94999999999999" customHeight="1" x14ac:dyDescent="0.25">
      <c r="A173" s="77"/>
      <c r="B173" s="81" t="s">
        <v>486</v>
      </c>
      <c r="C173" s="81" t="s">
        <v>958</v>
      </c>
      <c r="D173" s="81" t="s">
        <v>973</v>
      </c>
      <c r="E173" s="91" t="s">
        <v>974</v>
      </c>
      <c r="F173" s="91" t="s">
        <v>975</v>
      </c>
      <c r="G173" s="91" t="s">
        <v>976</v>
      </c>
      <c r="H173" s="76"/>
      <c r="I173" s="76"/>
    </row>
    <row r="174" spans="1:9" x14ac:dyDescent="0.25">
      <c r="A174" s="77"/>
      <c r="B174" s="84" t="s">
        <v>488</v>
      </c>
      <c r="C174" s="84"/>
      <c r="D174" s="84"/>
      <c r="E174" s="84"/>
      <c r="F174" s="102"/>
      <c r="G174" s="102"/>
      <c r="H174" s="76"/>
      <c r="I174" s="76"/>
    </row>
    <row r="175" spans="1:9" x14ac:dyDescent="0.25">
      <c r="A175" s="77"/>
      <c r="B175" s="78"/>
      <c r="C175" s="76"/>
      <c r="D175" s="76"/>
      <c r="E175" s="76"/>
      <c r="F175" s="76"/>
      <c r="G175" s="76"/>
      <c r="H175" s="76"/>
      <c r="I175" s="76"/>
    </row>
    <row r="176" spans="1:9" x14ac:dyDescent="0.25">
      <c r="A176" s="77" t="s">
        <v>499</v>
      </c>
      <c r="B176" s="79" t="s">
        <v>500</v>
      </c>
      <c r="C176" s="76"/>
      <c r="D176" s="76"/>
      <c r="E176" s="76"/>
      <c r="F176" s="76"/>
      <c r="G176" s="76"/>
      <c r="H176" s="76"/>
      <c r="I176" s="76"/>
    </row>
    <row r="177" spans="1:9" x14ac:dyDescent="0.25">
      <c r="A177" s="77"/>
      <c r="B177" s="84"/>
      <c r="C177" s="84"/>
      <c r="D177" s="84"/>
      <c r="E177" s="102"/>
      <c r="F177" s="86"/>
      <c r="G177" s="86"/>
      <c r="H177" s="76"/>
      <c r="I177" s="76"/>
    </row>
    <row r="178" spans="1:9" x14ac:dyDescent="0.25">
      <c r="A178" s="77"/>
      <c r="B178" s="103"/>
      <c r="C178" s="76"/>
      <c r="D178" s="76"/>
      <c r="E178" s="93"/>
      <c r="F178" s="88"/>
      <c r="G178" s="88"/>
      <c r="H178" s="76"/>
      <c r="I178" s="76"/>
    </row>
    <row r="179" spans="1:9" x14ac:dyDescent="0.25">
      <c r="A179" s="77" t="s">
        <v>501</v>
      </c>
      <c r="B179" s="79" t="s">
        <v>978</v>
      </c>
      <c r="C179" s="76"/>
      <c r="D179" s="76"/>
      <c r="E179" s="76"/>
      <c r="F179" s="76"/>
      <c r="G179" s="76"/>
      <c r="H179" s="76"/>
      <c r="I179" s="76"/>
    </row>
    <row r="180" spans="1:9" x14ac:dyDescent="0.25">
      <c r="A180" s="76"/>
      <c r="B180" s="84"/>
      <c r="C180" s="84"/>
      <c r="D180" s="84"/>
      <c r="E180" s="104"/>
      <c r="F180" s="104"/>
      <c r="G180" s="104"/>
      <c r="H180" s="76"/>
      <c r="I180" s="76"/>
    </row>
    <row r="181" spans="1:9" x14ac:dyDescent="0.25">
      <c r="A181" s="76"/>
      <c r="B181" s="76"/>
      <c r="C181" s="76"/>
      <c r="D181" s="76"/>
      <c r="E181" s="106"/>
      <c r="F181" s="106"/>
      <c r="G181" s="106"/>
      <c r="H181" s="76"/>
      <c r="I181" s="76"/>
    </row>
    <row r="182" spans="1:9" x14ac:dyDescent="0.25">
      <c r="A182" s="76"/>
      <c r="B182" s="76" t="s">
        <v>503</v>
      </c>
      <c r="C182" s="76"/>
      <c r="D182" s="76"/>
      <c r="E182" s="76"/>
      <c r="F182" s="76"/>
      <c r="G182" s="76"/>
      <c r="H182" s="76"/>
      <c r="I182" s="76"/>
    </row>
    <row r="183" spans="1:9" x14ac:dyDescent="0.25">
      <c r="A183" s="76"/>
      <c r="B183" s="76"/>
      <c r="C183" s="76"/>
      <c r="D183" s="76"/>
      <c r="E183" s="76"/>
      <c r="F183" s="76"/>
      <c r="G183" s="76"/>
      <c r="H183" s="76"/>
      <c r="I183" s="76"/>
    </row>
    <row r="184" spans="1:9" x14ac:dyDescent="0.25">
      <c r="A184" s="77" t="s">
        <v>504</v>
      </c>
      <c r="B184" s="78" t="s">
        <v>505</v>
      </c>
      <c r="C184" s="76"/>
      <c r="D184" s="76"/>
      <c r="E184" s="76"/>
      <c r="F184" s="76"/>
      <c r="G184" s="76"/>
      <c r="H184" s="76"/>
      <c r="I184" s="76"/>
    </row>
    <row r="185" spans="1:9" x14ac:dyDescent="0.25">
      <c r="A185" s="76"/>
      <c r="B185" s="76"/>
      <c r="C185" s="76"/>
      <c r="D185" s="76"/>
      <c r="E185" s="76"/>
      <c r="F185" s="76"/>
      <c r="G185" s="76"/>
      <c r="H185" s="76"/>
      <c r="I185" s="76"/>
    </row>
    <row r="186" spans="1:9" x14ac:dyDescent="0.25">
      <c r="A186" s="76"/>
      <c r="B186" s="76" t="s">
        <v>506</v>
      </c>
      <c r="C186" s="76"/>
      <c r="D186" s="76"/>
      <c r="E186" s="76"/>
      <c r="F186" s="76"/>
      <c r="G186" s="76"/>
      <c r="H186" s="76"/>
      <c r="I186" s="76"/>
    </row>
    <row r="187" spans="1:9" x14ac:dyDescent="0.25">
      <c r="A187" s="76"/>
      <c r="B187" s="76"/>
      <c r="C187" s="76"/>
      <c r="D187" s="76"/>
      <c r="E187" s="76"/>
      <c r="F187" s="76"/>
      <c r="G187" s="76"/>
      <c r="H187" s="76"/>
      <c r="I187" s="76"/>
    </row>
    <row r="188" spans="1:9" x14ac:dyDescent="0.25">
      <c r="A188" s="77" t="s">
        <v>507</v>
      </c>
      <c r="B188" s="78" t="s">
        <v>508</v>
      </c>
      <c r="C188" s="76"/>
      <c r="D188" s="76"/>
      <c r="E188" s="76"/>
      <c r="F188" s="76"/>
      <c r="G188" s="76"/>
      <c r="H188" s="76"/>
      <c r="I188" s="76"/>
    </row>
    <row r="190" spans="1:9" ht="69.95" customHeight="1" x14ac:dyDescent="0.25">
      <c r="A190" s="107" t="s">
        <v>227</v>
      </c>
      <c r="B190" s="107" t="s">
        <v>228</v>
      </c>
      <c r="C190" s="107" t="s">
        <v>5</v>
      </c>
      <c r="D190" s="107" t="s">
        <v>6</v>
      </c>
    </row>
    <row r="191" spans="1:9" ht="69.95" customHeight="1" x14ac:dyDescent="0.25">
      <c r="A191" s="107" t="s">
        <v>1029</v>
      </c>
      <c r="B191" s="107"/>
      <c r="C191" s="107" t="s">
        <v>31</v>
      </c>
      <c r="D191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4"/>
  <sheetViews>
    <sheetView showGridLines="0" workbookViewId="0">
      <pane ySplit="4" topLeftCell="A103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5.57031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1032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1033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271</v>
      </c>
      <c r="B8" s="31" t="s">
        <v>272</v>
      </c>
      <c r="C8" s="31" t="s">
        <v>270</v>
      </c>
      <c r="D8" s="14">
        <v>6249</v>
      </c>
      <c r="E8" s="15">
        <v>227.49</v>
      </c>
      <c r="F8" s="16">
        <v>6.7500000000000004E-2</v>
      </c>
      <c r="G8" s="16"/>
    </row>
    <row r="9" spans="1:7" x14ac:dyDescent="0.25">
      <c r="A9" s="13" t="s">
        <v>268</v>
      </c>
      <c r="B9" s="31" t="s">
        <v>269</v>
      </c>
      <c r="C9" s="31" t="s">
        <v>270</v>
      </c>
      <c r="D9" s="14">
        <v>6907</v>
      </c>
      <c r="E9" s="15">
        <v>205.24</v>
      </c>
      <c r="F9" s="16">
        <v>6.0900000000000003E-2</v>
      </c>
      <c r="G9" s="16"/>
    </row>
    <row r="10" spans="1:7" x14ac:dyDescent="0.25">
      <c r="A10" s="13" t="s">
        <v>526</v>
      </c>
      <c r="B10" s="31" t="s">
        <v>527</v>
      </c>
      <c r="C10" s="31" t="s">
        <v>323</v>
      </c>
      <c r="D10" s="14">
        <v>13007</v>
      </c>
      <c r="E10" s="15">
        <v>189.72</v>
      </c>
      <c r="F10" s="16">
        <v>5.6300000000000003E-2</v>
      </c>
      <c r="G10" s="16"/>
    </row>
    <row r="11" spans="1:7" x14ac:dyDescent="0.25">
      <c r="A11" s="13" t="s">
        <v>281</v>
      </c>
      <c r="B11" s="31" t="s">
        <v>282</v>
      </c>
      <c r="C11" s="31" t="s">
        <v>283</v>
      </c>
      <c r="D11" s="14">
        <v>41535</v>
      </c>
      <c r="E11" s="15">
        <v>179.14</v>
      </c>
      <c r="F11" s="16">
        <v>5.3199999999999997E-2</v>
      </c>
      <c r="G11" s="16"/>
    </row>
    <row r="12" spans="1:7" x14ac:dyDescent="0.25">
      <c r="A12" s="13" t="s">
        <v>528</v>
      </c>
      <c r="B12" s="31" t="s">
        <v>529</v>
      </c>
      <c r="C12" s="31" t="s">
        <v>370</v>
      </c>
      <c r="D12" s="14">
        <v>3075</v>
      </c>
      <c r="E12" s="15">
        <v>161.94</v>
      </c>
      <c r="F12" s="16">
        <v>4.8099999999999997E-2</v>
      </c>
      <c r="G12" s="16"/>
    </row>
    <row r="13" spans="1:7" x14ac:dyDescent="0.25">
      <c r="A13" s="13" t="s">
        <v>530</v>
      </c>
      <c r="B13" s="31" t="s">
        <v>531</v>
      </c>
      <c r="C13" s="31" t="s">
        <v>286</v>
      </c>
      <c r="D13" s="14">
        <v>2260</v>
      </c>
      <c r="E13" s="15">
        <v>160.66</v>
      </c>
      <c r="F13" s="16">
        <v>4.7699999999999999E-2</v>
      </c>
      <c r="G13" s="16"/>
    </row>
    <row r="14" spans="1:7" x14ac:dyDescent="0.25">
      <c r="A14" s="13" t="s">
        <v>428</v>
      </c>
      <c r="B14" s="31" t="s">
        <v>429</v>
      </c>
      <c r="C14" s="31" t="s">
        <v>277</v>
      </c>
      <c r="D14" s="14">
        <v>16552</v>
      </c>
      <c r="E14" s="15">
        <v>155.09</v>
      </c>
      <c r="F14" s="16">
        <v>4.5999999999999999E-2</v>
      </c>
      <c r="G14" s="16"/>
    </row>
    <row r="15" spans="1:7" x14ac:dyDescent="0.25">
      <c r="A15" s="13" t="s">
        <v>532</v>
      </c>
      <c r="B15" s="31" t="s">
        <v>533</v>
      </c>
      <c r="C15" s="31" t="s">
        <v>286</v>
      </c>
      <c r="D15" s="14">
        <v>2937</v>
      </c>
      <c r="E15" s="15">
        <v>149.76</v>
      </c>
      <c r="F15" s="16">
        <v>4.4400000000000002E-2</v>
      </c>
      <c r="G15" s="16"/>
    </row>
    <row r="16" spans="1:7" x14ac:dyDescent="0.25">
      <c r="A16" s="13" t="s">
        <v>534</v>
      </c>
      <c r="B16" s="31" t="s">
        <v>535</v>
      </c>
      <c r="C16" s="31" t="s">
        <v>343</v>
      </c>
      <c r="D16" s="14">
        <v>6025</v>
      </c>
      <c r="E16" s="15">
        <v>147.28</v>
      </c>
      <c r="F16" s="16">
        <v>4.3700000000000003E-2</v>
      </c>
      <c r="G16" s="16"/>
    </row>
    <row r="17" spans="1:7" x14ac:dyDescent="0.25">
      <c r="A17" s="13" t="s">
        <v>536</v>
      </c>
      <c r="B17" s="31" t="s">
        <v>537</v>
      </c>
      <c r="C17" s="31" t="s">
        <v>323</v>
      </c>
      <c r="D17" s="14">
        <v>2366</v>
      </c>
      <c r="E17" s="15">
        <v>135.47999999999999</v>
      </c>
      <c r="F17" s="16">
        <v>4.02E-2</v>
      </c>
      <c r="G17" s="16"/>
    </row>
    <row r="18" spans="1:7" x14ac:dyDescent="0.25">
      <c r="A18" s="13" t="s">
        <v>366</v>
      </c>
      <c r="B18" s="31" t="s">
        <v>367</v>
      </c>
      <c r="C18" s="31" t="s">
        <v>286</v>
      </c>
      <c r="D18" s="14">
        <v>998</v>
      </c>
      <c r="E18" s="15">
        <v>132.87</v>
      </c>
      <c r="F18" s="16">
        <v>3.9399999999999998E-2</v>
      </c>
      <c r="G18" s="16"/>
    </row>
    <row r="19" spans="1:7" x14ac:dyDescent="0.25">
      <c r="A19" s="13" t="s">
        <v>275</v>
      </c>
      <c r="B19" s="31" t="s">
        <v>276</v>
      </c>
      <c r="C19" s="31" t="s">
        <v>277</v>
      </c>
      <c r="D19" s="14">
        <v>3412</v>
      </c>
      <c r="E19" s="15">
        <v>116.83</v>
      </c>
      <c r="F19" s="16">
        <v>3.4700000000000002E-2</v>
      </c>
      <c r="G19" s="16"/>
    </row>
    <row r="20" spans="1:7" x14ac:dyDescent="0.25">
      <c r="A20" s="13" t="s">
        <v>538</v>
      </c>
      <c r="B20" s="31" t="s">
        <v>539</v>
      </c>
      <c r="C20" s="31" t="s">
        <v>337</v>
      </c>
      <c r="D20" s="14">
        <v>2564</v>
      </c>
      <c r="E20" s="15">
        <v>114.51</v>
      </c>
      <c r="F20" s="16">
        <v>3.4000000000000002E-2</v>
      </c>
      <c r="G20" s="16"/>
    </row>
    <row r="21" spans="1:7" x14ac:dyDescent="0.25">
      <c r="A21" s="13" t="s">
        <v>540</v>
      </c>
      <c r="B21" s="31" t="s">
        <v>541</v>
      </c>
      <c r="C21" s="31" t="s">
        <v>270</v>
      </c>
      <c r="D21" s="14">
        <v>4050</v>
      </c>
      <c r="E21" s="15">
        <v>109.86</v>
      </c>
      <c r="F21" s="16">
        <v>3.2599999999999997E-2</v>
      </c>
      <c r="G21" s="16"/>
    </row>
    <row r="22" spans="1:7" x14ac:dyDescent="0.25">
      <c r="A22" s="13" t="s">
        <v>410</v>
      </c>
      <c r="B22" s="31" t="s">
        <v>411</v>
      </c>
      <c r="C22" s="31" t="s">
        <v>259</v>
      </c>
      <c r="D22" s="14">
        <v>77687</v>
      </c>
      <c r="E22" s="15">
        <v>104.61</v>
      </c>
      <c r="F22" s="16">
        <v>3.1E-2</v>
      </c>
      <c r="G22" s="16"/>
    </row>
    <row r="23" spans="1:7" x14ac:dyDescent="0.25">
      <c r="A23" s="13" t="s">
        <v>356</v>
      </c>
      <c r="B23" s="31" t="s">
        <v>357</v>
      </c>
      <c r="C23" s="31" t="s">
        <v>296</v>
      </c>
      <c r="D23" s="14">
        <v>1624</v>
      </c>
      <c r="E23" s="15">
        <v>77.95</v>
      </c>
      <c r="F23" s="16">
        <v>2.3099999999999999E-2</v>
      </c>
      <c r="G23" s="16"/>
    </row>
    <row r="24" spans="1:7" x14ac:dyDescent="0.25">
      <c r="A24" s="13" t="s">
        <v>467</v>
      </c>
      <c r="B24" s="31" t="s">
        <v>468</v>
      </c>
      <c r="C24" s="31" t="s">
        <v>343</v>
      </c>
      <c r="D24" s="14">
        <v>661</v>
      </c>
      <c r="E24" s="15">
        <v>73.81</v>
      </c>
      <c r="F24" s="16">
        <v>2.1899999999999999E-2</v>
      </c>
      <c r="G24" s="16"/>
    </row>
    <row r="25" spans="1:7" x14ac:dyDescent="0.25">
      <c r="A25" s="13" t="s">
        <v>542</v>
      </c>
      <c r="B25" s="31" t="s">
        <v>543</v>
      </c>
      <c r="C25" s="31" t="s">
        <v>421</v>
      </c>
      <c r="D25" s="14">
        <v>17928</v>
      </c>
      <c r="E25" s="15">
        <v>71.59</v>
      </c>
      <c r="F25" s="16">
        <v>2.12E-2</v>
      </c>
      <c r="G25" s="16"/>
    </row>
    <row r="26" spans="1:7" x14ac:dyDescent="0.25">
      <c r="A26" s="13" t="s">
        <v>513</v>
      </c>
      <c r="B26" s="31" t="s">
        <v>514</v>
      </c>
      <c r="C26" s="31" t="s">
        <v>384</v>
      </c>
      <c r="D26" s="14">
        <v>8912</v>
      </c>
      <c r="E26" s="15">
        <v>69.069999999999993</v>
      </c>
      <c r="F26" s="16">
        <v>2.0500000000000001E-2</v>
      </c>
      <c r="G26" s="16"/>
    </row>
    <row r="27" spans="1:7" x14ac:dyDescent="0.25">
      <c r="A27" s="13" t="s">
        <v>544</v>
      </c>
      <c r="B27" s="31" t="s">
        <v>545</v>
      </c>
      <c r="C27" s="31" t="s">
        <v>296</v>
      </c>
      <c r="D27" s="14">
        <v>1435</v>
      </c>
      <c r="E27" s="15">
        <v>61.27</v>
      </c>
      <c r="F27" s="16">
        <v>1.8200000000000001E-2</v>
      </c>
      <c r="G27" s="16"/>
    </row>
    <row r="28" spans="1:7" x14ac:dyDescent="0.25">
      <c r="A28" s="13" t="s">
        <v>546</v>
      </c>
      <c r="B28" s="31" t="s">
        <v>547</v>
      </c>
      <c r="C28" s="31" t="s">
        <v>270</v>
      </c>
      <c r="D28" s="14">
        <v>1525</v>
      </c>
      <c r="E28" s="15">
        <v>54.92</v>
      </c>
      <c r="F28" s="16">
        <v>1.6299999999999999E-2</v>
      </c>
      <c r="G28" s="16"/>
    </row>
    <row r="29" spans="1:7" x14ac:dyDescent="0.25">
      <c r="A29" s="13" t="s">
        <v>416</v>
      </c>
      <c r="B29" s="31" t="s">
        <v>417</v>
      </c>
      <c r="C29" s="31" t="s">
        <v>418</v>
      </c>
      <c r="D29" s="14">
        <v>313</v>
      </c>
      <c r="E29" s="15">
        <v>48.32</v>
      </c>
      <c r="F29" s="16">
        <v>1.43E-2</v>
      </c>
      <c r="G29" s="16"/>
    </row>
    <row r="30" spans="1:7" x14ac:dyDescent="0.25">
      <c r="A30" s="13" t="s">
        <v>548</v>
      </c>
      <c r="B30" s="31" t="s">
        <v>549</v>
      </c>
      <c r="C30" s="31" t="s">
        <v>270</v>
      </c>
      <c r="D30" s="14">
        <v>3367</v>
      </c>
      <c r="E30" s="15">
        <v>42.83</v>
      </c>
      <c r="F30" s="16">
        <v>1.2699999999999999E-2</v>
      </c>
      <c r="G30" s="16"/>
    </row>
    <row r="31" spans="1:7" x14ac:dyDescent="0.25">
      <c r="A31" s="13" t="s">
        <v>550</v>
      </c>
      <c r="B31" s="31" t="s">
        <v>551</v>
      </c>
      <c r="C31" s="31" t="s">
        <v>277</v>
      </c>
      <c r="D31" s="14">
        <v>13473</v>
      </c>
      <c r="E31" s="15">
        <v>39.659999999999997</v>
      </c>
      <c r="F31" s="16">
        <v>1.18E-2</v>
      </c>
      <c r="G31" s="16"/>
    </row>
    <row r="32" spans="1:7" x14ac:dyDescent="0.25">
      <c r="A32" s="13" t="s">
        <v>552</v>
      </c>
      <c r="B32" s="31" t="s">
        <v>553</v>
      </c>
      <c r="C32" s="31" t="s">
        <v>270</v>
      </c>
      <c r="D32" s="14">
        <v>3674</v>
      </c>
      <c r="E32" s="15">
        <v>38.01</v>
      </c>
      <c r="F32" s="16">
        <v>1.1299999999999999E-2</v>
      </c>
      <c r="G32" s="16"/>
    </row>
    <row r="33" spans="1:7" x14ac:dyDescent="0.25">
      <c r="A33" s="13" t="s">
        <v>554</v>
      </c>
      <c r="B33" s="31" t="s">
        <v>555</v>
      </c>
      <c r="C33" s="31" t="s">
        <v>270</v>
      </c>
      <c r="D33" s="14">
        <v>4916</v>
      </c>
      <c r="E33" s="15">
        <v>36.31</v>
      </c>
      <c r="F33" s="16">
        <v>1.0800000000000001E-2</v>
      </c>
      <c r="G33" s="16"/>
    </row>
    <row r="34" spans="1:7" x14ac:dyDescent="0.25">
      <c r="A34" s="13" t="s">
        <v>556</v>
      </c>
      <c r="B34" s="31" t="s">
        <v>557</v>
      </c>
      <c r="C34" s="31" t="s">
        <v>389</v>
      </c>
      <c r="D34" s="14">
        <v>1814</v>
      </c>
      <c r="E34" s="15">
        <v>35.950000000000003</v>
      </c>
      <c r="F34" s="16">
        <v>1.0699999999999999E-2</v>
      </c>
      <c r="G34" s="16"/>
    </row>
    <row r="35" spans="1:7" x14ac:dyDescent="0.25">
      <c r="A35" s="13" t="s">
        <v>558</v>
      </c>
      <c r="B35" s="31" t="s">
        <v>559</v>
      </c>
      <c r="C35" s="31" t="s">
        <v>421</v>
      </c>
      <c r="D35" s="14">
        <v>6694</v>
      </c>
      <c r="E35" s="15">
        <v>35.799999999999997</v>
      </c>
      <c r="F35" s="16">
        <v>1.06E-2</v>
      </c>
      <c r="G35" s="16"/>
    </row>
    <row r="36" spans="1:7" x14ac:dyDescent="0.25">
      <c r="A36" s="13" t="s">
        <v>560</v>
      </c>
      <c r="B36" s="31" t="s">
        <v>561</v>
      </c>
      <c r="C36" s="31" t="s">
        <v>270</v>
      </c>
      <c r="D36" s="14">
        <v>3356</v>
      </c>
      <c r="E36" s="15">
        <v>33.89</v>
      </c>
      <c r="F36" s="16">
        <v>1.01E-2</v>
      </c>
      <c r="G36" s="16"/>
    </row>
    <row r="37" spans="1:7" x14ac:dyDescent="0.25">
      <c r="A37" s="13" t="s">
        <v>562</v>
      </c>
      <c r="B37" s="31" t="s">
        <v>563</v>
      </c>
      <c r="C37" s="31" t="s">
        <v>286</v>
      </c>
      <c r="D37" s="14">
        <v>161</v>
      </c>
      <c r="E37" s="15">
        <v>32.049999999999997</v>
      </c>
      <c r="F37" s="16">
        <v>9.4999999999999998E-3</v>
      </c>
      <c r="G37" s="16"/>
    </row>
    <row r="38" spans="1:7" x14ac:dyDescent="0.25">
      <c r="A38" s="13" t="s">
        <v>564</v>
      </c>
      <c r="B38" s="31" t="s">
        <v>565</v>
      </c>
      <c r="C38" s="31" t="s">
        <v>270</v>
      </c>
      <c r="D38" s="14">
        <v>9896</v>
      </c>
      <c r="E38" s="15">
        <v>30.55</v>
      </c>
      <c r="F38" s="16">
        <v>9.1000000000000004E-3</v>
      </c>
      <c r="G38" s="16"/>
    </row>
    <row r="39" spans="1:7" x14ac:dyDescent="0.25">
      <c r="A39" s="13" t="s">
        <v>566</v>
      </c>
      <c r="B39" s="31" t="s">
        <v>567</v>
      </c>
      <c r="C39" s="31" t="s">
        <v>350</v>
      </c>
      <c r="D39" s="14">
        <v>1406</v>
      </c>
      <c r="E39" s="15">
        <v>24.84</v>
      </c>
      <c r="F39" s="16">
        <v>7.4000000000000003E-3</v>
      </c>
      <c r="G39" s="16"/>
    </row>
    <row r="40" spans="1:7" x14ac:dyDescent="0.25">
      <c r="A40" s="13" t="s">
        <v>568</v>
      </c>
      <c r="B40" s="31" t="s">
        <v>569</v>
      </c>
      <c r="C40" s="31" t="s">
        <v>304</v>
      </c>
      <c r="D40" s="14">
        <v>58465</v>
      </c>
      <c r="E40" s="15">
        <v>23.7</v>
      </c>
      <c r="F40" s="16">
        <v>7.0000000000000001E-3</v>
      </c>
      <c r="G40" s="16"/>
    </row>
    <row r="41" spans="1:7" x14ac:dyDescent="0.25">
      <c r="A41" s="13" t="s">
        <v>570</v>
      </c>
      <c r="B41" s="31" t="s">
        <v>571</v>
      </c>
      <c r="C41" s="31" t="s">
        <v>370</v>
      </c>
      <c r="D41" s="14">
        <v>2582</v>
      </c>
      <c r="E41" s="15">
        <v>20.62</v>
      </c>
      <c r="F41" s="16">
        <v>6.1000000000000004E-3</v>
      </c>
      <c r="G41" s="16"/>
    </row>
    <row r="42" spans="1:7" x14ac:dyDescent="0.25">
      <c r="A42" s="13" t="s">
        <v>572</v>
      </c>
      <c r="B42" s="31" t="s">
        <v>573</v>
      </c>
      <c r="C42" s="31" t="s">
        <v>350</v>
      </c>
      <c r="D42" s="14">
        <v>1427</v>
      </c>
      <c r="E42" s="15">
        <v>19.510000000000002</v>
      </c>
      <c r="F42" s="16">
        <v>5.7999999999999996E-3</v>
      </c>
      <c r="G42" s="16"/>
    </row>
    <row r="43" spans="1:7" x14ac:dyDescent="0.25">
      <c r="A43" s="13" t="s">
        <v>574</v>
      </c>
      <c r="B43" s="31" t="s">
        <v>575</v>
      </c>
      <c r="C43" s="31" t="s">
        <v>270</v>
      </c>
      <c r="D43" s="14">
        <v>2336</v>
      </c>
      <c r="E43" s="15">
        <v>18.690000000000001</v>
      </c>
      <c r="F43" s="16">
        <v>5.4999999999999997E-3</v>
      </c>
      <c r="G43" s="16"/>
    </row>
    <row r="44" spans="1:7" x14ac:dyDescent="0.25">
      <c r="A44" s="13" t="s">
        <v>576</v>
      </c>
      <c r="B44" s="31" t="s">
        <v>577</v>
      </c>
      <c r="C44" s="31" t="s">
        <v>283</v>
      </c>
      <c r="D44" s="14">
        <v>604</v>
      </c>
      <c r="E44" s="15">
        <v>17.7</v>
      </c>
      <c r="F44" s="16">
        <v>5.3E-3</v>
      </c>
      <c r="G44" s="16"/>
    </row>
    <row r="45" spans="1:7" x14ac:dyDescent="0.25">
      <c r="A45" s="13" t="s">
        <v>578</v>
      </c>
      <c r="B45" s="31" t="s">
        <v>579</v>
      </c>
      <c r="C45" s="31" t="s">
        <v>370</v>
      </c>
      <c r="D45" s="14">
        <v>3710</v>
      </c>
      <c r="E45" s="15">
        <v>16.760000000000002</v>
      </c>
      <c r="F45" s="16">
        <v>5.0000000000000001E-3</v>
      </c>
      <c r="G45" s="16"/>
    </row>
    <row r="46" spans="1:7" x14ac:dyDescent="0.25">
      <c r="A46" s="13" t="s">
        <v>580</v>
      </c>
      <c r="B46" s="31" t="s">
        <v>581</v>
      </c>
      <c r="C46" s="31" t="s">
        <v>256</v>
      </c>
      <c r="D46" s="14">
        <v>8730</v>
      </c>
      <c r="E46" s="15">
        <v>16.13</v>
      </c>
      <c r="F46" s="16">
        <v>4.7999999999999996E-3</v>
      </c>
      <c r="G46" s="16"/>
    </row>
    <row r="47" spans="1:7" x14ac:dyDescent="0.25">
      <c r="A47" s="13" t="s">
        <v>582</v>
      </c>
      <c r="B47" s="31" t="s">
        <v>583</v>
      </c>
      <c r="C47" s="31" t="s">
        <v>370</v>
      </c>
      <c r="D47" s="14">
        <v>4818</v>
      </c>
      <c r="E47" s="15">
        <v>14.28</v>
      </c>
      <c r="F47" s="16">
        <v>4.1999999999999997E-3</v>
      </c>
      <c r="G47" s="16"/>
    </row>
    <row r="48" spans="1:7" x14ac:dyDescent="0.25">
      <c r="A48" s="13" t="s">
        <v>584</v>
      </c>
      <c r="B48" s="31" t="s">
        <v>585</v>
      </c>
      <c r="C48" s="31" t="s">
        <v>586</v>
      </c>
      <c r="D48" s="14">
        <v>1914</v>
      </c>
      <c r="E48" s="15">
        <v>14.09</v>
      </c>
      <c r="F48" s="16">
        <v>4.1999999999999997E-3</v>
      </c>
      <c r="G48" s="16"/>
    </row>
    <row r="49" spans="1:7" x14ac:dyDescent="0.25">
      <c r="A49" s="13" t="s">
        <v>587</v>
      </c>
      <c r="B49" s="31" t="s">
        <v>588</v>
      </c>
      <c r="C49" s="31" t="s">
        <v>589</v>
      </c>
      <c r="D49" s="14">
        <v>621</v>
      </c>
      <c r="E49" s="15">
        <v>13.98</v>
      </c>
      <c r="F49" s="16">
        <v>4.1000000000000003E-3</v>
      </c>
      <c r="G49" s="16"/>
    </row>
    <row r="50" spans="1:7" x14ac:dyDescent="0.25">
      <c r="A50" s="13" t="s">
        <v>590</v>
      </c>
      <c r="B50" s="31" t="s">
        <v>591</v>
      </c>
      <c r="C50" s="31" t="s">
        <v>592</v>
      </c>
      <c r="D50" s="14">
        <v>949</v>
      </c>
      <c r="E50" s="15">
        <v>13.56</v>
      </c>
      <c r="F50" s="16">
        <v>4.0000000000000001E-3</v>
      </c>
      <c r="G50" s="16"/>
    </row>
    <row r="51" spans="1:7" x14ac:dyDescent="0.25">
      <c r="A51" s="13" t="s">
        <v>593</v>
      </c>
      <c r="B51" s="31" t="s">
        <v>594</v>
      </c>
      <c r="C51" s="31" t="s">
        <v>277</v>
      </c>
      <c r="D51" s="14">
        <v>1517</v>
      </c>
      <c r="E51" s="15">
        <v>13.13</v>
      </c>
      <c r="F51" s="16">
        <v>3.8999999999999998E-3</v>
      </c>
      <c r="G51" s="16"/>
    </row>
    <row r="52" spans="1:7" x14ac:dyDescent="0.25">
      <c r="A52" s="13" t="s">
        <v>595</v>
      </c>
      <c r="B52" s="31" t="s">
        <v>596</v>
      </c>
      <c r="C52" s="31" t="s">
        <v>307</v>
      </c>
      <c r="D52" s="14">
        <v>890</v>
      </c>
      <c r="E52" s="15">
        <v>12.65</v>
      </c>
      <c r="F52" s="16">
        <v>3.8E-3</v>
      </c>
      <c r="G52" s="16"/>
    </row>
    <row r="53" spans="1:7" x14ac:dyDescent="0.25">
      <c r="A53" s="13" t="s">
        <v>597</v>
      </c>
      <c r="B53" s="31" t="s">
        <v>598</v>
      </c>
      <c r="C53" s="31" t="s">
        <v>291</v>
      </c>
      <c r="D53" s="14">
        <v>145</v>
      </c>
      <c r="E53" s="15">
        <v>11.91</v>
      </c>
      <c r="F53" s="16">
        <v>3.5000000000000001E-3</v>
      </c>
      <c r="G53" s="16"/>
    </row>
    <row r="54" spans="1:7" x14ac:dyDescent="0.25">
      <c r="A54" s="13" t="s">
        <v>599</v>
      </c>
      <c r="B54" s="31" t="s">
        <v>600</v>
      </c>
      <c r="C54" s="31" t="s">
        <v>601</v>
      </c>
      <c r="D54" s="14">
        <v>147</v>
      </c>
      <c r="E54" s="15">
        <v>11.69</v>
      </c>
      <c r="F54" s="16">
        <v>3.5000000000000001E-3</v>
      </c>
      <c r="G54" s="16"/>
    </row>
    <row r="55" spans="1:7" x14ac:dyDescent="0.25">
      <c r="A55" s="13" t="s">
        <v>602</v>
      </c>
      <c r="B55" s="31" t="s">
        <v>603</v>
      </c>
      <c r="C55" s="31" t="s">
        <v>296</v>
      </c>
      <c r="D55" s="14">
        <v>1501</v>
      </c>
      <c r="E55" s="15">
        <v>11.19</v>
      </c>
      <c r="F55" s="16">
        <v>3.3E-3</v>
      </c>
      <c r="G55" s="16"/>
    </row>
    <row r="56" spans="1:7" x14ac:dyDescent="0.25">
      <c r="A56" s="13" t="s">
        <v>604</v>
      </c>
      <c r="B56" s="31" t="s">
        <v>605</v>
      </c>
      <c r="C56" s="31" t="s">
        <v>299</v>
      </c>
      <c r="D56" s="14">
        <v>530</v>
      </c>
      <c r="E56" s="15">
        <v>11.15</v>
      </c>
      <c r="F56" s="16">
        <v>3.3E-3</v>
      </c>
      <c r="G56" s="16"/>
    </row>
    <row r="57" spans="1:7" x14ac:dyDescent="0.25">
      <c r="A57" s="13" t="s">
        <v>606</v>
      </c>
      <c r="B57" s="31" t="s">
        <v>607</v>
      </c>
      <c r="C57" s="31" t="s">
        <v>608</v>
      </c>
      <c r="D57" s="14">
        <v>799</v>
      </c>
      <c r="E57" s="15">
        <v>9.07</v>
      </c>
      <c r="F57" s="16">
        <v>2.7000000000000001E-3</v>
      </c>
      <c r="G57" s="16"/>
    </row>
    <row r="58" spans="1:7" x14ac:dyDescent="0.25">
      <c r="A58" s="17" t="s">
        <v>187</v>
      </c>
      <c r="B58" s="32"/>
      <c r="C58" s="32"/>
      <c r="D58" s="18"/>
      <c r="E58" s="37">
        <v>3367.11</v>
      </c>
      <c r="F58" s="38">
        <v>0.99919999999999998</v>
      </c>
      <c r="G58" s="21"/>
    </row>
    <row r="59" spans="1:7" x14ac:dyDescent="0.25">
      <c r="A59" s="17" t="s">
        <v>477</v>
      </c>
      <c r="B59" s="31"/>
      <c r="C59" s="31"/>
      <c r="D59" s="14"/>
      <c r="E59" s="15"/>
      <c r="F59" s="16"/>
      <c r="G59" s="16"/>
    </row>
    <row r="60" spans="1:7" x14ac:dyDescent="0.25">
      <c r="A60" s="17" t="s">
        <v>187</v>
      </c>
      <c r="B60" s="31"/>
      <c r="C60" s="31"/>
      <c r="D60" s="14"/>
      <c r="E60" s="39" t="s">
        <v>153</v>
      </c>
      <c r="F60" s="40" t="s">
        <v>153</v>
      </c>
      <c r="G60" s="16"/>
    </row>
    <row r="61" spans="1:7" x14ac:dyDescent="0.25">
      <c r="A61" s="24" t="s">
        <v>190</v>
      </c>
      <c r="B61" s="33"/>
      <c r="C61" s="33"/>
      <c r="D61" s="25"/>
      <c r="E61" s="28">
        <v>3367.11</v>
      </c>
      <c r="F61" s="29">
        <v>0.99919999999999998</v>
      </c>
      <c r="G61" s="21"/>
    </row>
    <row r="62" spans="1:7" x14ac:dyDescent="0.25">
      <c r="A62" s="13"/>
      <c r="B62" s="31"/>
      <c r="C62" s="31"/>
      <c r="D62" s="14"/>
      <c r="E62" s="15"/>
      <c r="F62" s="16"/>
      <c r="G62" s="16"/>
    </row>
    <row r="63" spans="1:7" x14ac:dyDescent="0.25">
      <c r="A63" s="13" t="s">
        <v>193</v>
      </c>
      <c r="B63" s="31"/>
      <c r="C63" s="31"/>
      <c r="D63" s="14"/>
      <c r="E63" s="15">
        <v>0</v>
      </c>
      <c r="F63" s="68">
        <v>0</v>
      </c>
      <c r="G63" s="16"/>
    </row>
    <row r="64" spans="1:7" x14ac:dyDescent="0.25">
      <c r="A64" s="13" t="s">
        <v>194</v>
      </c>
      <c r="B64" s="31"/>
      <c r="C64" s="31"/>
      <c r="D64" s="14"/>
      <c r="E64" s="15">
        <v>2.4700000000000002</v>
      </c>
      <c r="F64" s="16">
        <v>8.0000000000000004E-4</v>
      </c>
      <c r="G64" s="16"/>
    </row>
    <row r="65" spans="1:7" x14ac:dyDescent="0.25">
      <c r="A65" s="26" t="s">
        <v>195</v>
      </c>
      <c r="B65" s="34"/>
      <c r="C65" s="34"/>
      <c r="D65" s="27"/>
      <c r="E65" s="28">
        <v>3369.58</v>
      </c>
      <c r="F65" s="29">
        <v>1</v>
      </c>
      <c r="G65" s="29"/>
    </row>
    <row r="67" spans="1:7" x14ac:dyDescent="0.25">
      <c r="A67" s="69" t="s">
        <v>197</v>
      </c>
    </row>
    <row r="70" spans="1:7" x14ac:dyDescent="0.25">
      <c r="A70" s="1" t="s">
        <v>199</v>
      </c>
    </row>
    <row r="71" spans="1:7" x14ac:dyDescent="0.25">
      <c r="A71" s="47" t="s">
        <v>200</v>
      </c>
      <c r="B71" s="3" t="s">
        <v>153</v>
      </c>
    </row>
    <row r="72" spans="1:7" x14ac:dyDescent="0.25">
      <c r="A72" t="s">
        <v>201</v>
      </c>
    </row>
    <row r="73" spans="1:7" x14ac:dyDescent="0.25">
      <c r="A73" t="s">
        <v>1034</v>
      </c>
      <c r="B73" t="s">
        <v>203</v>
      </c>
      <c r="C73" t="s">
        <v>203</v>
      </c>
    </row>
    <row r="74" spans="1:7" x14ac:dyDescent="0.25">
      <c r="B74" s="48">
        <v>46112</v>
      </c>
      <c r="C74" s="48">
        <v>46142</v>
      </c>
    </row>
    <row r="75" spans="1:7" x14ac:dyDescent="0.25">
      <c r="A75" t="s">
        <v>206</v>
      </c>
      <c r="B75">
        <v>36.581299999999999</v>
      </c>
      <c r="C75">
        <v>41.767699999999998</v>
      </c>
    </row>
    <row r="77" spans="1:7" x14ac:dyDescent="0.25">
      <c r="A77" t="s">
        <v>208</v>
      </c>
      <c r="B77" s="3" t="s">
        <v>153</v>
      </c>
    </row>
    <row r="78" spans="1:7" x14ac:dyDescent="0.25">
      <c r="A78" t="s">
        <v>209</v>
      </c>
      <c r="B78" s="3" t="s">
        <v>153</v>
      </c>
    </row>
    <row r="79" spans="1:7" ht="29.1" customHeight="1" x14ac:dyDescent="0.25">
      <c r="A79" s="47" t="s">
        <v>210</v>
      </c>
      <c r="B79" s="3" t="s">
        <v>153</v>
      </c>
    </row>
    <row r="80" spans="1:7" ht="29.1" customHeight="1" x14ac:dyDescent="0.25">
      <c r="A80" s="47" t="s">
        <v>211</v>
      </c>
      <c r="B80" s="3" t="s">
        <v>153</v>
      </c>
    </row>
    <row r="81" spans="1:9" x14ac:dyDescent="0.25">
      <c r="A81" t="s">
        <v>480</v>
      </c>
      <c r="B81" s="49">
        <v>1.5660000000000001</v>
      </c>
    </row>
    <row r="82" spans="1:9" ht="43.5" customHeight="1" x14ac:dyDescent="0.25">
      <c r="A82" s="47" t="s">
        <v>213</v>
      </c>
      <c r="B82" s="3" t="s">
        <v>153</v>
      </c>
    </row>
    <row r="83" spans="1:9" x14ac:dyDescent="0.25">
      <c r="B83" s="3"/>
    </row>
    <row r="84" spans="1:9" ht="29.1" customHeight="1" x14ac:dyDescent="0.25">
      <c r="A84" s="47" t="s">
        <v>214</v>
      </c>
      <c r="B84" s="3" t="s">
        <v>153</v>
      </c>
    </row>
    <row r="85" spans="1:9" ht="29.1" customHeight="1" x14ac:dyDescent="0.25">
      <c r="A85" s="47" t="s">
        <v>215</v>
      </c>
      <c r="B85" t="s">
        <v>153</v>
      </c>
    </row>
    <row r="86" spans="1:9" ht="29.1" customHeight="1" x14ac:dyDescent="0.25">
      <c r="A86" s="47" t="s">
        <v>216</v>
      </c>
      <c r="B86" s="3" t="s">
        <v>153</v>
      </c>
    </row>
    <row r="87" spans="1:9" ht="29.1" customHeight="1" x14ac:dyDescent="0.25">
      <c r="A87" s="47" t="s">
        <v>217</v>
      </c>
      <c r="B87" s="3" t="s">
        <v>153</v>
      </c>
    </row>
    <row r="89" spans="1:9" x14ac:dyDescent="0.25">
      <c r="A89" s="77" t="s">
        <v>481</v>
      </c>
      <c r="B89" s="78" t="s">
        <v>482</v>
      </c>
      <c r="C89" s="76"/>
      <c r="D89" s="76"/>
      <c r="E89" s="76"/>
      <c r="F89" s="76"/>
      <c r="G89" s="76"/>
      <c r="H89" s="76"/>
      <c r="I89" s="76"/>
    </row>
    <row r="90" spans="1:9" x14ac:dyDescent="0.25">
      <c r="A90" s="76"/>
      <c r="B90" s="76"/>
      <c r="C90" s="76"/>
      <c r="D90" s="76"/>
      <c r="E90" s="76"/>
      <c r="F90" s="76"/>
      <c r="G90" s="76"/>
      <c r="H90" s="76"/>
      <c r="I90" s="76"/>
    </row>
    <row r="91" spans="1:9" x14ac:dyDescent="0.25">
      <c r="A91" s="77" t="s">
        <v>483</v>
      </c>
      <c r="B91" s="79" t="s">
        <v>484</v>
      </c>
      <c r="C91" s="80"/>
      <c r="D91" s="80"/>
      <c r="E91" s="76"/>
      <c r="F91" s="76"/>
      <c r="G91" s="76"/>
      <c r="H91" s="76"/>
      <c r="I91" s="76"/>
    </row>
    <row r="92" spans="1:9" x14ac:dyDescent="0.25">
      <c r="A92" s="76"/>
      <c r="B92" s="76"/>
      <c r="C92" s="76"/>
      <c r="D92" s="76"/>
      <c r="E92" s="76"/>
      <c r="F92" s="88"/>
      <c r="G92" s="88"/>
      <c r="H92" s="87"/>
      <c r="I92" s="76"/>
    </row>
    <row r="93" spans="1:9" x14ac:dyDescent="0.25">
      <c r="A93" s="76"/>
      <c r="B93" s="79" t="s">
        <v>485</v>
      </c>
      <c r="C93" s="76"/>
      <c r="D93" s="76"/>
      <c r="E93" s="76"/>
      <c r="F93" s="76"/>
      <c r="G93" s="76"/>
      <c r="H93" s="76"/>
      <c r="I93" s="76"/>
    </row>
    <row r="94" spans="1:9" x14ac:dyDescent="0.25">
      <c r="A94" s="76"/>
      <c r="B94" s="81" t="s">
        <v>486</v>
      </c>
      <c r="C94" s="81" t="s">
        <v>487</v>
      </c>
      <c r="D94" s="76"/>
      <c r="E94" s="76"/>
      <c r="F94" s="76"/>
      <c r="G94" s="76"/>
      <c r="H94" s="76"/>
      <c r="I94" s="76"/>
    </row>
    <row r="95" spans="1:9" x14ac:dyDescent="0.25">
      <c r="A95" s="76"/>
      <c r="B95" s="84" t="s">
        <v>488</v>
      </c>
      <c r="C95" s="89"/>
      <c r="D95" s="76"/>
      <c r="E95" s="90"/>
      <c r="F95" s="76"/>
      <c r="G95" s="76"/>
      <c r="H95" s="76"/>
      <c r="I95" s="76"/>
    </row>
    <row r="96" spans="1:9" x14ac:dyDescent="0.25">
      <c r="A96" s="76"/>
      <c r="B96" s="76"/>
      <c r="C96" s="76"/>
      <c r="D96" s="76"/>
      <c r="E96" s="76"/>
      <c r="F96" s="76"/>
      <c r="G96" s="76"/>
      <c r="H96" s="76"/>
      <c r="I96" s="76"/>
    </row>
    <row r="97" spans="1:9" x14ac:dyDescent="0.25">
      <c r="A97" s="77" t="s">
        <v>489</v>
      </c>
      <c r="B97" s="78" t="s">
        <v>490</v>
      </c>
      <c r="C97" s="76"/>
      <c r="D97" s="76"/>
      <c r="E97" s="76"/>
      <c r="F97" s="76"/>
      <c r="G97" s="76"/>
      <c r="H97" s="76"/>
      <c r="I97" s="76"/>
    </row>
    <row r="98" spans="1:9" x14ac:dyDescent="0.25">
      <c r="A98" s="76"/>
      <c r="B98" s="76"/>
      <c r="C98" s="94"/>
      <c r="D98" s="95"/>
      <c r="E98" s="96">
        <v>18691756509.944</v>
      </c>
      <c r="F98" s="96">
        <v>15069556039.044001</v>
      </c>
      <c r="G98" s="96">
        <v>15069556039.044001</v>
      </c>
      <c r="H98" s="76"/>
      <c r="I98" s="76"/>
    </row>
    <row r="99" spans="1:9" x14ac:dyDescent="0.25">
      <c r="A99" s="77" t="s">
        <v>491</v>
      </c>
      <c r="B99" s="79" t="s">
        <v>492</v>
      </c>
      <c r="C99" s="76"/>
      <c r="D99" s="76"/>
      <c r="E99" s="76"/>
      <c r="F99" s="76"/>
      <c r="G99" s="76"/>
      <c r="H99" s="76"/>
      <c r="I99" s="76"/>
    </row>
    <row r="100" spans="1:9" x14ac:dyDescent="0.25">
      <c r="A100" s="76"/>
      <c r="B100" s="76"/>
      <c r="C100" s="76"/>
      <c r="D100" s="76"/>
      <c r="E100" s="94"/>
      <c r="F100" s="98"/>
      <c r="G100" s="98"/>
      <c r="H100" s="90"/>
      <c r="I100" s="76"/>
    </row>
    <row r="101" spans="1:9" x14ac:dyDescent="0.25">
      <c r="A101" s="76"/>
      <c r="B101" s="100"/>
      <c r="C101" s="76"/>
      <c r="D101" s="76"/>
      <c r="E101" s="76"/>
      <c r="F101" s="76"/>
      <c r="G101" s="76"/>
      <c r="H101" s="76"/>
      <c r="I101" s="76"/>
    </row>
    <row r="102" spans="1:9" x14ac:dyDescent="0.25">
      <c r="A102" s="77" t="s">
        <v>493</v>
      </c>
      <c r="B102" s="79" t="s">
        <v>494</v>
      </c>
      <c r="C102" s="76"/>
      <c r="D102" s="76"/>
      <c r="E102" s="76"/>
      <c r="F102" s="76"/>
      <c r="G102" s="76"/>
      <c r="H102" s="76"/>
      <c r="I102" s="76"/>
    </row>
    <row r="103" spans="1:9" x14ac:dyDescent="0.25">
      <c r="A103" s="76"/>
      <c r="B103" s="76"/>
      <c r="C103" s="76"/>
      <c r="D103" s="76"/>
      <c r="E103" s="76"/>
      <c r="F103" s="76"/>
      <c r="G103" s="76"/>
      <c r="H103" s="76"/>
      <c r="I103" s="76"/>
    </row>
    <row r="104" spans="1:9" x14ac:dyDescent="0.25">
      <c r="A104" s="77" t="s">
        <v>495</v>
      </c>
      <c r="B104" s="78" t="s">
        <v>496</v>
      </c>
      <c r="C104" s="76"/>
      <c r="D104" s="76"/>
      <c r="E104" s="76"/>
      <c r="F104" s="76"/>
      <c r="G104" s="76"/>
      <c r="H104" s="76"/>
      <c r="I104" s="76"/>
    </row>
    <row r="105" spans="1:9" x14ac:dyDescent="0.25">
      <c r="A105" s="76"/>
      <c r="B105" s="101"/>
      <c r="C105" s="76"/>
      <c r="D105" s="76"/>
      <c r="E105" s="76"/>
      <c r="F105" s="76"/>
      <c r="G105" s="76"/>
      <c r="H105" s="76"/>
      <c r="I105" s="76"/>
    </row>
    <row r="106" spans="1:9" x14ac:dyDescent="0.25">
      <c r="A106" s="77" t="s">
        <v>497</v>
      </c>
      <c r="B106" s="79" t="s">
        <v>498</v>
      </c>
      <c r="C106" s="76"/>
      <c r="D106" s="76"/>
      <c r="E106" s="76"/>
      <c r="F106" s="76"/>
      <c r="G106" s="76"/>
      <c r="H106" s="76"/>
      <c r="I106" s="76"/>
    </row>
    <row r="107" spans="1:9" x14ac:dyDescent="0.25">
      <c r="A107" s="77"/>
      <c r="B107" s="78"/>
      <c r="C107" s="76"/>
      <c r="D107" s="76"/>
      <c r="E107" s="76"/>
      <c r="F107" s="76"/>
      <c r="G107" s="76"/>
      <c r="H107" s="76"/>
      <c r="I107" s="76"/>
    </row>
    <row r="108" spans="1:9" x14ac:dyDescent="0.25">
      <c r="A108" s="77" t="s">
        <v>499</v>
      </c>
      <c r="B108" s="79" t="s">
        <v>500</v>
      </c>
      <c r="C108" s="76"/>
      <c r="D108" s="76"/>
      <c r="E108" s="76"/>
      <c r="F108" s="76"/>
      <c r="G108" s="76"/>
      <c r="H108" s="76"/>
      <c r="I108" s="76"/>
    </row>
    <row r="109" spans="1:9" x14ac:dyDescent="0.25">
      <c r="A109" s="77"/>
      <c r="B109" s="84"/>
      <c r="C109" s="84"/>
      <c r="D109" s="84"/>
      <c r="E109" s="102"/>
      <c r="F109" s="86"/>
      <c r="G109" s="86"/>
      <c r="H109" s="76"/>
      <c r="I109" s="76"/>
    </row>
    <row r="110" spans="1:9" x14ac:dyDescent="0.25">
      <c r="A110" s="77"/>
      <c r="B110" s="103"/>
      <c r="C110" s="76"/>
      <c r="D110" s="76"/>
      <c r="E110" s="93"/>
      <c r="F110" s="88"/>
      <c r="G110" s="88"/>
      <c r="H110" s="76"/>
      <c r="I110" s="76"/>
    </row>
    <row r="111" spans="1:9" x14ac:dyDescent="0.25">
      <c r="A111" s="77" t="s">
        <v>501</v>
      </c>
      <c r="B111" s="79" t="s">
        <v>502</v>
      </c>
      <c r="C111" s="76"/>
      <c r="D111" s="76"/>
      <c r="E111" s="76"/>
      <c r="F111" s="76"/>
      <c r="G111" s="76"/>
      <c r="H111" s="76"/>
      <c r="I111" s="76"/>
    </row>
    <row r="112" spans="1:9" x14ac:dyDescent="0.25">
      <c r="A112" s="76"/>
      <c r="B112" s="84"/>
      <c r="C112" s="84"/>
      <c r="D112" s="84"/>
      <c r="E112" s="104"/>
      <c r="F112" s="104"/>
      <c r="G112" s="104"/>
      <c r="H112" s="76"/>
      <c r="I112" s="76"/>
    </row>
    <row r="113" spans="1:9" x14ac:dyDescent="0.25">
      <c r="A113" s="76"/>
      <c r="B113" s="76"/>
      <c r="C113" s="76"/>
      <c r="D113" s="76"/>
      <c r="E113" s="106"/>
      <c r="F113" s="106"/>
      <c r="G113" s="106"/>
      <c r="H113" s="76"/>
      <c r="I113" s="76"/>
    </row>
    <row r="114" spans="1:9" x14ac:dyDescent="0.25">
      <c r="A114" s="76"/>
      <c r="B114" s="76" t="s">
        <v>503</v>
      </c>
      <c r="C114" s="76"/>
      <c r="D114" s="76"/>
      <c r="E114" s="76"/>
      <c r="F114" s="76"/>
      <c r="G114" s="76"/>
      <c r="H114" s="76"/>
      <c r="I114" s="76"/>
    </row>
    <row r="115" spans="1:9" x14ac:dyDescent="0.25">
      <c r="A115" s="76"/>
      <c r="B115" s="76"/>
      <c r="C115" s="76"/>
      <c r="D115" s="76"/>
      <c r="E115" s="76"/>
      <c r="F115" s="76"/>
      <c r="G115" s="76"/>
      <c r="H115" s="76"/>
      <c r="I115" s="76"/>
    </row>
    <row r="116" spans="1:9" x14ac:dyDescent="0.25">
      <c r="A116" s="77" t="s">
        <v>504</v>
      </c>
      <c r="B116" s="78" t="s">
        <v>505</v>
      </c>
      <c r="C116" s="76"/>
      <c r="D116" s="76"/>
      <c r="E116" s="76"/>
      <c r="F116" s="76"/>
      <c r="G116" s="76"/>
      <c r="H116" s="76"/>
      <c r="I116" s="76"/>
    </row>
    <row r="117" spans="1:9" x14ac:dyDescent="0.25">
      <c r="A117" s="76"/>
      <c r="B117" s="76"/>
      <c r="C117" s="76"/>
      <c r="D117" s="76"/>
      <c r="E117" s="76"/>
      <c r="F117" s="76"/>
      <c r="G117" s="76"/>
      <c r="H117" s="76"/>
      <c r="I117" s="76"/>
    </row>
    <row r="118" spans="1:9" x14ac:dyDescent="0.25">
      <c r="A118" s="76"/>
      <c r="B118" s="76" t="s">
        <v>506</v>
      </c>
      <c r="C118" s="76"/>
      <c r="D118" s="76"/>
      <c r="E118" s="76"/>
      <c r="F118" s="76"/>
      <c r="G118" s="76"/>
      <c r="H118" s="76"/>
      <c r="I118" s="76"/>
    </row>
    <row r="119" spans="1:9" x14ac:dyDescent="0.25">
      <c r="A119" s="76"/>
      <c r="B119" s="76"/>
      <c r="C119" s="76"/>
      <c r="D119" s="76"/>
      <c r="E119" s="76"/>
      <c r="F119" s="76"/>
      <c r="G119" s="76"/>
      <c r="H119" s="76"/>
      <c r="I119" s="76"/>
    </row>
    <row r="120" spans="1:9" x14ac:dyDescent="0.25">
      <c r="A120" s="77" t="s">
        <v>507</v>
      </c>
      <c r="B120" s="78" t="s">
        <v>508</v>
      </c>
      <c r="C120" s="76"/>
      <c r="D120" s="76"/>
      <c r="E120" s="76"/>
      <c r="F120" s="76"/>
      <c r="G120" s="76"/>
      <c r="H120" s="76"/>
      <c r="I120" s="76"/>
    </row>
    <row r="121" spans="1:9" x14ac:dyDescent="0.25">
      <c r="A121" s="76"/>
      <c r="B121" s="76"/>
      <c r="C121" s="76"/>
      <c r="D121" s="76"/>
      <c r="E121" s="76"/>
      <c r="F121" s="76"/>
      <c r="G121" s="76"/>
      <c r="H121" s="76"/>
      <c r="I121" s="76" t="s">
        <v>509</v>
      </c>
    </row>
    <row r="123" spans="1:9" ht="69.95" customHeight="1" x14ac:dyDescent="0.25">
      <c r="A123" s="107" t="s">
        <v>227</v>
      </c>
      <c r="B123" s="107" t="s">
        <v>228</v>
      </c>
      <c r="C123" s="107" t="s">
        <v>5</v>
      </c>
      <c r="D123" s="107" t="s">
        <v>6</v>
      </c>
    </row>
    <row r="124" spans="1:9" ht="69.95" customHeight="1" x14ac:dyDescent="0.25">
      <c r="A124" s="107" t="s">
        <v>1035</v>
      </c>
      <c r="B124" s="107"/>
      <c r="C124" s="107" t="s">
        <v>17</v>
      </c>
      <c r="D124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6"/>
  <sheetViews>
    <sheetView showGridLines="0" workbookViewId="0">
      <pane ySplit="4" topLeftCell="A5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1036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1037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612</v>
      </c>
      <c r="B7" s="31"/>
      <c r="C7" s="31"/>
      <c r="D7" s="14"/>
      <c r="E7" s="15"/>
      <c r="F7" s="16"/>
      <c r="G7" s="16"/>
    </row>
    <row r="8" spans="1:7" x14ac:dyDescent="0.25">
      <c r="A8" s="17" t="s">
        <v>613</v>
      </c>
      <c r="B8" s="32"/>
      <c r="C8" s="32"/>
      <c r="D8" s="18"/>
      <c r="E8" s="41"/>
      <c r="F8" s="21"/>
      <c r="G8" s="21"/>
    </row>
    <row r="9" spans="1:7" x14ac:dyDescent="0.25">
      <c r="A9" s="13" t="s">
        <v>1038</v>
      </c>
      <c r="B9" s="31" t="s">
        <v>1039</v>
      </c>
      <c r="C9" s="31"/>
      <c r="D9" s="14">
        <v>1089401.5530000001</v>
      </c>
      <c r="E9" s="15">
        <v>378119.65</v>
      </c>
      <c r="F9" s="16">
        <v>0.97019999999999995</v>
      </c>
      <c r="G9" s="16"/>
    </row>
    <row r="10" spans="1:7" x14ac:dyDescent="0.25">
      <c r="A10" s="17" t="s">
        <v>187</v>
      </c>
      <c r="B10" s="32"/>
      <c r="C10" s="32"/>
      <c r="D10" s="18"/>
      <c r="E10" s="19">
        <v>378119.65</v>
      </c>
      <c r="F10" s="20">
        <v>0.97019999999999995</v>
      </c>
      <c r="G10" s="21"/>
    </row>
    <row r="11" spans="1:7" x14ac:dyDescent="0.25">
      <c r="A11" s="13"/>
      <c r="B11" s="31"/>
      <c r="C11" s="31"/>
      <c r="D11" s="14"/>
      <c r="E11" s="15"/>
      <c r="F11" s="16"/>
      <c r="G11" s="16"/>
    </row>
    <row r="12" spans="1:7" x14ac:dyDescent="0.25">
      <c r="A12" s="24" t="s">
        <v>190</v>
      </c>
      <c r="B12" s="33"/>
      <c r="C12" s="33"/>
      <c r="D12" s="25"/>
      <c r="E12" s="19">
        <v>378119.65</v>
      </c>
      <c r="F12" s="20">
        <v>0.97019999999999995</v>
      </c>
      <c r="G12" s="21"/>
    </row>
    <row r="13" spans="1:7" x14ac:dyDescent="0.25">
      <c r="A13" s="13"/>
      <c r="B13" s="31"/>
      <c r="C13" s="31"/>
      <c r="D13" s="14"/>
      <c r="E13" s="15"/>
      <c r="F13" s="16"/>
      <c r="G13" s="16"/>
    </row>
    <row r="14" spans="1:7" x14ac:dyDescent="0.25">
      <c r="A14" s="17" t="s">
        <v>191</v>
      </c>
      <c r="B14" s="31"/>
      <c r="C14" s="31"/>
      <c r="D14" s="14"/>
      <c r="E14" s="15"/>
      <c r="F14" s="16"/>
      <c r="G14" s="16"/>
    </row>
    <row r="15" spans="1:7" x14ac:dyDescent="0.25">
      <c r="A15" s="13" t="s">
        <v>192</v>
      </c>
      <c r="B15" s="31"/>
      <c r="C15" s="31"/>
      <c r="D15" s="14"/>
      <c r="E15" s="15">
        <v>12166.02</v>
      </c>
      <c r="F15" s="16">
        <v>3.1199999999999999E-2</v>
      </c>
      <c r="G15" s="16">
        <v>5.2331000000000003E-2</v>
      </c>
    </row>
    <row r="16" spans="1:7" x14ac:dyDescent="0.25">
      <c r="A16" s="17" t="s">
        <v>187</v>
      </c>
      <c r="B16" s="32"/>
      <c r="C16" s="32"/>
      <c r="D16" s="18"/>
      <c r="E16" s="19">
        <v>12166.02</v>
      </c>
      <c r="F16" s="20">
        <v>3.1199999999999999E-2</v>
      </c>
      <c r="G16" s="21"/>
    </row>
    <row r="17" spans="1:7" x14ac:dyDescent="0.25">
      <c r="A17" s="13"/>
      <c r="B17" s="31"/>
      <c r="C17" s="31"/>
      <c r="D17" s="14"/>
      <c r="E17" s="15"/>
      <c r="F17" s="16"/>
      <c r="G17" s="16"/>
    </row>
    <row r="18" spans="1:7" x14ac:dyDescent="0.25">
      <c r="A18" s="24" t="s">
        <v>190</v>
      </c>
      <c r="B18" s="33"/>
      <c r="C18" s="33"/>
      <c r="D18" s="25"/>
      <c r="E18" s="19">
        <v>12166.02</v>
      </c>
      <c r="F18" s="20">
        <v>3.1199999999999999E-2</v>
      </c>
      <c r="G18" s="21"/>
    </row>
    <row r="19" spans="1:7" x14ac:dyDescent="0.25">
      <c r="A19" s="13" t="s">
        <v>193</v>
      </c>
      <c r="B19" s="31"/>
      <c r="C19" s="31"/>
      <c r="D19" s="14"/>
      <c r="E19" s="15">
        <v>1.7442743999999999</v>
      </c>
      <c r="F19" s="68">
        <v>3.9999999999999998E-6</v>
      </c>
      <c r="G19" s="16"/>
    </row>
    <row r="20" spans="1:7" x14ac:dyDescent="0.25">
      <c r="A20" s="13" t="s">
        <v>194</v>
      </c>
      <c r="B20" s="31"/>
      <c r="C20" s="31"/>
      <c r="D20" s="14"/>
      <c r="E20" s="35">
        <v>-554.10427440000001</v>
      </c>
      <c r="F20" s="36">
        <v>-1.4040000000000001E-3</v>
      </c>
      <c r="G20" s="16">
        <v>5.2331000000000003E-2</v>
      </c>
    </row>
    <row r="21" spans="1:7" x14ac:dyDescent="0.25">
      <c r="A21" s="26" t="s">
        <v>195</v>
      </c>
      <c r="B21" s="34"/>
      <c r="C21" s="34"/>
      <c r="D21" s="27"/>
      <c r="E21" s="28">
        <v>389733.31</v>
      </c>
      <c r="F21" s="29">
        <v>1</v>
      </c>
      <c r="G21" s="29"/>
    </row>
    <row r="23" spans="1:7" x14ac:dyDescent="0.25">
      <c r="A23" s="69" t="s">
        <v>197</v>
      </c>
    </row>
    <row r="26" spans="1:7" x14ac:dyDescent="0.25">
      <c r="A26" s="1" t="s">
        <v>199</v>
      </c>
    </row>
    <row r="27" spans="1:7" x14ac:dyDescent="0.25">
      <c r="A27" s="47" t="s">
        <v>200</v>
      </c>
      <c r="B27" s="3" t="s">
        <v>153</v>
      </c>
    </row>
    <row r="28" spans="1:7" x14ac:dyDescent="0.25">
      <c r="A28" t="s">
        <v>201</v>
      </c>
    </row>
    <row r="29" spans="1:7" x14ac:dyDescent="0.25">
      <c r="A29" t="s">
        <v>202</v>
      </c>
      <c r="B29" t="s">
        <v>203</v>
      </c>
      <c r="C29" t="s">
        <v>203</v>
      </c>
    </row>
    <row r="30" spans="1:7" x14ac:dyDescent="0.25">
      <c r="B30" s="48">
        <v>46112</v>
      </c>
      <c r="C30" s="48">
        <v>46142</v>
      </c>
    </row>
    <row r="31" spans="1:7" x14ac:dyDescent="0.25">
      <c r="A31" t="s">
        <v>478</v>
      </c>
      <c r="B31">
        <v>31.152100000000001</v>
      </c>
      <c r="C31">
        <v>37.045099999999998</v>
      </c>
    </row>
    <row r="32" spans="1:7" x14ac:dyDescent="0.25">
      <c r="A32" t="s">
        <v>479</v>
      </c>
      <c r="B32">
        <v>29.3978</v>
      </c>
      <c r="C32">
        <v>34.934800000000003</v>
      </c>
    </row>
    <row r="34" spans="1:4" x14ac:dyDescent="0.25">
      <c r="A34" t="s">
        <v>208</v>
      </c>
      <c r="B34" s="3" t="s">
        <v>153</v>
      </c>
    </row>
    <row r="35" spans="1:4" x14ac:dyDescent="0.25">
      <c r="A35" t="s">
        <v>209</v>
      </c>
      <c r="B35" s="3" t="s">
        <v>153</v>
      </c>
    </row>
    <row r="36" spans="1:4" ht="29.1" customHeight="1" x14ac:dyDescent="0.25">
      <c r="A36" s="47" t="s">
        <v>210</v>
      </c>
      <c r="B36" s="3" t="s">
        <v>153</v>
      </c>
    </row>
    <row r="37" spans="1:4" ht="29.1" customHeight="1" x14ac:dyDescent="0.25">
      <c r="A37" s="47" t="s">
        <v>211</v>
      </c>
      <c r="B37" s="49">
        <v>378119.65220140002</v>
      </c>
    </row>
    <row r="38" spans="1:4" ht="43.5" customHeight="1" x14ac:dyDescent="0.25">
      <c r="A38" s="47" t="s">
        <v>616</v>
      </c>
      <c r="B38" s="3" t="s">
        <v>153</v>
      </c>
    </row>
    <row r="39" spans="1:4" x14ac:dyDescent="0.25">
      <c r="B39" s="3"/>
    </row>
    <row r="40" spans="1:4" ht="29.1" customHeight="1" x14ac:dyDescent="0.25">
      <c r="A40" s="47" t="s">
        <v>617</v>
      </c>
      <c r="B40" s="3" t="s">
        <v>153</v>
      </c>
    </row>
    <row r="41" spans="1:4" ht="29.1" customHeight="1" x14ac:dyDescent="0.25">
      <c r="A41" s="47" t="s">
        <v>618</v>
      </c>
      <c r="B41" t="s">
        <v>153</v>
      </c>
    </row>
    <row r="42" spans="1:4" ht="29.1" customHeight="1" x14ac:dyDescent="0.25">
      <c r="A42" s="47" t="s">
        <v>619</v>
      </c>
      <c r="B42" s="3" t="s">
        <v>153</v>
      </c>
    </row>
    <row r="43" spans="1:4" ht="29.1" customHeight="1" x14ac:dyDescent="0.25">
      <c r="A43" s="47" t="s">
        <v>620</v>
      </c>
      <c r="B43" s="3" t="s">
        <v>153</v>
      </c>
    </row>
    <row r="45" spans="1:4" ht="69.95" customHeight="1" x14ac:dyDescent="0.25">
      <c r="A45" s="107" t="s">
        <v>227</v>
      </c>
      <c r="B45" s="107" t="s">
        <v>228</v>
      </c>
      <c r="C45" s="107" t="s">
        <v>5</v>
      </c>
      <c r="D45" s="107" t="s">
        <v>6</v>
      </c>
    </row>
    <row r="46" spans="1:4" ht="69.95" customHeight="1" x14ac:dyDescent="0.25">
      <c r="A46" s="107" t="s">
        <v>1040</v>
      </c>
      <c r="B46" s="107"/>
      <c r="C46" s="107" t="s">
        <v>34</v>
      </c>
      <c r="D46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19"/>
  <sheetViews>
    <sheetView showGridLines="0" workbookViewId="0">
      <pane ySplit="4" topLeftCell="A50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6.140625" customWidth="1"/>
    <col min="2" max="2" width="22" bestFit="1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1041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1042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152</v>
      </c>
      <c r="B7" s="31"/>
      <c r="C7" s="31"/>
      <c r="D7" s="14"/>
      <c r="E7" s="15" t="s">
        <v>153</v>
      </c>
      <c r="F7" s="16" t="s">
        <v>153</v>
      </c>
      <c r="G7" s="16"/>
    </row>
    <row r="8" spans="1:7" x14ac:dyDescent="0.25">
      <c r="A8" s="13"/>
      <c r="B8" s="31"/>
      <c r="C8" s="31"/>
      <c r="D8" s="14"/>
      <c r="E8" s="15"/>
      <c r="F8" s="16"/>
      <c r="G8" s="16"/>
    </row>
    <row r="9" spans="1:7" x14ac:dyDescent="0.25">
      <c r="A9" s="17" t="s">
        <v>852</v>
      </c>
      <c r="B9" s="31"/>
      <c r="C9" s="31"/>
      <c r="D9" s="14"/>
      <c r="E9" s="15"/>
      <c r="F9" s="16"/>
      <c r="G9" s="16"/>
    </row>
    <row r="10" spans="1:7" x14ac:dyDescent="0.25">
      <c r="A10" s="13"/>
      <c r="B10" s="31"/>
      <c r="C10" s="31"/>
      <c r="D10" s="14"/>
      <c r="E10" s="15"/>
      <c r="F10" s="16"/>
      <c r="G10" s="16"/>
    </row>
    <row r="11" spans="1:7" x14ac:dyDescent="0.25">
      <c r="A11" s="17" t="s">
        <v>853</v>
      </c>
      <c r="B11" s="31"/>
      <c r="C11" s="31"/>
      <c r="D11" s="14"/>
      <c r="E11" s="15"/>
      <c r="F11" s="16"/>
      <c r="G11" s="16"/>
    </row>
    <row r="12" spans="1:7" x14ac:dyDescent="0.25">
      <c r="A12" s="13" t="s">
        <v>1043</v>
      </c>
      <c r="B12" s="31" t="s">
        <v>1044</v>
      </c>
      <c r="C12" s="31" t="s">
        <v>235</v>
      </c>
      <c r="D12" s="14">
        <v>10000000</v>
      </c>
      <c r="E12" s="15">
        <v>9800.06</v>
      </c>
      <c r="F12" s="16">
        <v>4.3499999999999997E-2</v>
      </c>
      <c r="G12" s="16">
        <v>5.3574999999999998E-2</v>
      </c>
    </row>
    <row r="13" spans="1:7" x14ac:dyDescent="0.25">
      <c r="A13" s="13" t="s">
        <v>1045</v>
      </c>
      <c r="B13" s="31" t="s">
        <v>1046</v>
      </c>
      <c r="C13" s="31" t="s">
        <v>235</v>
      </c>
      <c r="D13" s="14">
        <v>5500000</v>
      </c>
      <c r="E13" s="15">
        <v>5435.18</v>
      </c>
      <c r="F13" s="16">
        <v>2.41E-2</v>
      </c>
      <c r="G13" s="16">
        <v>5.2443999999999998E-2</v>
      </c>
    </row>
    <row r="14" spans="1:7" x14ac:dyDescent="0.25">
      <c r="A14" s="13" t="s">
        <v>1047</v>
      </c>
      <c r="B14" s="31" t="s">
        <v>1048</v>
      </c>
      <c r="C14" s="31" t="s">
        <v>235</v>
      </c>
      <c r="D14" s="14">
        <v>2500000</v>
      </c>
      <c r="E14" s="15">
        <v>2480.86</v>
      </c>
      <c r="F14" s="16">
        <v>1.0999999999999999E-2</v>
      </c>
      <c r="G14" s="16">
        <v>5.1200000000000002E-2</v>
      </c>
    </row>
    <row r="15" spans="1:7" x14ac:dyDescent="0.25">
      <c r="A15" s="17" t="s">
        <v>187</v>
      </c>
      <c r="B15" s="32"/>
      <c r="C15" s="32"/>
      <c r="D15" s="18"/>
      <c r="E15" s="19">
        <v>17716.099999999999</v>
      </c>
      <c r="F15" s="20">
        <v>7.8600000000000003E-2</v>
      </c>
      <c r="G15" s="21"/>
    </row>
    <row r="16" spans="1:7" x14ac:dyDescent="0.25">
      <c r="A16" s="17" t="s">
        <v>856</v>
      </c>
      <c r="B16" s="31"/>
      <c r="C16" s="31"/>
      <c r="D16" s="14"/>
      <c r="E16" s="15"/>
      <c r="F16" s="16"/>
      <c r="G16" s="16"/>
    </row>
    <row r="17" spans="1:7" x14ac:dyDescent="0.25">
      <c r="A17" s="13" t="s">
        <v>1049</v>
      </c>
      <c r="B17" s="31" t="s">
        <v>1050</v>
      </c>
      <c r="C17" s="31" t="s">
        <v>859</v>
      </c>
      <c r="D17" s="14">
        <v>15000000</v>
      </c>
      <c r="E17" s="15">
        <v>14180.91</v>
      </c>
      <c r="F17" s="16">
        <v>6.3E-2</v>
      </c>
      <c r="G17" s="16">
        <v>7.22E-2</v>
      </c>
    </row>
    <row r="18" spans="1:7" x14ac:dyDescent="0.25">
      <c r="A18" s="13" t="s">
        <v>1051</v>
      </c>
      <c r="B18" s="31" t="s">
        <v>1052</v>
      </c>
      <c r="C18" s="31" t="s">
        <v>867</v>
      </c>
      <c r="D18" s="14">
        <v>15000000</v>
      </c>
      <c r="E18" s="15">
        <v>14125.76</v>
      </c>
      <c r="F18" s="16">
        <v>6.2799999999999995E-2</v>
      </c>
      <c r="G18" s="16">
        <v>7.2403999999999996E-2</v>
      </c>
    </row>
    <row r="19" spans="1:7" x14ac:dyDescent="0.25">
      <c r="A19" s="13" t="s">
        <v>1053</v>
      </c>
      <c r="B19" s="31" t="s">
        <v>1054</v>
      </c>
      <c r="C19" s="31" t="s">
        <v>859</v>
      </c>
      <c r="D19" s="14">
        <v>12500000</v>
      </c>
      <c r="E19" s="15">
        <v>12010.75</v>
      </c>
      <c r="F19" s="16">
        <v>5.3400000000000003E-2</v>
      </c>
      <c r="G19" s="16">
        <v>7.0800000000000002E-2</v>
      </c>
    </row>
    <row r="20" spans="1:7" x14ac:dyDescent="0.25">
      <c r="A20" s="13" t="s">
        <v>1055</v>
      </c>
      <c r="B20" s="31" t="s">
        <v>1056</v>
      </c>
      <c r="C20" s="31" t="s">
        <v>864</v>
      </c>
      <c r="D20" s="14">
        <v>12500000</v>
      </c>
      <c r="E20" s="15">
        <v>11760.28</v>
      </c>
      <c r="F20" s="16">
        <v>5.2200000000000003E-2</v>
      </c>
      <c r="G20" s="16">
        <v>7.1300000000000002E-2</v>
      </c>
    </row>
    <row r="21" spans="1:7" x14ac:dyDescent="0.25">
      <c r="A21" s="13" t="s">
        <v>1057</v>
      </c>
      <c r="B21" s="31" t="s">
        <v>1058</v>
      </c>
      <c r="C21" s="31" t="s">
        <v>864</v>
      </c>
      <c r="D21" s="14">
        <v>10000000</v>
      </c>
      <c r="E21" s="15">
        <v>9750.43</v>
      </c>
      <c r="F21" s="16">
        <v>4.3299999999999998E-2</v>
      </c>
      <c r="G21" s="16">
        <v>6.7698999999999995E-2</v>
      </c>
    </row>
    <row r="22" spans="1:7" x14ac:dyDescent="0.25">
      <c r="A22" s="13" t="s">
        <v>1059</v>
      </c>
      <c r="B22" s="31" t="s">
        <v>1060</v>
      </c>
      <c r="C22" s="31" t="s">
        <v>859</v>
      </c>
      <c r="D22" s="14">
        <v>10000000</v>
      </c>
      <c r="E22" s="15">
        <v>9749.59</v>
      </c>
      <c r="F22" s="16">
        <v>4.3299999999999998E-2</v>
      </c>
      <c r="G22" s="16">
        <v>6.8429000000000004E-2</v>
      </c>
    </row>
    <row r="23" spans="1:7" x14ac:dyDescent="0.25">
      <c r="A23" s="13" t="s">
        <v>1061</v>
      </c>
      <c r="B23" s="31" t="s">
        <v>1062</v>
      </c>
      <c r="C23" s="31" t="s">
        <v>859</v>
      </c>
      <c r="D23" s="14">
        <v>10000000</v>
      </c>
      <c r="E23" s="15">
        <v>9446.44</v>
      </c>
      <c r="F23" s="16">
        <v>4.2000000000000003E-2</v>
      </c>
      <c r="G23" s="16">
        <v>7.2999999999999995E-2</v>
      </c>
    </row>
    <row r="24" spans="1:7" x14ac:dyDescent="0.25">
      <c r="A24" s="13" t="s">
        <v>1063</v>
      </c>
      <c r="B24" s="31" t="s">
        <v>1064</v>
      </c>
      <c r="C24" s="31" t="s">
        <v>859</v>
      </c>
      <c r="D24" s="14">
        <v>10000000</v>
      </c>
      <c r="E24" s="15">
        <v>9428.24</v>
      </c>
      <c r="F24" s="16">
        <v>4.19E-2</v>
      </c>
      <c r="G24" s="16">
        <v>7.2099999999999997E-2</v>
      </c>
    </row>
    <row r="25" spans="1:7" x14ac:dyDescent="0.25">
      <c r="A25" s="13" t="s">
        <v>1065</v>
      </c>
      <c r="B25" s="31" t="s">
        <v>1066</v>
      </c>
      <c r="C25" s="31" t="s">
        <v>874</v>
      </c>
      <c r="D25" s="14">
        <v>10000000</v>
      </c>
      <c r="E25" s="15">
        <v>9420.4500000000007</v>
      </c>
      <c r="F25" s="16">
        <v>4.1799999999999997E-2</v>
      </c>
      <c r="G25" s="16">
        <v>7.3144000000000001E-2</v>
      </c>
    </row>
    <row r="26" spans="1:7" x14ac:dyDescent="0.25">
      <c r="A26" s="13" t="s">
        <v>1067</v>
      </c>
      <c r="B26" s="31" t="s">
        <v>1068</v>
      </c>
      <c r="C26" s="31" t="s">
        <v>867</v>
      </c>
      <c r="D26" s="14">
        <v>7500000</v>
      </c>
      <c r="E26" s="15">
        <v>7216.45</v>
      </c>
      <c r="F26" s="16">
        <v>3.2099999999999997E-2</v>
      </c>
      <c r="G26" s="16">
        <v>7.0999999999999994E-2</v>
      </c>
    </row>
    <row r="27" spans="1:7" x14ac:dyDescent="0.25">
      <c r="A27" s="13" t="s">
        <v>1069</v>
      </c>
      <c r="B27" s="31" t="s">
        <v>1070</v>
      </c>
      <c r="C27" s="31" t="s">
        <v>874</v>
      </c>
      <c r="D27" s="14">
        <v>5000000</v>
      </c>
      <c r="E27" s="15">
        <v>4835.66</v>
      </c>
      <c r="F27" s="16">
        <v>2.1499999999999998E-2</v>
      </c>
      <c r="G27" s="16">
        <v>6.93E-2</v>
      </c>
    </row>
    <row r="28" spans="1:7" x14ac:dyDescent="0.25">
      <c r="A28" s="13" t="s">
        <v>1071</v>
      </c>
      <c r="B28" s="31" t="s">
        <v>1072</v>
      </c>
      <c r="C28" s="31" t="s">
        <v>859</v>
      </c>
      <c r="D28" s="14">
        <v>5000000</v>
      </c>
      <c r="E28" s="15">
        <v>4822.1000000000004</v>
      </c>
      <c r="F28" s="16">
        <v>2.1399999999999999E-2</v>
      </c>
      <c r="G28" s="16">
        <v>7.1249999999999994E-2</v>
      </c>
    </row>
    <row r="29" spans="1:7" x14ac:dyDescent="0.25">
      <c r="A29" s="13" t="s">
        <v>1073</v>
      </c>
      <c r="B29" s="31" t="s">
        <v>1074</v>
      </c>
      <c r="C29" s="31" t="s">
        <v>859</v>
      </c>
      <c r="D29" s="14">
        <v>5000000</v>
      </c>
      <c r="E29" s="15">
        <v>4787.3500000000004</v>
      </c>
      <c r="F29" s="16">
        <v>2.1299999999999999E-2</v>
      </c>
      <c r="G29" s="16">
        <v>7.0801000000000003E-2</v>
      </c>
    </row>
    <row r="30" spans="1:7" x14ac:dyDescent="0.25">
      <c r="A30" s="13" t="s">
        <v>1075</v>
      </c>
      <c r="B30" s="31" t="s">
        <v>1076</v>
      </c>
      <c r="C30" s="31" t="s">
        <v>859</v>
      </c>
      <c r="D30" s="14">
        <v>5000000</v>
      </c>
      <c r="E30" s="15">
        <v>4786.0600000000004</v>
      </c>
      <c r="F30" s="16">
        <v>2.1299999999999999E-2</v>
      </c>
      <c r="G30" s="16">
        <v>7.1249999999999994E-2</v>
      </c>
    </row>
    <row r="31" spans="1:7" x14ac:dyDescent="0.25">
      <c r="A31" s="13" t="s">
        <v>1077</v>
      </c>
      <c r="B31" s="31" t="s">
        <v>1078</v>
      </c>
      <c r="C31" s="31" t="s">
        <v>874</v>
      </c>
      <c r="D31" s="14">
        <v>5000000</v>
      </c>
      <c r="E31" s="15">
        <v>4758.8599999999997</v>
      </c>
      <c r="F31" s="16">
        <v>2.1100000000000001E-2</v>
      </c>
      <c r="G31" s="16">
        <v>7.2248999999999994E-2</v>
      </c>
    </row>
    <row r="32" spans="1:7" x14ac:dyDescent="0.25">
      <c r="A32" s="13" t="s">
        <v>1079</v>
      </c>
      <c r="B32" s="31" t="s">
        <v>1080</v>
      </c>
      <c r="C32" s="31" t="s">
        <v>859</v>
      </c>
      <c r="D32" s="14">
        <v>5000000</v>
      </c>
      <c r="E32" s="15">
        <v>4735.6400000000003</v>
      </c>
      <c r="F32" s="16">
        <v>2.1000000000000001E-2</v>
      </c>
      <c r="G32" s="16">
        <v>7.6600000000000001E-2</v>
      </c>
    </row>
    <row r="33" spans="1:7" x14ac:dyDescent="0.25">
      <c r="A33" s="13" t="s">
        <v>1081</v>
      </c>
      <c r="B33" s="31" t="s">
        <v>1082</v>
      </c>
      <c r="C33" s="31" t="s">
        <v>859</v>
      </c>
      <c r="D33" s="14">
        <v>5000000</v>
      </c>
      <c r="E33" s="15">
        <v>4733.51</v>
      </c>
      <c r="F33" s="16">
        <v>2.1000000000000001E-2</v>
      </c>
      <c r="G33" s="16">
        <v>7.1600999999999998E-2</v>
      </c>
    </row>
    <row r="34" spans="1:7" x14ac:dyDescent="0.25">
      <c r="A34" s="13" t="s">
        <v>1083</v>
      </c>
      <c r="B34" s="31" t="s">
        <v>1084</v>
      </c>
      <c r="C34" s="31" t="s">
        <v>864</v>
      </c>
      <c r="D34" s="14">
        <v>5000000</v>
      </c>
      <c r="E34" s="15">
        <v>4713.6400000000003</v>
      </c>
      <c r="F34" s="16">
        <v>2.0899999999999998E-2</v>
      </c>
      <c r="G34" s="16">
        <v>7.1300000000000002E-2</v>
      </c>
    </row>
    <row r="35" spans="1:7" x14ac:dyDescent="0.25">
      <c r="A35" s="13" t="s">
        <v>1085</v>
      </c>
      <c r="B35" s="31" t="s">
        <v>1086</v>
      </c>
      <c r="C35" s="31" t="s">
        <v>859</v>
      </c>
      <c r="D35" s="14">
        <v>5000000</v>
      </c>
      <c r="E35" s="15">
        <v>4706.96</v>
      </c>
      <c r="F35" s="16">
        <v>2.0899999999999998E-2</v>
      </c>
      <c r="G35" s="16">
        <v>7.2599999999999998E-2</v>
      </c>
    </row>
    <row r="36" spans="1:7" x14ac:dyDescent="0.25">
      <c r="A36" s="13" t="s">
        <v>870</v>
      </c>
      <c r="B36" s="31" t="s">
        <v>871</v>
      </c>
      <c r="C36" s="31" t="s">
        <v>864</v>
      </c>
      <c r="D36" s="14">
        <v>4000000</v>
      </c>
      <c r="E36" s="15">
        <v>3768.14</v>
      </c>
      <c r="F36" s="16">
        <v>1.67E-2</v>
      </c>
      <c r="G36" s="16">
        <v>7.1300000000000002E-2</v>
      </c>
    </row>
    <row r="37" spans="1:7" x14ac:dyDescent="0.25">
      <c r="A37" s="13" t="s">
        <v>1087</v>
      </c>
      <c r="B37" s="31" t="s">
        <v>1088</v>
      </c>
      <c r="C37" s="31" t="s">
        <v>874</v>
      </c>
      <c r="D37" s="14">
        <v>2500000</v>
      </c>
      <c r="E37" s="15">
        <v>2404.1</v>
      </c>
      <c r="F37" s="16">
        <v>1.0699999999999999E-2</v>
      </c>
      <c r="G37" s="16">
        <v>7.0000000000000007E-2</v>
      </c>
    </row>
    <row r="38" spans="1:7" x14ac:dyDescent="0.25">
      <c r="A38" s="13" t="s">
        <v>1089</v>
      </c>
      <c r="B38" s="31" t="s">
        <v>1090</v>
      </c>
      <c r="C38" s="31" t="s">
        <v>874</v>
      </c>
      <c r="D38" s="14">
        <v>2500000</v>
      </c>
      <c r="E38" s="15">
        <v>2395.12</v>
      </c>
      <c r="F38" s="16">
        <v>1.06E-2</v>
      </c>
      <c r="G38" s="16">
        <v>7.0099999999999996E-2</v>
      </c>
    </row>
    <row r="39" spans="1:7" x14ac:dyDescent="0.25">
      <c r="A39" s="13" t="s">
        <v>1091</v>
      </c>
      <c r="B39" s="31" t="s">
        <v>1092</v>
      </c>
      <c r="C39" s="31" t="s">
        <v>864</v>
      </c>
      <c r="D39" s="14">
        <v>2500000</v>
      </c>
      <c r="E39" s="15">
        <v>2355.5</v>
      </c>
      <c r="F39" s="16">
        <v>1.0500000000000001E-2</v>
      </c>
      <c r="G39" s="16">
        <v>7.1999999999999995E-2</v>
      </c>
    </row>
    <row r="40" spans="1:7" x14ac:dyDescent="0.25">
      <c r="A40" s="13" t="s">
        <v>1093</v>
      </c>
      <c r="B40" s="31" t="s">
        <v>1094</v>
      </c>
      <c r="C40" s="31" t="s">
        <v>867</v>
      </c>
      <c r="D40" s="14">
        <v>1000000</v>
      </c>
      <c r="E40" s="15">
        <v>992.89</v>
      </c>
      <c r="F40" s="16">
        <v>4.4000000000000003E-3</v>
      </c>
      <c r="G40" s="16">
        <v>6.2248999999999999E-2</v>
      </c>
    </row>
    <row r="41" spans="1:7" x14ac:dyDescent="0.25">
      <c r="A41" s="17" t="s">
        <v>187</v>
      </c>
      <c r="B41" s="32"/>
      <c r="C41" s="32"/>
      <c r="D41" s="18"/>
      <c r="E41" s="19">
        <v>161884.82999999999</v>
      </c>
      <c r="F41" s="20">
        <v>0.71909999999999996</v>
      </c>
      <c r="G41" s="21"/>
    </row>
    <row r="42" spans="1:7" x14ac:dyDescent="0.25">
      <c r="A42" s="13"/>
      <c r="B42" s="31"/>
      <c r="C42" s="31"/>
      <c r="D42" s="14"/>
      <c r="E42" s="15"/>
      <c r="F42" s="16"/>
      <c r="G42" s="16"/>
    </row>
    <row r="43" spans="1:7" x14ac:dyDescent="0.25">
      <c r="A43" s="17" t="s">
        <v>875</v>
      </c>
      <c r="B43" s="31"/>
      <c r="C43" s="31"/>
      <c r="D43" s="14"/>
      <c r="E43" s="15"/>
      <c r="F43" s="16"/>
      <c r="G43" s="16"/>
    </row>
    <row r="44" spans="1:7" x14ac:dyDescent="0.25">
      <c r="A44" s="13" t="s">
        <v>1095</v>
      </c>
      <c r="B44" s="31" t="s">
        <v>1096</v>
      </c>
      <c r="C44" s="31" t="s">
        <v>859</v>
      </c>
      <c r="D44" s="14">
        <v>5000000</v>
      </c>
      <c r="E44" s="15">
        <v>4718.3599999999997</v>
      </c>
      <c r="F44" s="16">
        <v>2.1000000000000001E-2</v>
      </c>
      <c r="G44" s="16">
        <v>8.0101000000000006E-2</v>
      </c>
    </row>
    <row r="45" spans="1:7" x14ac:dyDescent="0.25">
      <c r="A45" s="13" t="s">
        <v>1097</v>
      </c>
      <c r="B45" s="31" t="s">
        <v>1098</v>
      </c>
      <c r="C45" s="31" t="s">
        <v>859</v>
      </c>
      <c r="D45" s="14">
        <v>5000000</v>
      </c>
      <c r="E45" s="15">
        <v>4711.83</v>
      </c>
      <c r="F45" s="16">
        <v>2.0899999999999998E-2</v>
      </c>
      <c r="G45" s="16">
        <v>7.6450000000000004E-2</v>
      </c>
    </row>
    <row r="46" spans="1:7" x14ac:dyDescent="0.25">
      <c r="A46" s="13" t="s">
        <v>1099</v>
      </c>
      <c r="B46" s="31" t="s">
        <v>1100</v>
      </c>
      <c r="C46" s="31" t="s">
        <v>859</v>
      </c>
      <c r="D46" s="14">
        <v>5000000</v>
      </c>
      <c r="E46" s="15">
        <v>4701.38</v>
      </c>
      <c r="F46" s="16">
        <v>2.0899999999999998E-2</v>
      </c>
      <c r="G46" s="16">
        <v>7.7799999999999994E-2</v>
      </c>
    </row>
    <row r="47" spans="1:7" x14ac:dyDescent="0.25">
      <c r="A47" s="13" t="s">
        <v>1101</v>
      </c>
      <c r="B47" s="31" t="s">
        <v>1102</v>
      </c>
      <c r="C47" s="31" t="s">
        <v>859</v>
      </c>
      <c r="D47" s="14">
        <v>5000000</v>
      </c>
      <c r="E47" s="15">
        <v>4699.17</v>
      </c>
      <c r="F47" s="16">
        <v>2.0899999999999998E-2</v>
      </c>
      <c r="G47" s="16">
        <v>7.9750000000000001E-2</v>
      </c>
    </row>
    <row r="48" spans="1:7" x14ac:dyDescent="0.25">
      <c r="A48" s="13" t="s">
        <v>1103</v>
      </c>
      <c r="B48" s="31" t="s">
        <v>1104</v>
      </c>
      <c r="C48" s="31" t="s">
        <v>859</v>
      </c>
      <c r="D48" s="14">
        <v>5000000</v>
      </c>
      <c r="E48" s="15">
        <v>4698.7299999999996</v>
      </c>
      <c r="F48" s="16">
        <v>2.0899999999999998E-2</v>
      </c>
      <c r="G48" s="16">
        <v>7.775E-2</v>
      </c>
    </row>
    <row r="49" spans="1:7" x14ac:dyDescent="0.25">
      <c r="A49" s="13" t="s">
        <v>1105</v>
      </c>
      <c r="B49" s="31" t="s">
        <v>1106</v>
      </c>
      <c r="C49" s="31" t="s">
        <v>859</v>
      </c>
      <c r="D49" s="14">
        <v>5000000</v>
      </c>
      <c r="E49" s="15">
        <v>4681.82</v>
      </c>
      <c r="F49" s="16">
        <v>2.0799999999999999E-2</v>
      </c>
      <c r="G49" s="16">
        <v>8.1600000000000006E-2</v>
      </c>
    </row>
    <row r="50" spans="1:7" x14ac:dyDescent="0.25">
      <c r="A50" s="13" t="s">
        <v>1107</v>
      </c>
      <c r="B50" s="31" t="s">
        <v>1108</v>
      </c>
      <c r="C50" s="31" t="s">
        <v>859</v>
      </c>
      <c r="D50" s="14">
        <v>5000000</v>
      </c>
      <c r="E50" s="15">
        <v>4666.97</v>
      </c>
      <c r="F50" s="16">
        <v>2.07E-2</v>
      </c>
      <c r="G50" s="16">
        <v>8.2949999999999996E-2</v>
      </c>
    </row>
    <row r="51" spans="1:7" x14ac:dyDescent="0.25">
      <c r="A51" s="13" t="s">
        <v>876</v>
      </c>
      <c r="B51" s="31" t="s">
        <v>877</v>
      </c>
      <c r="C51" s="31" t="s">
        <v>864</v>
      </c>
      <c r="D51" s="14">
        <v>2500000</v>
      </c>
      <c r="E51" s="15">
        <v>2486.7800000000002</v>
      </c>
      <c r="F51" s="16">
        <v>1.0999999999999999E-2</v>
      </c>
      <c r="G51" s="16">
        <v>6.9298999999999999E-2</v>
      </c>
    </row>
    <row r="52" spans="1:7" x14ac:dyDescent="0.25">
      <c r="A52" s="13" t="s">
        <v>1109</v>
      </c>
      <c r="B52" s="31" t="s">
        <v>1110</v>
      </c>
      <c r="C52" s="31" t="s">
        <v>859</v>
      </c>
      <c r="D52" s="14">
        <v>2500000</v>
      </c>
      <c r="E52" s="15">
        <v>2388.9499999999998</v>
      </c>
      <c r="F52" s="16">
        <v>1.06E-2</v>
      </c>
      <c r="G52" s="16">
        <v>7.8550999999999996E-2</v>
      </c>
    </row>
    <row r="53" spans="1:7" x14ac:dyDescent="0.25">
      <c r="A53" s="13" t="s">
        <v>1111</v>
      </c>
      <c r="B53" s="31" t="s">
        <v>1112</v>
      </c>
      <c r="C53" s="31" t="s">
        <v>859</v>
      </c>
      <c r="D53" s="14">
        <v>2500000</v>
      </c>
      <c r="E53" s="15">
        <v>2366.8200000000002</v>
      </c>
      <c r="F53" s="16">
        <v>1.0500000000000001E-2</v>
      </c>
      <c r="G53" s="16">
        <v>7.7799999999999994E-2</v>
      </c>
    </row>
    <row r="54" spans="1:7" x14ac:dyDescent="0.25">
      <c r="A54" s="17" t="s">
        <v>187</v>
      </c>
      <c r="B54" s="32"/>
      <c r="C54" s="32"/>
      <c r="D54" s="18"/>
      <c r="E54" s="19">
        <v>40120.81</v>
      </c>
      <c r="F54" s="20">
        <v>0.1782</v>
      </c>
      <c r="G54" s="21"/>
    </row>
    <row r="55" spans="1:7" x14ac:dyDescent="0.25">
      <c r="A55" s="13"/>
      <c r="B55" s="31"/>
      <c r="C55" s="31"/>
      <c r="D55" s="14"/>
      <c r="E55" s="15"/>
      <c r="F55" s="16"/>
      <c r="G55" s="16"/>
    </row>
    <row r="56" spans="1:7" x14ac:dyDescent="0.25">
      <c r="A56" s="24" t="s">
        <v>190</v>
      </c>
      <c r="B56" s="33"/>
      <c r="C56" s="33"/>
      <c r="D56" s="25"/>
      <c r="E56" s="19">
        <v>219721.74</v>
      </c>
      <c r="F56" s="20">
        <v>0.97589999999999999</v>
      </c>
      <c r="G56" s="21"/>
    </row>
    <row r="57" spans="1:7" x14ac:dyDescent="0.25">
      <c r="A57" s="13"/>
      <c r="B57" s="31"/>
      <c r="C57" s="31"/>
      <c r="D57" s="14"/>
      <c r="E57" s="15"/>
      <c r="F57" s="16"/>
      <c r="G57" s="16"/>
    </row>
    <row r="58" spans="1:7" x14ac:dyDescent="0.25">
      <c r="A58" s="13"/>
      <c r="B58" s="31"/>
      <c r="C58" s="31"/>
      <c r="D58" s="14"/>
      <c r="E58" s="15"/>
      <c r="F58" s="16"/>
      <c r="G58" s="16"/>
    </row>
    <row r="59" spans="1:7" x14ac:dyDescent="0.25">
      <c r="A59" s="17" t="s">
        <v>878</v>
      </c>
      <c r="B59" s="31"/>
      <c r="C59" s="31"/>
      <c r="D59" s="14"/>
      <c r="E59" s="15"/>
      <c r="F59" s="16"/>
      <c r="G59" s="16"/>
    </row>
    <row r="60" spans="1:7" x14ac:dyDescent="0.25">
      <c r="A60" s="13" t="s">
        <v>879</v>
      </c>
      <c r="B60" s="31" t="s">
        <v>880</v>
      </c>
      <c r="C60" s="31"/>
      <c r="D60" s="14">
        <v>5927.4629999999997</v>
      </c>
      <c r="E60" s="15">
        <v>696.56</v>
      </c>
      <c r="F60" s="16">
        <v>3.0999999999999999E-3</v>
      </c>
      <c r="G60" s="16"/>
    </row>
    <row r="61" spans="1:7" x14ac:dyDescent="0.25">
      <c r="A61" s="13"/>
      <c r="B61" s="31"/>
      <c r="C61" s="31"/>
      <c r="D61" s="14"/>
      <c r="E61" s="15"/>
      <c r="F61" s="16"/>
      <c r="G61" s="16"/>
    </row>
    <row r="62" spans="1:7" x14ac:dyDescent="0.25">
      <c r="A62" s="24" t="s">
        <v>190</v>
      </c>
      <c r="B62" s="33"/>
      <c r="C62" s="33"/>
      <c r="D62" s="25"/>
      <c r="E62" s="19">
        <v>696.56</v>
      </c>
      <c r="F62" s="20">
        <v>3.0999999999999999E-3</v>
      </c>
      <c r="G62" s="21"/>
    </row>
    <row r="63" spans="1:7" x14ac:dyDescent="0.25">
      <c r="A63" s="13"/>
      <c r="B63" s="31"/>
      <c r="C63" s="31"/>
      <c r="D63" s="14"/>
      <c r="E63" s="15"/>
      <c r="F63" s="16"/>
      <c r="G63" s="16"/>
    </row>
    <row r="64" spans="1:7" x14ac:dyDescent="0.25">
      <c r="A64" s="17" t="s">
        <v>191</v>
      </c>
      <c r="B64" s="31"/>
      <c r="C64" s="31"/>
      <c r="D64" s="14"/>
      <c r="E64" s="15"/>
      <c r="F64" s="16"/>
      <c r="G64" s="16"/>
    </row>
    <row r="65" spans="1:7" x14ac:dyDescent="0.25">
      <c r="A65" s="13" t="s">
        <v>192</v>
      </c>
      <c r="B65" s="31"/>
      <c r="C65" s="31"/>
      <c r="D65" s="14"/>
      <c r="E65" s="15">
        <v>10161.17</v>
      </c>
      <c r="F65" s="16">
        <v>4.5100000000000001E-2</v>
      </c>
      <c r="G65" s="16">
        <v>5.2331000000000003E-2</v>
      </c>
    </row>
    <row r="66" spans="1:7" x14ac:dyDescent="0.25">
      <c r="A66" s="17" t="s">
        <v>187</v>
      </c>
      <c r="B66" s="32"/>
      <c r="C66" s="32"/>
      <c r="D66" s="18"/>
      <c r="E66" s="19">
        <v>10161.17</v>
      </c>
      <c r="F66" s="20">
        <v>4.5100000000000001E-2</v>
      </c>
      <c r="G66" s="21"/>
    </row>
    <row r="67" spans="1:7" x14ac:dyDescent="0.25">
      <c r="A67" s="13"/>
      <c r="B67" s="31"/>
      <c r="C67" s="31"/>
      <c r="D67" s="14"/>
      <c r="E67" s="15"/>
      <c r="F67" s="16"/>
      <c r="G67" s="16"/>
    </row>
    <row r="68" spans="1:7" x14ac:dyDescent="0.25">
      <c r="A68" s="24" t="s">
        <v>190</v>
      </c>
      <c r="B68" s="33"/>
      <c r="C68" s="33"/>
      <c r="D68" s="25"/>
      <c r="E68" s="19">
        <v>10161.17</v>
      </c>
      <c r="F68" s="20">
        <v>4.5100000000000001E-2</v>
      </c>
      <c r="G68" s="21"/>
    </row>
    <row r="69" spans="1:7" x14ac:dyDescent="0.25">
      <c r="A69" s="13" t="s">
        <v>193</v>
      </c>
      <c r="B69" s="31"/>
      <c r="C69" s="31"/>
      <c r="D69" s="14"/>
      <c r="E69" s="15">
        <v>1.4568338000000001</v>
      </c>
      <c r="F69" s="68">
        <v>6.0000000000000002E-6</v>
      </c>
      <c r="G69" s="16"/>
    </row>
    <row r="70" spans="1:7" x14ac:dyDescent="0.25">
      <c r="A70" s="13" t="s">
        <v>194</v>
      </c>
      <c r="B70" s="31"/>
      <c r="C70" s="31"/>
      <c r="D70" s="14"/>
      <c r="E70" s="35">
        <v>-5475.1768338000002</v>
      </c>
      <c r="F70" s="36">
        <v>-2.4105999999999999E-2</v>
      </c>
      <c r="G70" s="16">
        <v>5.2330000000000002E-2</v>
      </c>
    </row>
    <row r="71" spans="1:7" x14ac:dyDescent="0.25">
      <c r="A71" s="26" t="s">
        <v>195</v>
      </c>
      <c r="B71" s="34"/>
      <c r="C71" s="34"/>
      <c r="D71" s="27"/>
      <c r="E71" s="28">
        <v>225105.75</v>
      </c>
      <c r="F71" s="29">
        <v>1</v>
      </c>
      <c r="G71" s="29"/>
    </row>
    <row r="73" spans="1:7" x14ac:dyDescent="0.25">
      <c r="A73" s="1" t="s">
        <v>882</v>
      </c>
    </row>
    <row r="74" spans="1:7" x14ac:dyDescent="0.25">
      <c r="A74" s="1" t="s">
        <v>196</v>
      </c>
    </row>
    <row r="75" spans="1:7" x14ac:dyDescent="0.25">
      <c r="A75" s="69" t="s">
        <v>197</v>
      </c>
    </row>
    <row r="76" spans="1:7" x14ac:dyDescent="0.25">
      <c r="A76" s="1" t="s">
        <v>199</v>
      </c>
    </row>
    <row r="77" spans="1:7" x14ac:dyDescent="0.25">
      <c r="A77" s="47" t="s">
        <v>200</v>
      </c>
      <c r="B77" s="3" t="s">
        <v>153</v>
      </c>
    </row>
    <row r="78" spans="1:7" x14ac:dyDescent="0.25">
      <c r="A78" t="s">
        <v>201</v>
      </c>
    </row>
    <row r="79" spans="1:7" x14ac:dyDescent="0.25">
      <c r="A79" t="s">
        <v>202</v>
      </c>
      <c r="B79" t="s">
        <v>203</v>
      </c>
      <c r="C79" t="s">
        <v>203</v>
      </c>
    </row>
    <row r="80" spans="1:7" x14ac:dyDescent="0.25">
      <c r="B80" s="48">
        <v>46112</v>
      </c>
      <c r="C80" s="48">
        <v>46142</v>
      </c>
    </row>
    <row r="81" spans="1:3" x14ac:dyDescent="0.25">
      <c r="A81" t="s">
        <v>1113</v>
      </c>
      <c r="B81">
        <v>32.787999999999997</v>
      </c>
      <c r="C81">
        <v>32.996499999999997</v>
      </c>
    </row>
    <row r="82" spans="1:3" x14ac:dyDescent="0.25">
      <c r="A82" t="s">
        <v>1114</v>
      </c>
      <c r="B82" t="s">
        <v>1115</v>
      </c>
      <c r="C82" t="s">
        <v>1116</v>
      </c>
    </row>
    <row r="83" spans="1:3" x14ac:dyDescent="0.25">
      <c r="A83" t="s">
        <v>478</v>
      </c>
      <c r="B83">
        <v>32.795400000000001</v>
      </c>
      <c r="C83">
        <v>33.003900000000002</v>
      </c>
    </row>
    <row r="84" spans="1:3" x14ac:dyDescent="0.25">
      <c r="A84" t="s">
        <v>205</v>
      </c>
      <c r="B84">
        <v>30.585699999999999</v>
      </c>
      <c r="C84">
        <v>30.780200000000001</v>
      </c>
    </row>
    <row r="85" spans="1:3" x14ac:dyDescent="0.25">
      <c r="A85" t="s">
        <v>1117</v>
      </c>
      <c r="B85" t="s">
        <v>1115</v>
      </c>
      <c r="C85" t="s">
        <v>1116</v>
      </c>
    </row>
    <row r="86" spans="1:3" x14ac:dyDescent="0.25">
      <c r="A86" t="s">
        <v>1118</v>
      </c>
      <c r="B86">
        <v>25.337800000000001</v>
      </c>
      <c r="C86">
        <v>25.486699999999999</v>
      </c>
    </row>
    <row r="87" spans="1:3" x14ac:dyDescent="0.25">
      <c r="A87" t="s">
        <v>1119</v>
      </c>
      <c r="B87" t="s">
        <v>1115</v>
      </c>
      <c r="C87" t="s">
        <v>1116</v>
      </c>
    </row>
    <row r="88" spans="1:3" x14ac:dyDescent="0.25">
      <c r="A88" t="s">
        <v>1120</v>
      </c>
      <c r="B88">
        <v>29.365400000000001</v>
      </c>
      <c r="C88">
        <v>29.538</v>
      </c>
    </row>
    <row r="89" spans="1:3" x14ac:dyDescent="0.25">
      <c r="A89" t="s">
        <v>1121</v>
      </c>
      <c r="B89" t="s">
        <v>1115</v>
      </c>
      <c r="C89" t="s">
        <v>1116</v>
      </c>
    </row>
    <row r="90" spans="1:3" x14ac:dyDescent="0.25">
      <c r="A90" t="s">
        <v>1122</v>
      </c>
      <c r="B90">
        <v>29.609400000000001</v>
      </c>
      <c r="C90">
        <v>29.783300000000001</v>
      </c>
    </row>
    <row r="91" spans="1:3" x14ac:dyDescent="0.25">
      <c r="A91" t="s">
        <v>1123</v>
      </c>
      <c r="B91">
        <v>27.853999999999999</v>
      </c>
      <c r="C91">
        <v>28.017700000000001</v>
      </c>
    </row>
    <row r="92" spans="1:3" x14ac:dyDescent="0.25">
      <c r="A92" t="s">
        <v>1124</v>
      </c>
      <c r="B92" t="s">
        <v>1115</v>
      </c>
      <c r="C92" t="s">
        <v>1116</v>
      </c>
    </row>
    <row r="93" spans="1:3" x14ac:dyDescent="0.25">
      <c r="A93" t="s">
        <v>1125</v>
      </c>
    </row>
    <row r="95" spans="1:3" x14ac:dyDescent="0.25">
      <c r="A95" t="s">
        <v>208</v>
      </c>
      <c r="B95" s="3" t="s">
        <v>153</v>
      </c>
    </row>
    <row r="96" spans="1:3" x14ac:dyDescent="0.25">
      <c r="A96" t="s">
        <v>209</v>
      </c>
      <c r="B96" s="3" t="s">
        <v>153</v>
      </c>
    </row>
    <row r="97" spans="1:2" ht="29.1" customHeight="1" x14ac:dyDescent="0.25">
      <c r="A97" s="47" t="s">
        <v>210</v>
      </c>
      <c r="B97" s="3" t="s">
        <v>153</v>
      </c>
    </row>
    <row r="98" spans="1:2" ht="29.1" customHeight="1" x14ac:dyDescent="0.25">
      <c r="A98" s="47" t="s">
        <v>211</v>
      </c>
      <c r="B98" s="3" t="s">
        <v>153</v>
      </c>
    </row>
    <row r="99" spans="1:2" x14ac:dyDescent="0.25">
      <c r="A99" t="s">
        <v>212</v>
      </c>
      <c r="B99" s="49">
        <f>B114</f>
        <v>0.66181647368127605</v>
      </c>
    </row>
    <row r="100" spans="1:2" ht="29.1" customHeight="1" x14ac:dyDescent="0.25">
      <c r="A100" s="47" t="s">
        <v>213</v>
      </c>
      <c r="B100" s="3" t="s">
        <v>153</v>
      </c>
    </row>
    <row r="101" spans="1:2" x14ac:dyDescent="0.25">
      <c r="B101" s="3"/>
    </row>
    <row r="102" spans="1:2" ht="29.1" customHeight="1" x14ac:dyDescent="0.25">
      <c r="A102" s="47" t="s">
        <v>214</v>
      </c>
      <c r="B102" s="3" t="s">
        <v>153</v>
      </c>
    </row>
    <row r="103" spans="1:2" ht="29.1" customHeight="1" x14ac:dyDescent="0.25">
      <c r="A103" s="47" t="s">
        <v>215</v>
      </c>
      <c r="B103">
        <v>66715.539999999994</v>
      </c>
    </row>
    <row r="104" spans="1:2" ht="30" x14ac:dyDescent="0.25">
      <c r="A104" s="47" t="s">
        <v>216</v>
      </c>
      <c r="B104" s="3" t="s">
        <v>153</v>
      </c>
    </row>
    <row r="105" spans="1:2" ht="29.1" customHeight="1" x14ac:dyDescent="0.25">
      <c r="A105" s="47" t="s">
        <v>217</v>
      </c>
      <c r="B105" s="3" t="s">
        <v>153</v>
      </c>
    </row>
    <row r="107" spans="1:2" x14ac:dyDescent="0.25">
      <c r="A107" t="s">
        <v>218</v>
      </c>
      <c r="B107" t="s">
        <v>509</v>
      </c>
    </row>
    <row r="108" spans="1:2" x14ac:dyDescent="0.25">
      <c r="A108" s="51" t="s">
        <v>219</v>
      </c>
      <c r="B108" s="51" t="s">
        <v>1126</v>
      </c>
    </row>
    <row r="109" spans="1:2" x14ac:dyDescent="0.25">
      <c r="A109" s="51" t="s">
        <v>221</v>
      </c>
      <c r="B109" s="51" t="s">
        <v>1127</v>
      </c>
    </row>
    <row r="110" spans="1:2" x14ac:dyDescent="0.25">
      <c r="A110" s="51"/>
      <c r="B110" s="51"/>
    </row>
    <row r="111" spans="1:2" x14ac:dyDescent="0.25">
      <c r="A111" s="51" t="s">
        <v>223</v>
      </c>
      <c r="B111" s="52">
        <v>7.0632721891933832</v>
      </c>
    </row>
    <row r="112" spans="1:2" x14ac:dyDescent="0.25">
      <c r="A112" s="51"/>
      <c r="B112" s="51"/>
    </row>
    <row r="113" spans="1:6" x14ac:dyDescent="0.25">
      <c r="A113" s="51" t="s">
        <v>224</v>
      </c>
      <c r="B113" s="53">
        <v>0.66459999999999997</v>
      </c>
    </row>
    <row r="114" spans="1:6" x14ac:dyDescent="0.25">
      <c r="A114" s="51" t="s">
        <v>225</v>
      </c>
      <c r="B114" s="53">
        <v>0.66181647368127605</v>
      </c>
    </row>
    <row r="115" spans="1:6" x14ac:dyDescent="0.25">
      <c r="A115" s="51"/>
      <c r="B115" s="51"/>
    </row>
    <row r="116" spans="1:6" x14ac:dyDescent="0.25">
      <c r="A116" s="51" t="s">
        <v>226</v>
      </c>
      <c r="B116" s="54">
        <v>46142</v>
      </c>
    </row>
    <row r="118" spans="1:6" ht="69.95" customHeight="1" x14ac:dyDescent="0.25">
      <c r="A118" s="107" t="s">
        <v>227</v>
      </c>
      <c r="B118" s="107" t="s">
        <v>228</v>
      </c>
      <c r="C118" s="107" t="s">
        <v>5</v>
      </c>
      <c r="D118" s="107" t="s">
        <v>6</v>
      </c>
      <c r="E118" s="107" t="s">
        <v>5</v>
      </c>
      <c r="F118" s="107" t="s">
        <v>6</v>
      </c>
    </row>
    <row r="119" spans="1:6" ht="69.95" customHeight="1" x14ac:dyDescent="0.25">
      <c r="A119" s="107" t="s">
        <v>1126</v>
      </c>
      <c r="B119" s="107"/>
      <c r="C119" s="107" t="s">
        <v>8</v>
      </c>
      <c r="D119" s="107"/>
      <c r="E119" s="107" t="s">
        <v>9</v>
      </c>
      <c r="F119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92"/>
  <sheetViews>
    <sheetView showGridLines="0" workbookViewId="0">
      <pane ySplit="4" topLeftCell="A51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26" bestFit="1" customWidth="1"/>
    <col min="2" max="2" width="22" bestFit="1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1128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1129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152</v>
      </c>
      <c r="B7" s="31"/>
      <c r="C7" s="31"/>
      <c r="D7" s="14"/>
      <c r="E7" s="15" t="s">
        <v>153</v>
      </c>
      <c r="F7" s="16" t="s">
        <v>153</v>
      </c>
      <c r="G7" s="16"/>
    </row>
    <row r="8" spans="1:7" x14ac:dyDescent="0.25">
      <c r="A8" s="13"/>
      <c r="B8" s="31"/>
      <c r="C8" s="31"/>
      <c r="D8" s="14"/>
      <c r="E8" s="15"/>
      <c r="F8" s="16"/>
      <c r="G8" s="16"/>
    </row>
    <row r="9" spans="1:7" x14ac:dyDescent="0.25">
      <c r="A9" s="17" t="s">
        <v>154</v>
      </c>
      <c r="B9" s="31"/>
      <c r="C9" s="31"/>
      <c r="D9" s="14"/>
      <c r="E9" s="15"/>
      <c r="F9" s="16"/>
      <c r="G9" s="16"/>
    </row>
    <row r="10" spans="1:7" x14ac:dyDescent="0.25">
      <c r="A10" s="17" t="s">
        <v>155</v>
      </c>
      <c r="B10" s="31"/>
      <c r="C10" s="31"/>
      <c r="D10" s="14"/>
      <c r="E10" s="15"/>
      <c r="F10" s="16"/>
      <c r="G10" s="16"/>
    </row>
    <row r="11" spans="1:7" x14ac:dyDescent="0.25">
      <c r="A11" s="13" t="s">
        <v>1130</v>
      </c>
      <c r="B11" s="31" t="s">
        <v>1131</v>
      </c>
      <c r="C11" s="31" t="s">
        <v>158</v>
      </c>
      <c r="D11" s="14">
        <v>53500000</v>
      </c>
      <c r="E11" s="15">
        <v>53412.58</v>
      </c>
      <c r="F11" s="16">
        <v>8.6099999999999996E-2</v>
      </c>
      <c r="G11" s="16">
        <v>7.5698000000000001E-2</v>
      </c>
    </row>
    <row r="12" spans="1:7" x14ac:dyDescent="0.25">
      <c r="A12" s="13" t="s">
        <v>1132</v>
      </c>
      <c r="B12" s="31" t="s">
        <v>1133</v>
      </c>
      <c r="C12" s="31" t="s">
        <v>158</v>
      </c>
      <c r="D12" s="14">
        <v>50000000</v>
      </c>
      <c r="E12" s="15">
        <v>48238.9</v>
      </c>
      <c r="F12" s="16">
        <v>7.7799999999999994E-2</v>
      </c>
      <c r="G12" s="16">
        <v>7.6550000000000007E-2</v>
      </c>
    </row>
    <row r="13" spans="1:7" x14ac:dyDescent="0.25">
      <c r="A13" s="13" t="s">
        <v>1134</v>
      </c>
      <c r="B13" s="31" t="s">
        <v>1135</v>
      </c>
      <c r="C13" s="31" t="s">
        <v>161</v>
      </c>
      <c r="D13" s="14">
        <v>40500000</v>
      </c>
      <c r="E13" s="15">
        <v>40488.86</v>
      </c>
      <c r="F13" s="16">
        <v>6.5299999999999997E-2</v>
      </c>
      <c r="G13" s="16">
        <v>7.5399999999999995E-2</v>
      </c>
    </row>
    <row r="14" spans="1:7" x14ac:dyDescent="0.25">
      <c r="A14" s="13" t="s">
        <v>1136</v>
      </c>
      <c r="B14" s="31" t="s">
        <v>1137</v>
      </c>
      <c r="C14" s="31" t="s">
        <v>161</v>
      </c>
      <c r="D14" s="14">
        <v>39500000</v>
      </c>
      <c r="E14" s="15">
        <v>39106.11</v>
      </c>
      <c r="F14" s="16">
        <v>6.3E-2</v>
      </c>
      <c r="G14" s="16">
        <v>7.6550000000000007E-2</v>
      </c>
    </row>
    <row r="15" spans="1:7" x14ac:dyDescent="0.25">
      <c r="A15" s="13" t="s">
        <v>1138</v>
      </c>
      <c r="B15" s="31" t="s">
        <v>1139</v>
      </c>
      <c r="C15" s="31" t="s">
        <v>161</v>
      </c>
      <c r="D15" s="14">
        <v>37700000</v>
      </c>
      <c r="E15" s="15">
        <v>37508.97</v>
      </c>
      <c r="F15" s="16">
        <v>6.0499999999999998E-2</v>
      </c>
      <c r="G15" s="16">
        <v>7.6712000000000002E-2</v>
      </c>
    </row>
    <row r="16" spans="1:7" x14ac:dyDescent="0.25">
      <c r="A16" s="13" t="s">
        <v>1140</v>
      </c>
      <c r="B16" s="31" t="s">
        <v>1141</v>
      </c>
      <c r="C16" s="31" t="s">
        <v>161</v>
      </c>
      <c r="D16" s="14">
        <v>37500000</v>
      </c>
      <c r="E16" s="15">
        <v>37171.800000000003</v>
      </c>
      <c r="F16" s="16">
        <v>5.9900000000000002E-2</v>
      </c>
      <c r="G16" s="16">
        <v>7.7049999999999993E-2</v>
      </c>
    </row>
    <row r="17" spans="1:7" x14ac:dyDescent="0.25">
      <c r="A17" s="13" t="s">
        <v>1142</v>
      </c>
      <c r="B17" s="31" t="s">
        <v>1143</v>
      </c>
      <c r="C17" s="31" t="s">
        <v>161</v>
      </c>
      <c r="D17" s="14">
        <v>35000000</v>
      </c>
      <c r="E17" s="15">
        <v>34849.99</v>
      </c>
      <c r="F17" s="16">
        <v>5.62E-2</v>
      </c>
      <c r="G17" s="16">
        <v>7.5162000000000007E-2</v>
      </c>
    </row>
    <row r="18" spans="1:7" x14ac:dyDescent="0.25">
      <c r="A18" s="13" t="s">
        <v>1144</v>
      </c>
      <c r="B18" s="31" t="s">
        <v>1145</v>
      </c>
      <c r="C18" s="31" t="s">
        <v>161</v>
      </c>
      <c r="D18" s="14">
        <v>35000000</v>
      </c>
      <c r="E18" s="15">
        <v>34714.19</v>
      </c>
      <c r="F18" s="16">
        <v>5.6000000000000001E-2</v>
      </c>
      <c r="G18" s="16">
        <v>7.6825000000000004E-2</v>
      </c>
    </row>
    <row r="19" spans="1:7" x14ac:dyDescent="0.25">
      <c r="A19" s="13" t="s">
        <v>1146</v>
      </c>
      <c r="B19" s="31" t="s">
        <v>1147</v>
      </c>
      <c r="C19" s="31" t="s">
        <v>158</v>
      </c>
      <c r="D19" s="14">
        <v>35000000</v>
      </c>
      <c r="E19" s="15">
        <v>34705.93</v>
      </c>
      <c r="F19" s="16">
        <v>5.5899999999999998E-2</v>
      </c>
      <c r="G19" s="16">
        <v>7.6749999999999999E-2</v>
      </c>
    </row>
    <row r="20" spans="1:7" x14ac:dyDescent="0.25">
      <c r="A20" s="13" t="s">
        <v>1148</v>
      </c>
      <c r="B20" s="31" t="s">
        <v>1149</v>
      </c>
      <c r="C20" s="31" t="s">
        <v>161</v>
      </c>
      <c r="D20" s="14">
        <v>34500000</v>
      </c>
      <c r="E20" s="15">
        <v>34662.120000000003</v>
      </c>
      <c r="F20" s="16">
        <v>5.5899999999999998E-2</v>
      </c>
      <c r="G20" s="16">
        <v>7.6550000000000007E-2</v>
      </c>
    </row>
    <row r="21" spans="1:7" x14ac:dyDescent="0.25">
      <c r="A21" s="13" t="s">
        <v>727</v>
      </c>
      <c r="B21" s="31" t="s">
        <v>728</v>
      </c>
      <c r="C21" s="31" t="s">
        <v>161</v>
      </c>
      <c r="D21" s="14">
        <v>24000000</v>
      </c>
      <c r="E21" s="15">
        <v>23149.99</v>
      </c>
      <c r="F21" s="16">
        <v>3.73E-2</v>
      </c>
      <c r="G21" s="16">
        <v>7.6850000000000002E-2</v>
      </c>
    </row>
    <row r="22" spans="1:7" x14ac:dyDescent="0.25">
      <c r="A22" s="13" t="s">
        <v>1150</v>
      </c>
      <c r="B22" s="31" t="s">
        <v>1151</v>
      </c>
      <c r="C22" s="31" t="s">
        <v>161</v>
      </c>
      <c r="D22" s="14">
        <v>17000000</v>
      </c>
      <c r="E22" s="15">
        <v>17839.22</v>
      </c>
      <c r="F22" s="16">
        <v>2.8799999999999999E-2</v>
      </c>
      <c r="G22" s="16">
        <v>7.5461E-2</v>
      </c>
    </row>
    <row r="23" spans="1:7" x14ac:dyDescent="0.25">
      <c r="A23" s="13" t="s">
        <v>1152</v>
      </c>
      <c r="B23" s="31" t="s">
        <v>1153</v>
      </c>
      <c r="C23" s="31" t="s">
        <v>161</v>
      </c>
      <c r="D23" s="14">
        <v>16000000</v>
      </c>
      <c r="E23" s="15">
        <v>16021.54</v>
      </c>
      <c r="F23" s="16">
        <v>2.58E-2</v>
      </c>
      <c r="G23" s="16">
        <v>7.6712000000000002E-2</v>
      </c>
    </row>
    <row r="24" spans="1:7" x14ac:dyDescent="0.25">
      <c r="A24" s="13" t="s">
        <v>1154</v>
      </c>
      <c r="B24" s="31" t="s">
        <v>1155</v>
      </c>
      <c r="C24" s="31" t="s">
        <v>161</v>
      </c>
      <c r="D24" s="14">
        <v>15000000</v>
      </c>
      <c r="E24" s="15">
        <v>15247.05</v>
      </c>
      <c r="F24" s="16">
        <v>2.46E-2</v>
      </c>
      <c r="G24" s="16">
        <v>7.5461E-2</v>
      </c>
    </row>
    <row r="25" spans="1:7" x14ac:dyDescent="0.25">
      <c r="A25" s="13" t="s">
        <v>1156</v>
      </c>
      <c r="B25" s="31" t="s">
        <v>1157</v>
      </c>
      <c r="C25" s="31" t="s">
        <v>161</v>
      </c>
      <c r="D25" s="14">
        <v>15000000</v>
      </c>
      <c r="E25" s="15">
        <v>14997.89</v>
      </c>
      <c r="F25" s="16">
        <v>2.4199999999999999E-2</v>
      </c>
      <c r="G25" s="16">
        <v>7.6825000000000004E-2</v>
      </c>
    </row>
    <row r="26" spans="1:7" x14ac:dyDescent="0.25">
      <c r="A26" s="13" t="s">
        <v>729</v>
      </c>
      <c r="B26" s="31" t="s">
        <v>730</v>
      </c>
      <c r="C26" s="31" t="s">
        <v>161</v>
      </c>
      <c r="D26" s="14">
        <v>13500000</v>
      </c>
      <c r="E26" s="15">
        <v>13023.05</v>
      </c>
      <c r="F26" s="16">
        <v>2.1000000000000001E-2</v>
      </c>
      <c r="G26" s="16">
        <v>7.6761999999999997E-2</v>
      </c>
    </row>
    <row r="27" spans="1:7" x14ac:dyDescent="0.25">
      <c r="A27" s="13" t="s">
        <v>1158</v>
      </c>
      <c r="B27" s="31" t="s">
        <v>1159</v>
      </c>
      <c r="C27" s="31" t="s">
        <v>161</v>
      </c>
      <c r="D27" s="14">
        <v>10000000</v>
      </c>
      <c r="E27" s="15">
        <v>10073.9</v>
      </c>
      <c r="F27" s="16">
        <v>1.6199999999999999E-2</v>
      </c>
      <c r="G27" s="16">
        <v>7.6712000000000002E-2</v>
      </c>
    </row>
    <row r="28" spans="1:7" x14ac:dyDescent="0.25">
      <c r="A28" s="13" t="s">
        <v>1160</v>
      </c>
      <c r="B28" s="31" t="s">
        <v>1161</v>
      </c>
      <c r="C28" s="31" t="s">
        <v>161</v>
      </c>
      <c r="D28" s="14">
        <v>8000000</v>
      </c>
      <c r="E28" s="15">
        <v>7965.5</v>
      </c>
      <c r="F28" s="16">
        <v>1.2800000000000001E-2</v>
      </c>
      <c r="G28" s="16">
        <v>7.5162000000000007E-2</v>
      </c>
    </row>
    <row r="29" spans="1:7" x14ac:dyDescent="0.25">
      <c r="A29" s="13" t="s">
        <v>1162</v>
      </c>
      <c r="B29" s="31" t="s">
        <v>1163</v>
      </c>
      <c r="C29" s="31" t="s">
        <v>161</v>
      </c>
      <c r="D29" s="14">
        <v>7000000</v>
      </c>
      <c r="E29" s="15">
        <v>6995.3</v>
      </c>
      <c r="F29" s="16">
        <v>1.1299999999999999E-2</v>
      </c>
      <c r="G29" s="16">
        <v>7.6550000000000007E-2</v>
      </c>
    </row>
    <row r="30" spans="1:7" x14ac:dyDescent="0.25">
      <c r="A30" s="13" t="s">
        <v>1164</v>
      </c>
      <c r="B30" s="31" t="s">
        <v>1165</v>
      </c>
      <c r="C30" s="31" t="s">
        <v>161</v>
      </c>
      <c r="D30" s="14">
        <v>5000000</v>
      </c>
      <c r="E30" s="15">
        <v>4950.93</v>
      </c>
      <c r="F30" s="16">
        <v>8.0000000000000002E-3</v>
      </c>
      <c r="G30" s="16">
        <v>7.6825000000000004E-2</v>
      </c>
    </row>
    <row r="31" spans="1:7" x14ac:dyDescent="0.25">
      <c r="A31" s="13" t="s">
        <v>1166</v>
      </c>
      <c r="B31" s="31" t="s">
        <v>1167</v>
      </c>
      <c r="C31" s="31" t="s">
        <v>161</v>
      </c>
      <c r="D31" s="14">
        <v>2500000</v>
      </c>
      <c r="E31" s="15">
        <v>2498.65</v>
      </c>
      <c r="F31" s="16">
        <v>4.0000000000000001E-3</v>
      </c>
      <c r="G31" s="16">
        <v>7.6550000000000007E-2</v>
      </c>
    </row>
    <row r="32" spans="1:7" x14ac:dyDescent="0.25">
      <c r="A32" s="13" t="s">
        <v>1168</v>
      </c>
      <c r="B32" s="31" t="s">
        <v>1169</v>
      </c>
      <c r="C32" s="31" t="s">
        <v>161</v>
      </c>
      <c r="D32" s="14">
        <v>2500000</v>
      </c>
      <c r="E32" s="15">
        <v>2492.6</v>
      </c>
      <c r="F32" s="16">
        <v>4.0000000000000001E-3</v>
      </c>
      <c r="G32" s="16">
        <v>7.5050000000000006E-2</v>
      </c>
    </row>
    <row r="33" spans="1:7" x14ac:dyDescent="0.25">
      <c r="A33" s="13" t="s">
        <v>1170</v>
      </c>
      <c r="B33" s="31" t="s">
        <v>1171</v>
      </c>
      <c r="C33" s="31" t="s">
        <v>161</v>
      </c>
      <c r="D33" s="14">
        <v>1000000</v>
      </c>
      <c r="E33" s="15">
        <v>999.09</v>
      </c>
      <c r="F33" s="16">
        <v>1.6000000000000001E-3</v>
      </c>
      <c r="G33" s="16">
        <v>7.7049999999999993E-2</v>
      </c>
    </row>
    <row r="34" spans="1:7" x14ac:dyDescent="0.25">
      <c r="A34" s="17" t="s">
        <v>187</v>
      </c>
      <c r="B34" s="32"/>
      <c r="C34" s="32"/>
      <c r="D34" s="18"/>
      <c r="E34" s="19">
        <v>531114.16</v>
      </c>
      <c r="F34" s="20">
        <v>0.85619999999999996</v>
      </c>
      <c r="G34" s="21"/>
    </row>
    <row r="35" spans="1:7" x14ac:dyDescent="0.25">
      <c r="A35" s="13"/>
      <c r="B35" s="31"/>
      <c r="C35" s="31"/>
      <c r="D35" s="14"/>
      <c r="E35" s="15"/>
      <c r="F35" s="16"/>
      <c r="G35" s="16"/>
    </row>
    <row r="36" spans="1:7" x14ac:dyDescent="0.25">
      <c r="A36" s="17" t="s">
        <v>232</v>
      </c>
      <c r="B36" s="31"/>
      <c r="C36" s="31"/>
      <c r="D36" s="14"/>
      <c r="E36" s="15"/>
      <c r="F36" s="16"/>
      <c r="G36" s="16"/>
    </row>
    <row r="37" spans="1:7" x14ac:dyDescent="0.25">
      <c r="A37" s="13" t="s">
        <v>1172</v>
      </c>
      <c r="B37" s="31" t="s">
        <v>1173</v>
      </c>
      <c r="C37" s="31" t="s">
        <v>235</v>
      </c>
      <c r="D37" s="14">
        <v>68500000</v>
      </c>
      <c r="E37" s="15">
        <v>69456.88</v>
      </c>
      <c r="F37" s="16">
        <v>0.112</v>
      </c>
      <c r="G37" s="16">
        <v>7.1165999999999993E-2</v>
      </c>
    </row>
    <row r="38" spans="1:7" x14ac:dyDescent="0.25">
      <c r="A38" s="17" t="s">
        <v>187</v>
      </c>
      <c r="B38" s="32"/>
      <c r="C38" s="32"/>
      <c r="D38" s="18"/>
      <c r="E38" s="19">
        <v>69456.88</v>
      </c>
      <c r="F38" s="20">
        <v>0.112</v>
      </c>
      <c r="G38" s="21"/>
    </row>
    <row r="39" spans="1:7" x14ac:dyDescent="0.25">
      <c r="A39" s="13"/>
      <c r="B39" s="31"/>
      <c r="C39" s="31"/>
      <c r="D39" s="14"/>
      <c r="E39" s="15"/>
      <c r="F39" s="16"/>
      <c r="G39" s="16"/>
    </row>
    <row r="40" spans="1:7" x14ac:dyDescent="0.25">
      <c r="A40" s="17" t="s">
        <v>188</v>
      </c>
      <c r="B40" s="31"/>
      <c r="C40" s="31"/>
      <c r="D40" s="14"/>
      <c r="E40" s="15"/>
      <c r="F40" s="16"/>
      <c r="G40" s="16"/>
    </row>
    <row r="41" spans="1:7" x14ac:dyDescent="0.25">
      <c r="A41" s="17" t="s">
        <v>187</v>
      </c>
      <c r="B41" s="31"/>
      <c r="C41" s="31"/>
      <c r="D41" s="14"/>
      <c r="E41" s="22" t="s">
        <v>153</v>
      </c>
      <c r="F41" s="23" t="s">
        <v>153</v>
      </c>
      <c r="G41" s="16"/>
    </row>
    <row r="42" spans="1:7" x14ac:dyDescent="0.25">
      <c r="A42" s="13"/>
      <c r="B42" s="31"/>
      <c r="C42" s="31"/>
      <c r="D42" s="14"/>
      <c r="E42" s="15"/>
      <c r="F42" s="16"/>
      <c r="G42" s="16"/>
    </row>
    <row r="43" spans="1:7" x14ac:dyDescent="0.25">
      <c r="A43" s="17" t="s">
        <v>189</v>
      </c>
      <c r="B43" s="31"/>
      <c r="C43" s="31"/>
      <c r="D43" s="14"/>
      <c r="E43" s="15"/>
      <c r="F43" s="16"/>
      <c r="G43" s="16"/>
    </row>
    <row r="44" spans="1:7" x14ac:dyDescent="0.25">
      <c r="A44" s="17" t="s">
        <v>187</v>
      </c>
      <c r="B44" s="31"/>
      <c r="C44" s="31"/>
      <c r="D44" s="14"/>
      <c r="E44" s="22" t="s">
        <v>153</v>
      </c>
      <c r="F44" s="23" t="s">
        <v>153</v>
      </c>
      <c r="G44" s="16"/>
    </row>
    <row r="45" spans="1:7" x14ac:dyDescent="0.25">
      <c r="A45" s="13"/>
      <c r="B45" s="31"/>
      <c r="C45" s="31"/>
      <c r="D45" s="14"/>
      <c r="E45" s="15"/>
      <c r="F45" s="16"/>
      <c r="G45" s="16"/>
    </row>
    <row r="46" spans="1:7" x14ac:dyDescent="0.25">
      <c r="A46" s="24" t="s">
        <v>190</v>
      </c>
      <c r="B46" s="33"/>
      <c r="C46" s="33"/>
      <c r="D46" s="25"/>
      <c r="E46" s="19">
        <v>600571.04</v>
      </c>
      <c r="F46" s="20">
        <v>0.96819999999999995</v>
      </c>
      <c r="G46" s="21"/>
    </row>
    <row r="47" spans="1:7" x14ac:dyDescent="0.25">
      <c r="A47" s="13"/>
      <c r="B47" s="31"/>
      <c r="C47" s="31"/>
      <c r="D47" s="14"/>
      <c r="E47" s="15"/>
      <c r="F47" s="16"/>
      <c r="G47" s="16"/>
    </row>
    <row r="48" spans="1:7" x14ac:dyDescent="0.25">
      <c r="A48" s="13"/>
      <c r="B48" s="31"/>
      <c r="C48" s="31"/>
      <c r="D48" s="14"/>
      <c r="E48" s="15"/>
      <c r="F48" s="16"/>
      <c r="G48" s="16"/>
    </row>
    <row r="49" spans="1:7" x14ac:dyDescent="0.25">
      <c r="A49" s="17" t="s">
        <v>191</v>
      </c>
      <c r="B49" s="31"/>
      <c r="C49" s="31"/>
      <c r="D49" s="14"/>
      <c r="E49" s="15"/>
      <c r="F49" s="16"/>
      <c r="G49" s="16"/>
    </row>
    <row r="50" spans="1:7" x14ac:dyDescent="0.25">
      <c r="A50" s="13" t="s">
        <v>192</v>
      </c>
      <c r="B50" s="31"/>
      <c r="C50" s="31"/>
      <c r="D50" s="14"/>
      <c r="E50" s="15">
        <v>7115.92</v>
      </c>
      <c r="F50" s="16">
        <v>1.15E-2</v>
      </c>
      <c r="G50" s="16">
        <v>5.2331000000000003E-2</v>
      </c>
    </row>
    <row r="51" spans="1:7" x14ac:dyDescent="0.25">
      <c r="A51" s="17" t="s">
        <v>187</v>
      </c>
      <c r="B51" s="32"/>
      <c r="C51" s="32"/>
      <c r="D51" s="18"/>
      <c r="E51" s="19">
        <v>7115.92</v>
      </c>
      <c r="F51" s="20">
        <v>1.15E-2</v>
      </c>
      <c r="G51" s="21"/>
    </row>
    <row r="52" spans="1:7" x14ac:dyDescent="0.25">
      <c r="A52" s="13"/>
      <c r="B52" s="31"/>
      <c r="C52" s="31"/>
      <c r="D52" s="14"/>
      <c r="E52" s="15"/>
      <c r="F52" s="16"/>
      <c r="G52" s="16"/>
    </row>
    <row r="53" spans="1:7" x14ac:dyDescent="0.25">
      <c r="A53" s="24" t="s">
        <v>190</v>
      </c>
      <c r="B53" s="33"/>
      <c r="C53" s="33"/>
      <c r="D53" s="25"/>
      <c r="E53" s="19">
        <v>7115.92</v>
      </c>
      <c r="F53" s="20">
        <v>1.15E-2</v>
      </c>
      <c r="G53" s="21"/>
    </row>
    <row r="54" spans="1:7" x14ac:dyDescent="0.25">
      <c r="A54" s="13" t="s">
        <v>193</v>
      </c>
      <c r="B54" s="31"/>
      <c r="C54" s="31"/>
      <c r="D54" s="14"/>
      <c r="E54" s="15">
        <v>12709.7063944</v>
      </c>
      <c r="F54" s="16">
        <v>2.0486000000000001E-2</v>
      </c>
      <c r="G54" s="16"/>
    </row>
    <row r="55" spans="1:7" x14ac:dyDescent="0.25">
      <c r="A55" s="13" t="s">
        <v>194</v>
      </c>
      <c r="B55" s="31"/>
      <c r="C55" s="31"/>
      <c r="D55" s="14"/>
      <c r="E55" s="15">
        <v>8.3836055999999992</v>
      </c>
      <c r="F55" s="36">
        <v>-1.8599999999999999E-4</v>
      </c>
      <c r="G55" s="16">
        <v>5.2331000000000003E-2</v>
      </c>
    </row>
    <row r="56" spans="1:7" x14ac:dyDescent="0.25">
      <c r="A56" s="26" t="s">
        <v>195</v>
      </c>
      <c r="B56" s="34"/>
      <c r="C56" s="34"/>
      <c r="D56" s="27"/>
      <c r="E56" s="28">
        <v>620405.05000000005</v>
      </c>
      <c r="F56" s="29">
        <v>1</v>
      </c>
      <c r="G56" s="29"/>
    </row>
    <row r="58" spans="1:7" x14ac:dyDescent="0.25">
      <c r="A58" s="1" t="s">
        <v>196</v>
      </c>
    </row>
    <row r="59" spans="1:7" x14ac:dyDescent="0.25">
      <c r="A59" t="s">
        <v>1174</v>
      </c>
    </row>
    <row r="60" spans="1:7" x14ac:dyDescent="0.25">
      <c r="A60" s="69" t="s">
        <v>197</v>
      </c>
    </row>
    <row r="61" spans="1:7" x14ac:dyDescent="0.25">
      <c r="A61" s="1" t="s">
        <v>199</v>
      </c>
    </row>
    <row r="62" spans="1:7" ht="29.1" customHeight="1" x14ac:dyDescent="0.25">
      <c r="A62" s="47" t="s">
        <v>200</v>
      </c>
      <c r="B62" s="3" t="s">
        <v>153</v>
      </c>
    </row>
    <row r="63" spans="1:7" x14ac:dyDescent="0.25">
      <c r="A63" t="s">
        <v>201</v>
      </c>
    </row>
    <row r="64" spans="1:7" x14ac:dyDescent="0.25">
      <c r="A64" t="s">
        <v>721</v>
      </c>
      <c r="B64" t="s">
        <v>203</v>
      </c>
      <c r="C64" t="s">
        <v>203</v>
      </c>
    </row>
    <row r="65" spans="1:3" x14ac:dyDescent="0.25">
      <c r="B65" s="48">
        <v>46112</v>
      </c>
      <c r="C65" s="48">
        <v>46142</v>
      </c>
    </row>
    <row r="66" spans="1:3" x14ac:dyDescent="0.25">
      <c r="A66" t="s">
        <v>722</v>
      </c>
      <c r="B66">
        <v>1265.0540000000001</v>
      </c>
      <c r="C66">
        <v>1271.2081000000001</v>
      </c>
    </row>
    <row r="68" spans="1:3" x14ac:dyDescent="0.25">
      <c r="A68" t="s">
        <v>208</v>
      </c>
      <c r="B68" s="3" t="s">
        <v>153</v>
      </c>
    </row>
    <row r="69" spans="1:3" x14ac:dyDescent="0.25">
      <c r="A69" t="s">
        <v>209</v>
      </c>
      <c r="B69" s="3" t="s">
        <v>153</v>
      </c>
    </row>
    <row r="70" spans="1:3" ht="57.95" customHeight="1" x14ac:dyDescent="0.25">
      <c r="A70" s="47" t="s">
        <v>210</v>
      </c>
      <c r="B70" s="3" t="s">
        <v>153</v>
      </c>
    </row>
    <row r="71" spans="1:3" ht="43.5" customHeight="1" x14ac:dyDescent="0.25">
      <c r="A71" s="47" t="s">
        <v>211</v>
      </c>
      <c r="B71" s="3" t="s">
        <v>153</v>
      </c>
    </row>
    <row r="72" spans="1:3" x14ac:dyDescent="0.25">
      <c r="A72" t="s">
        <v>212</v>
      </c>
      <c r="B72" s="49">
        <f>B87</f>
        <v>6.6459395939749193</v>
      </c>
    </row>
    <row r="73" spans="1:3" ht="72.599999999999994" customHeight="1" x14ac:dyDescent="0.25">
      <c r="A73" s="47" t="s">
        <v>213</v>
      </c>
      <c r="B73" s="3" t="s">
        <v>153</v>
      </c>
    </row>
    <row r="74" spans="1:3" x14ac:dyDescent="0.25">
      <c r="B74" s="3"/>
    </row>
    <row r="75" spans="1:3" ht="57.95" customHeight="1" x14ac:dyDescent="0.25">
      <c r="A75" s="47" t="s">
        <v>214</v>
      </c>
      <c r="B75" s="3" t="s">
        <v>153</v>
      </c>
    </row>
    <row r="76" spans="1:3" ht="57.95" customHeight="1" x14ac:dyDescent="0.25">
      <c r="A76" s="47" t="s">
        <v>215</v>
      </c>
      <c r="B76">
        <v>210907.85</v>
      </c>
    </row>
    <row r="77" spans="1:3" ht="43.5" customHeight="1" x14ac:dyDescent="0.25">
      <c r="A77" s="47" t="s">
        <v>216</v>
      </c>
      <c r="B77" s="3" t="s">
        <v>153</v>
      </c>
    </row>
    <row r="78" spans="1:3" ht="43.5" customHeight="1" x14ac:dyDescent="0.25">
      <c r="A78" s="47" t="s">
        <v>217</v>
      </c>
      <c r="B78" s="3" t="s">
        <v>153</v>
      </c>
    </row>
    <row r="80" spans="1:3" x14ac:dyDescent="0.25">
      <c r="A80" t="s">
        <v>218</v>
      </c>
    </row>
    <row r="81" spans="1:4" x14ac:dyDescent="0.25">
      <c r="A81" s="51" t="s">
        <v>219</v>
      </c>
      <c r="B81" s="51" t="s">
        <v>1175</v>
      </c>
    </row>
    <row r="82" spans="1:4" x14ac:dyDescent="0.25">
      <c r="A82" s="51" t="s">
        <v>221</v>
      </c>
      <c r="B82" s="51" t="s">
        <v>724</v>
      </c>
    </row>
    <row r="83" spans="1:4" x14ac:dyDescent="0.25">
      <c r="A83" s="51"/>
      <c r="B83" s="51"/>
    </row>
    <row r="84" spans="1:4" x14ac:dyDescent="0.25">
      <c r="A84" s="51" t="s">
        <v>223</v>
      </c>
      <c r="B84" s="52">
        <v>7.5441602607471836</v>
      </c>
    </row>
    <row r="85" spans="1:4" x14ac:dyDescent="0.25">
      <c r="A85" s="51"/>
      <c r="B85" s="51"/>
    </row>
    <row r="86" spans="1:4" x14ac:dyDescent="0.25">
      <c r="A86" s="51" t="s">
        <v>224</v>
      </c>
      <c r="B86" s="53">
        <v>5.3268000000000004</v>
      </c>
    </row>
    <row r="87" spans="1:4" x14ac:dyDescent="0.25">
      <c r="A87" s="51" t="s">
        <v>225</v>
      </c>
      <c r="B87" s="53">
        <v>6.6459395939749193</v>
      </c>
    </row>
    <row r="88" spans="1:4" x14ac:dyDescent="0.25">
      <c r="A88" s="51"/>
      <c r="B88" s="51"/>
    </row>
    <row r="89" spans="1:4" x14ac:dyDescent="0.25">
      <c r="A89" s="51" t="s">
        <v>226</v>
      </c>
      <c r="B89" s="54">
        <v>46142</v>
      </c>
    </row>
    <row r="91" spans="1:4" ht="69.95" customHeight="1" x14ac:dyDescent="0.25">
      <c r="A91" s="107" t="s">
        <v>227</v>
      </c>
      <c r="B91" s="107" t="s">
        <v>228</v>
      </c>
      <c r="C91" s="107" t="s">
        <v>5</v>
      </c>
      <c r="D91" s="107" t="s">
        <v>6</v>
      </c>
    </row>
    <row r="92" spans="1:4" ht="69.95" customHeight="1" x14ac:dyDescent="0.25">
      <c r="A92" s="107" t="s">
        <v>1176</v>
      </c>
      <c r="B92" s="107"/>
      <c r="C92" s="107" t="s">
        <v>25</v>
      </c>
      <c r="D92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81"/>
  <sheetViews>
    <sheetView showGridLines="0" workbookViewId="0">
      <pane ySplit="4" topLeftCell="A33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1177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1178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152</v>
      </c>
      <c r="B7" s="31"/>
      <c r="C7" s="31"/>
      <c r="D7" s="14"/>
      <c r="E7" s="15" t="s">
        <v>153</v>
      </c>
      <c r="F7" s="16" t="s">
        <v>153</v>
      </c>
      <c r="G7" s="16"/>
    </row>
    <row r="8" spans="1:7" x14ac:dyDescent="0.25">
      <c r="A8" s="17" t="s">
        <v>154</v>
      </c>
      <c r="B8" s="31"/>
      <c r="C8" s="31"/>
      <c r="D8" s="14"/>
      <c r="E8" s="15"/>
      <c r="F8" s="16"/>
      <c r="G8" s="16"/>
    </row>
    <row r="9" spans="1:7" x14ac:dyDescent="0.25">
      <c r="A9" s="17" t="s">
        <v>231</v>
      </c>
      <c r="B9" s="31"/>
      <c r="C9" s="31"/>
      <c r="D9" s="14"/>
      <c r="E9" s="15"/>
      <c r="F9" s="16"/>
      <c r="G9" s="16"/>
    </row>
    <row r="10" spans="1:7" x14ac:dyDescent="0.25">
      <c r="A10" s="17" t="s">
        <v>187</v>
      </c>
      <c r="B10" s="31"/>
      <c r="C10" s="31"/>
      <c r="D10" s="14"/>
      <c r="E10" s="22" t="s">
        <v>153</v>
      </c>
      <c r="F10" s="23" t="s">
        <v>153</v>
      </c>
      <c r="G10" s="16"/>
    </row>
    <row r="11" spans="1:7" x14ac:dyDescent="0.25">
      <c r="A11" s="13"/>
      <c r="B11" s="31"/>
      <c r="C11" s="31"/>
      <c r="D11" s="14"/>
      <c r="E11" s="15"/>
      <c r="F11" s="16"/>
      <c r="G11" s="16"/>
    </row>
    <row r="12" spans="1:7" x14ac:dyDescent="0.25">
      <c r="A12" s="17" t="s">
        <v>232</v>
      </c>
      <c r="B12" s="31"/>
      <c r="C12" s="31"/>
      <c r="D12" s="14"/>
      <c r="E12" s="15"/>
      <c r="F12" s="16"/>
      <c r="G12" s="16"/>
    </row>
    <row r="13" spans="1:7" x14ac:dyDescent="0.25">
      <c r="A13" s="13" t="s">
        <v>236</v>
      </c>
      <c r="B13" s="31" t="s">
        <v>237</v>
      </c>
      <c r="C13" s="31" t="s">
        <v>235</v>
      </c>
      <c r="D13" s="14">
        <v>4600000</v>
      </c>
      <c r="E13" s="15">
        <v>4669.4799999999996</v>
      </c>
      <c r="F13" s="16">
        <v>0.50539999999999996</v>
      </c>
      <c r="G13" s="16">
        <v>6.0644999999999998E-2</v>
      </c>
    </row>
    <row r="14" spans="1:7" x14ac:dyDescent="0.25">
      <c r="A14" s="17" t="s">
        <v>187</v>
      </c>
      <c r="B14" s="32"/>
      <c r="C14" s="32"/>
      <c r="D14" s="18"/>
      <c r="E14" s="19">
        <v>4669.4799999999996</v>
      </c>
      <c r="F14" s="20">
        <v>0.50539999999999996</v>
      </c>
      <c r="G14" s="21"/>
    </row>
    <row r="15" spans="1:7" x14ac:dyDescent="0.25">
      <c r="A15" s="13"/>
      <c r="B15" s="31"/>
      <c r="C15" s="31"/>
      <c r="D15" s="14"/>
      <c r="E15" s="15"/>
      <c r="F15" s="16"/>
      <c r="G15" s="16"/>
    </row>
    <row r="16" spans="1:7" x14ac:dyDescent="0.25">
      <c r="A16" s="17" t="s">
        <v>240</v>
      </c>
      <c r="B16" s="31"/>
      <c r="C16" s="31"/>
      <c r="D16" s="14"/>
      <c r="E16" s="15"/>
      <c r="F16" s="16"/>
      <c r="G16" s="16"/>
    </row>
    <row r="17" spans="1:7" x14ac:dyDescent="0.25">
      <c r="A17" s="13" t="s">
        <v>1179</v>
      </c>
      <c r="B17" s="31" t="s">
        <v>1180</v>
      </c>
      <c r="C17" s="31" t="s">
        <v>235</v>
      </c>
      <c r="D17" s="14">
        <v>1500000</v>
      </c>
      <c r="E17" s="15">
        <v>1512.74</v>
      </c>
      <c r="F17" s="16">
        <v>0.16370000000000001</v>
      </c>
      <c r="G17" s="16">
        <v>5.9617999999999997E-2</v>
      </c>
    </row>
    <row r="18" spans="1:7" x14ac:dyDescent="0.25">
      <c r="A18" s="13" t="s">
        <v>1181</v>
      </c>
      <c r="B18" s="31" t="s">
        <v>1182</v>
      </c>
      <c r="C18" s="31" t="s">
        <v>235</v>
      </c>
      <c r="D18" s="14">
        <v>1000000</v>
      </c>
      <c r="E18" s="15">
        <v>1013.69</v>
      </c>
      <c r="F18" s="16">
        <v>0.10970000000000001</v>
      </c>
      <c r="G18" s="16">
        <v>6.0749999999999998E-2</v>
      </c>
    </row>
    <row r="19" spans="1:7" x14ac:dyDescent="0.25">
      <c r="A19" s="13" t="s">
        <v>1183</v>
      </c>
      <c r="B19" s="31" t="s">
        <v>1184</v>
      </c>
      <c r="C19" s="31" t="s">
        <v>235</v>
      </c>
      <c r="D19" s="14">
        <v>500000</v>
      </c>
      <c r="E19" s="15">
        <v>506.14</v>
      </c>
      <c r="F19" s="16">
        <v>5.4800000000000001E-2</v>
      </c>
      <c r="G19" s="16">
        <v>6.4019000000000006E-2</v>
      </c>
    </row>
    <row r="20" spans="1:7" x14ac:dyDescent="0.25">
      <c r="A20" s="13" t="s">
        <v>1185</v>
      </c>
      <c r="B20" s="31" t="s">
        <v>1186</v>
      </c>
      <c r="C20" s="31" t="s">
        <v>235</v>
      </c>
      <c r="D20" s="14">
        <v>500000</v>
      </c>
      <c r="E20" s="15">
        <v>506.09</v>
      </c>
      <c r="F20" s="16">
        <v>5.4800000000000001E-2</v>
      </c>
      <c r="G20" s="16">
        <v>6.4019999999999994E-2</v>
      </c>
    </row>
    <row r="21" spans="1:7" x14ac:dyDescent="0.25">
      <c r="A21" s="13" t="s">
        <v>1187</v>
      </c>
      <c r="B21" s="31" t="s">
        <v>1188</v>
      </c>
      <c r="C21" s="31" t="s">
        <v>235</v>
      </c>
      <c r="D21" s="14">
        <v>500000</v>
      </c>
      <c r="E21" s="15">
        <v>505.83</v>
      </c>
      <c r="F21" s="16">
        <v>5.4699999999999999E-2</v>
      </c>
      <c r="G21" s="16">
        <v>6.4643999999999993E-2</v>
      </c>
    </row>
    <row r="22" spans="1:7" x14ac:dyDescent="0.25">
      <c r="A22" s="13" t="s">
        <v>1189</v>
      </c>
      <c r="B22" s="31" t="s">
        <v>1190</v>
      </c>
      <c r="C22" s="31" t="s">
        <v>235</v>
      </c>
      <c r="D22" s="14">
        <v>200000</v>
      </c>
      <c r="E22" s="15">
        <v>202.83</v>
      </c>
      <c r="F22" s="16">
        <v>2.1999999999999999E-2</v>
      </c>
      <c r="G22" s="16">
        <v>6.1964999999999999E-2</v>
      </c>
    </row>
    <row r="23" spans="1:7" x14ac:dyDescent="0.25">
      <c r="A23" s="17" t="s">
        <v>187</v>
      </c>
      <c r="B23" s="32"/>
      <c r="C23" s="32"/>
      <c r="D23" s="18"/>
      <c r="E23" s="19">
        <v>4247.32</v>
      </c>
      <c r="F23" s="20">
        <v>0.4597</v>
      </c>
      <c r="G23" s="21"/>
    </row>
    <row r="24" spans="1:7" x14ac:dyDescent="0.25">
      <c r="A24" s="13"/>
      <c r="B24" s="31"/>
      <c r="C24" s="31"/>
      <c r="D24" s="14"/>
      <c r="E24" s="15"/>
      <c r="F24" s="16"/>
      <c r="G24" s="16"/>
    </row>
    <row r="25" spans="1:7" x14ac:dyDescent="0.25">
      <c r="A25" s="13"/>
      <c r="B25" s="31"/>
      <c r="C25" s="31"/>
      <c r="D25" s="14"/>
      <c r="E25" s="15"/>
      <c r="F25" s="16"/>
      <c r="G25" s="16"/>
    </row>
    <row r="26" spans="1:7" x14ac:dyDescent="0.25">
      <c r="A26" s="17" t="s">
        <v>188</v>
      </c>
      <c r="B26" s="31"/>
      <c r="C26" s="31"/>
      <c r="D26" s="14"/>
      <c r="E26" s="15"/>
      <c r="F26" s="16"/>
      <c r="G26" s="16"/>
    </row>
    <row r="27" spans="1:7" x14ac:dyDescent="0.25">
      <c r="A27" s="17" t="s">
        <v>187</v>
      </c>
      <c r="B27" s="31"/>
      <c r="C27" s="31"/>
      <c r="D27" s="14"/>
      <c r="E27" s="22" t="s">
        <v>153</v>
      </c>
      <c r="F27" s="23" t="s">
        <v>153</v>
      </c>
      <c r="G27" s="16"/>
    </row>
    <row r="28" spans="1:7" x14ac:dyDescent="0.25">
      <c r="A28" s="13"/>
      <c r="B28" s="31"/>
      <c r="C28" s="31"/>
      <c r="D28" s="14"/>
      <c r="E28" s="15"/>
      <c r="F28" s="16"/>
      <c r="G28" s="16"/>
    </row>
    <row r="29" spans="1:7" x14ac:dyDescent="0.25">
      <c r="A29" s="17" t="s">
        <v>189</v>
      </c>
      <c r="B29" s="31"/>
      <c r="C29" s="31"/>
      <c r="D29" s="14"/>
      <c r="E29" s="15"/>
      <c r="F29" s="16"/>
      <c r="G29" s="16"/>
    </row>
    <row r="30" spans="1:7" x14ac:dyDescent="0.25">
      <c r="A30" s="17" t="s">
        <v>187</v>
      </c>
      <c r="B30" s="31"/>
      <c r="C30" s="31"/>
      <c r="D30" s="14"/>
      <c r="E30" s="22" t="s">
        <v>153</v>
      </c>
      <c r="F30" s="23" t="s">
        <v>153</v>
      </c>
      <c r="G30" s="16"/>
    </row>
    <row r="31" spans="1:7" x14ac:dyDescent="0.25">
      <c r="A31" s="13"/>
      <c r="B31" s="31"/>
      <c r="C31" s="31"/>
      <c r="D31" s="14"/>
      <c r="E31" s="15"/>
      <c r="F31" s="16"/>
      <c r="G31" s="16"/>
    </row>
    <row r="32" spans="1:7" x14ac:dyDescent="0.25">
      <c r="A32" s="24" t="s">
        <v>190</v>
      </c>
      <c r="B32" s="33"/>
      <c r="C32" s="33"/>
      <c r="D32" s="25"/>
      <c r="E32" s="19">
        <v>8916.7999999999993</v>
      </c>
      <c r="F32" s="20">
        <v>0.96509999999999996</v>
      </c>
      <c r="G32" s="21"/>
    </row>
    <row r="33" spans="1:7" x14ac:dyDescent="0.25">
      <c r="A33" s="13"/>
      <c r="B33" s="31"/>
      <c r="C33" s="31"/>
      <c r="D33" s="14"/>
      <c r="E33" s="15"/>
      <c r="F33" s="16"/>
      <c r="G33" s="16"/>
    </row>
    <row r="34" spans="1:7" x14ac:dyDescent="0.25">
      <c r="A34" s="13"/>
      <c r="B34" s="31"/>
      <c r="C34" s="31"/>
      <c r="D34" s="14"/>
      <c r="E34" s="15"/>
      <c r="F34" s="16"/>
      <c r="G34" s="16"/>
    </row>
    <row r="35" spans="1:7" x14ac:dyDescent="0.25">
      <c r="A35" s="17" t="s">
        <v>191</v>
      </c>
      <c r="B35" s="31"/>
      <c r="C35" s="31"/>
      <c r="D35" s="14"/>
      <c r="E35" s="15"/>
      <c r="F35" s="16"/>
      <c r="G35" s="16"/>
    </row>
    <row r="36" spans="1:7" x14ac:dyDescent="0.25">
      <c r="A36" s="13" t="s">
        <v>192</v>
      </c>
      <c r="B36" s="31"/>
      <c r="C36" s="31"/>
      <c r="D36" s="14"/>
      <c r="E36" s="15">
        <v>102.94</v>
      </c>
      <c r="F36" s="16">
        <v>1.11E-2</v>
      </c>
      <c r="G36" s="16">
        <v>5.2331000000000003E-2</v>
      </c>
    </row>
    <row r="37" spans="1:7" x14ac:dyDescent="0.25">
      <c r="A37" s="17" t="s">
        <v>187</v>
      </c>
      <c r="B37" s="32"/>
      <c r="C37" s="32"/>
      <c r="D37" s="18"/>
      <c r="E37" s="19">
        <v>102.94</v>
      </c>
      <c r="F37" s="20">
        <v>1.11E-2</v>
      </c>
      <c r="G37" s="21"/>
    </row>
    <row r="38" spans="1:7" x14ac:dyDescent="0.25">
      <c r="A38" s="13"/>
      <c r="B38" s="31"/>
      <c r="C38" s="31"/>
      <c r="D38" s="14"/>
      <c r="E38" s="15"/>
      <c r="F38" s="16"/>
      <c r="G38" s="16"/>
    </row>
    <row r="39" spans="1:7" x14ac:dyDescent="0.25">
      <c r="A39" s="24" t="s">
        <v>190</v>
      </c>
      <c r="B39" s="33"/>
      <c r="C39" s="33"/>
      <c r="D39" s="25"/>
      <c r="E39" s="19">
        <v>102.94</v>
      </c>
      <c r="F39" s="20">
        <v>1.11E-2</v>
      </c>
      <c r="G39" s="21"/>
    </row>
    <row r="40" spans="1:7" x14ac:dyDescent="0.25">
      <c r="A40" s="13" t="s">
        <v>193</v>
      </c>
      <c r="B40" s="31"/>
      <c r="C40" s="31"/>
      <c r="D40" s="14"/>
      <c r="E40" s="15">
        <v>219.19556449999999</v>
      </c>
      <c r="F40" s="16">
        <v>2.3725E-2</v>
      </c>
      <c r="G40" s="16"/>
    </row>
    <row r="41" spans="1:7" x14ac:dyDescent="0.25">
      <c r="A41" s="13" t="s">
        <v>194</v>
      </c>
      <c r="B41" s="31"/>
      <c r="C41" s="31"/>
      <c r="D41" s="14"/>
      <c r="E41" s="15">
        <v>6.4435500000000007E-2</v>
      </c>
      <c r="F41" s="16">
        <v>7.4999999999999993E-5</v>
      </c>
      <c r="G41" s="16">
        <v>5.2330000000000002E-2</v>
      </c>
    </row>
    <row r="42" spans="1:7" x14ac:dyDescent="0.25">
      <c r="A42" s="26" t="s">
        <v>195</v>
      </c>
      <c r="B42" s="34"/>
      <c r="C42" s="34"/>
      <c r="D42" s="27"/>
      <c r="E42" s="28">
        <v>9239</v>
      </c>
      <c r="F42" s="29">
        <v>1</v>
      </c>
      <c r="G42" s="29"/>
    </row>
    <row r="44" spans="1:7" x14ac:dyDescent="0.25">
      <c r="A44" s="1" t="s">
        <v>196</v>
      </c>
    </row>
    <row r="45" spans="1:7" x14ac:dyDescent="0.25">
      <c r="A45" t="s">
        <v>1191</v>
      </c>
    </row>
    <row r="46" spans="1:7" x14ac:dyDescent="0.25">
      <c r="A46" s="69" t="s">
        <v>197</v>
      </c>
    </row>
    <row r="47" spans="1:7" x14ac:dyDescent="0.25">
      <c r="A47" s="1" t="s">
        <v>199</v>
      </c>
    </row>
    <row r="48" spans="1:7" x14ac:dyDescent="0.25">
      <c r="A48" s="47" t="s">
        <v>200</v>
      </c>
      <c r="B48" s="3" t="s">
        <v>153</v>
      </c>
    </row>
    <row r="49" spans="1:3" x14ac:dyDescent="0.25">
      <c r="A49" t="s">
        <v>201</v>
      </c>
    </row>
    <row r="50" spans="1:3" x14ac:dyDescent="0.25">
      <c r="A50" t="s">
        <v>202</v>
      </c>
      <c r="B50" t="s">
        <v>203</v>
      </c>
      <c r="C50" t="s">
        <v>203</v>
      </c>
    </row>
    <row r="51" spans="1:3" x14ac:dyDescent="0.25">
      <c r="B51" s="48">
        <v>46112</v>
      </c>
      <c r="C51" s="48">
        <v>46142</v>
      </c>
    </row>
    <row r="52" spans="1:3" x14ac:dyDescent="0.25">
      <c r="A52" t="s">
        <v>204</v>
      </c>
      <c r="B52">
        <v>12.924799999999999</v>
      </c>
      <c r="C52">
        <v>12.9733</v>
      </c>
    </row>
    <row r="53" spans="1:3" x14ac:dyDescent="0.25">
      <c r="A53" t="s">
        <v>205</v>
      </c>
      <c r="B53">
        <v>12.924300000000001</v>
      </c>
      <c r="C53">
        <v>12.972799999999999</v>
      </c>
    </row>
    <row r="54" spans="1:3" x14ac:dyDescent="0.25">
      <c r="A54" t="s">
        <v>206</v>
      </c>
      <c r="B54">
        <v>12.815799999999999</v>
      </c>
      <c r="C54">
        <v>12.8613</v>
      </c>
    </row>
    <row r="55" spans="1:3" x14ac:dyDescent="0.25">
      <c r="A55" t="s">
        <v>207</v>
      </c>
      <c r="B55">
        <v>12.8163</v>
      </c>
      <c r="C55">
        <v>12.861800000000001</v>
      </c>
    </row>
    <row r="57" spans="1:3" x14ac:dyDescent="0.25">
      <c r="A57" t="s">
        <v>208</v>
      </c>
      <c r="B57" s="3" t="s">
        <v>153</v>
      </c>
    </row>
    <row r="58" spans="1:3" x14ac:dyDescent="0.25">
      <c r="A58" t="s">
        <v>209</v>
      </c>
      <c r="B58" s="3" t="s">
        <v>153</v>
      </c>
    </row>
    <row r="59" spans="1:3" ht="29.1" customHeight="1" x14ac:dyDescent="0.25">
      <c r="A59" s="47" t="s">
        <v>210</v>
      </c>
      <c r="B59" s="3" t="s">
        <v>153</v>
      </c>
    </row>
    <row r="60" spans="1:3" ht="29.1" customHeight="1" x14ac:dyDescent="0.25">
      <c r="A60" s="47" t="s">
        <v>211</v>
      </c>
      <c r="B60" s="3" t="s">
        <v>153</v>
      </c>
    </row>
    <row r="61" spans="1:3" x14ac:dyDescent="0.25">
      <c r="A61" t="s">
        <v>212</v>
      </c>
      <c r="B61" s="49">
        <f>B76</f>
        <v>1.0005642703523709</v>
      </c>
    </row>
    <row r="62" spans="1:3" ht="43.5" customHeight="1" x14ac:dyDescent="0.25">
      <c r="A62" s="47" t="s">
        <v>213</v>
      </c>
      <c r="B62" s="3" t="s">
        <v>153</v>
      </c>
    </row>
    <row r="63" spans="1:3" x14ac:dyDescent="0.25">
      <c r="B63" s="3"/>
    </row>
    <row r="64" spans="1:3" ht="29.1" customHeight="1" x14ac:dyDescent="0.25">
      <c r="A64" s="47" t="s">
        <v>214</v>
      </c>
      <c r="B64" s="3" t="s">
        <v>153</v>
      </c>
    </row>
    <row r="65" spans="1:4" ht="29.1" customHeight="1" x14ac:dyDescent="0.25">
      <c r="A65" s="47" t="s">
        <v>215</v>
      </c>
      <c r="B65" t="s">
        <v>153</v>
      </c>
    </row>
    <row r="66" spans="1:4" ht="29.1" customHeight="1" x14ac:dyDescent="0.25">
      <c r="A66" s="47" t="s">
        <v>216</v>
      </c>
      <c r="B66" s="3" t="s">
        <v>153</v>
      </c>
    </row>
    <row r="67" spans="1:4" ht="29.1" customHeight="1" x14ac:dyDescent="0.25">
      <c r="A67" s="47" t="s">
        <v>217</v>
      </c>
      <c r="B67" s="3" t="s">
        <v>153</v>
      </c>
    </row>
    <row r="69" spans="1:4" x14ac:dyDescent="0.25">
      <c r="A69" t="s">
        <v>218</v>
      </c>
    </row>
    <row r="70" spans="1:4" ht="57.95" customHeight="1" x14ac:dyDescent="0.25">
      <c r="A70" s="51" t="s">
        <v>219</v>
      </c>
      <c r="B70" s="55" t="s">
        <v>1192</v>
      </c>
    </row>
    <row r="71" spans="1:4" ht="43.5" customHeight="1" x14ac:dyDescent="0.25">
      <c r="A71" s="51" t="s">
        <v>221</v>
      </c>
      <c r="B71" s="55" t="s">
        <v>1193</v>
      </c>
    </row>
    <row r="72" spans="1:4" x14ac:dyDescent="0.25">
      <c r="A72" s="51"/>
      <c r="B72" s="51"/>
    </row>
    <row r="73" spans="1:4" x14ac:dyDescent="0.25">
      <c r="A73" s="51" t="s">
        <v>223</v>
      </c>
      <c r="B73" s="52">
        <v>6.1028405154188547</v>
      </c>
    </row>
    <row r="74" spans="1:4" x14ac:dyDescent="0.25">
      <c r="A74" s="51"/>
      <c r="B74" s="51"/>
    </row>
    <row r="75" spans="1:4" x14ac:dyDescent="0.25">
      <c r="A75" s="51" t="s">
        <v>224</v>
      </c>
      <c r="B75" s="53">
        <v>0.95820000000000005</v>
      </c>
    </row>
    <row r="76" spans="1:4" x14ac:dyDescent="0.25">
      <c r="A76" s="51" t="s">
        <v>225</v>
      </c>
      <c r="B76" s="53">
        <v>1.0005642703523709</v>
      </c>
    </row>
    <row r="77" spans="1:4" x14ac:dyDescent="0.25">
      <c r="A77" s="51"/>
      <c r="B77" s="51"/>
    </row>
    <row r="78" spans="1:4" x14ac:dyDescent="0.25">
      <c r="A78" s="51" t="s">
        <v>226</v>
      </c>
      <c r="B78" s="54">
        <v>46142</v>
      </c>
    </row>
    <row r="80" spans="1:4" ht="69.95" customHeight="1" x14ac:dyDescent="0.25">
      <c r="A80" s="107" t="s">
        <v>227</v>
      </c>
      <c r="B80" s="107" t="s">
        <v>228</v>
      </c>
      <c r="C80" s="107" t="s">
        <v>5</v>
      </c>
      <c r="D80" s="107" t="s">
        <v>6</v>
      </c>
    </row>
    <row r="81" spans="1:4" ht="69.95" customHeight="1" x14ac:dyDescent="0.25">
      <c r="A81" s="107" t="s">
        <v>1194</v>
      </c>
      <c r="B81" s="107"/>
      <c r="C81" s="107" t="s">
        <v>40</v>
      </c>
      <c r="D81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2"/>
  <sheetViews>
    <sheetView showGridLines="0" workbookViewId="0">
      <pane ySplit="4" topLeftCell="A5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1195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1196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152</v>
      </c>
      <c r="B7" s="31"/>
      <c r="C7" s="31"/>
      <c r="D7" s="14"/>
      <c r="E7" s="15" t="s">
        <v>153</v>
      </c>
      <c r="F7" s="16" t="s">
        <v>153</v>
      </c>
      <c r="G7" s="16"/>
    </row>
    <row r="8" spans="1:7" x14ac:dyDescent="0.25">
      <c r="A8" s="13"/>
      <c r="B8" s="31"/>
      <c r="C8" s="31"/>
      <c r="D8" s="14"/>
      <c r="E8" s="15"/>
      <c r="F8" s="16"/>
      <c r="G8" s="16"/>
    </row>
    <row r="9" spans="1:7" x14ac:dyDescent="0.25">
      <c r="A9" s="13"/>
      <c r="B9" s="31"/>
      <c r="C9" s="31"/>
      <c r="D9" s="14"/>
      <c r="E9" s="15"/>
      <c r="F9" s="16"/>
      <c r="G9" s="16"/>
    </row>
    <row r="10" spans="1:7" x14ac:dyDescent="0.25">
      <c r="A10" s="17" t="s">
        <v>191</v>
      </c>
      <c r="B10" s="31"/>
      <c r="C10" s="31"/>
      <c r="D10" s="14"/>
      <c r="E10" s="15"/>
      <c r="F10" s="16"/>
      <c r="G10" s="16"/>
    </row>
    <row r="11" spans="1:7" x14ac:dyDescent="0.25">
      <c r="A11" s="13" t="s">
        <v>192</v>
      </c>
      <c r="B11" s="31"/>
      <c r="C11" s="31"/>
      <c r="D11" s="14"/>
      <c r="E11" s="15">
        <v>5461.87</v>
      </c>
      <c r="F11" s="16">
        <v>0.99329999999999996</v>
      </c>
      <c r="G11" s="16">
        <v>5.2331000000000003E-2</v>
      </c>
    </row>
    <row r="12" spans="1:7" x14ac:dyDescent="0.25">
      <c r="A12" s="17" t="s">
        <v>187</v>
      </c>
      <c r="B12" s="32"/>
      <c r="C12" s="32"/>
      <c r="D12" s="18"/>
      <c r="E12" s="19">
        <v>5461.87</v>
      </c>
      <c r="F12" s="20">
        <v>0.99329999999999996</v>
      </c>
      <c r="G12" s="21"/>
    </row>
    <row r="13" spans="1:7" x14ac:dyDescent="0.25">
      <c r="A13" s="13"/>
      <c r="B13" s="31"/>
      <c r="C13" s="31"/>
      <c r="D13" s="14"/>
      <c r="E13" s="15"/>
      <c r="F13" s="16"/>
      <c r="G13" s="16"/>
    </row>
    <row r="14" spans="1:7" x14ac:dyDescent="0.25">
      <c r="A14" s="24" t="s">
        <v>190</v>
      </c>
      <c r="B14" s="33"/>
      <c r="C14" s="33"/>
      <c r="D14" s="25"/>
      <c r="E14" s="19">
        <v>5461.87</v>
      </c>
      <c r="F14" s="20">
        <v>0.99329999999999996</v>
      </c>
      <c r="G14" s="21"/>
    </row>
    <row r="15" spans="1:7" x14ac:dyDescent="0.25">
      <c r="A15" s="13" t="s">
        <v>193</v>
      </c>
      <c r="B15" s="31"/>
      <c r="C15" s="31"/>
      <c r="D15" s="14"/>
      <c r="E15" s="15">
        <v>0.78308219999999995</v>
      </c>
      <c r="F15" s="16">
        <v>1.4200000000000001E-4</v>
      </c>
      <c r="G15" s="16"/>
    </row>
    <row r="16" spans="1:7" x14ac:dyDescent="0.25">
      <c r="A16" s="13" t="s">
        <v>194</v>
      </c>
      <c r="B16" s="31"/>
      <c r="C16" s="31"/>
      <c r="D16" s="14"/>
      <c r="E16" s="15">
        <v>36.156917800000002</v>
      </c>
      <c r="F16" s="16">
        <v>6.5579999999999996E-3</v>
      </c>
      <c r="G16" s="16">
        <v>5.2331000000000003E-2</v>
      </c>
    </row>
    <row r="17" spans="1:7" x14ac:dyDescent="0.25">
      <c r="A17" s="26" t="s">
        <v>195</v>
      </c>
      <c r="B17" s="34"/>
      <c r="C17" s="34"/>
      <c r="D17" s="27"/>
      <c r="E17" s="28">
        <v>5498.81</v>
      </c>
      <c r="F17" s="29">
        <v>1</v>
      </c>
      <c r="G17" s="29"/>
    </row>
    <row r="19" spans="1:7" x14ac:dyDescent="0.25">
      <c r="A19" t="s">
        <v>1197</v>
      </c>
    </row>
    <row r="20" spans="1:7" x14ac:dyDescent="0.25">
      <c r="A20" s="69" t="s">
        <v>197</v>
      </c>
    </row>
    <row r="22" spans="1:7" x14ac:dyDescent="0.25">
      <c r="A22" s="1" t="s">
        <v>199</v>
      </c>
    </row>
    <row r="23" spans="1:7" x14ac:dyDescent="0.25">
      <c r="A23" s="47" t="s">
        <v>200</v>
      </c>
      <c r="B23" s="3" t="s">
        <v>153</v>
      </c>
    </row>
    <row r="24" spans="1:7" x14ac:dyDescent="0.25">
      <c r="A24" t="s">
        <v>201</v>
      </c>
    </row>
    <row r="25" spans="1:7" x14ac:dyDescent="0.25">
      <c r="A25" t="s">
        <v>721</v>
      </c>
      <c r="B25" t="s">
        <v>203</v>
      </c>
      <c r="C25" t="s">
        <v>203</v>
      </c>
    </row>
    <row r="26" spans="1:7" x14ac:dyDescent="0.25">
      <c r="B26" s="48">
        <v>46112</v>
      </c>
      <c r="C26" s="48">
        <v>46142</v>
      </c>
    </row>
    <row r="27" spans="1:7" x14ac:dyDescent="0.25">
      <c r="A27" t="s">
        <v>206</v>
      </c>
      <c r="B27">
        <v>1024.5925</v>
      </c>
      <c r="C27">
        <v>1028.6937</v>
      </c>
    </row>
    <row r="29" spans="1:7" x14ac:dyDescent="0.25">
      <c r="A29" t="s">
        <v>208</v>
      </c>
      <c r="B29" s="3" t="s">
        <v>153</v>
      </c>
    </row>
    <row r="30" spans="1:7" x14ac:dyDescent="0.25">
      <c r="A30" t="s">
        <v>209</v>
      </c>
      <c r="B30" s="3" t="s">
        <v>153</v>
      </c>
    </row>
    <row r="31" spans="1:7" ht="29.1" customHeight="1" x14ac:dyDescent="0.25">
      <c r="A31" s="47" t="s">
        <v>210</v>
      </c>
      <c r="B31" s="3" t="s">
        <v>153</v>
      </c>
    </row>
    <row r="32" spans="1:7" ht="29.1" customHeight="1" x14ac:dyDescent="0.25">
      <c r="A32" s="47" t="s">
        <v>211</v>
      </c>
      <c r="B32" s="3" t="s">
        <v>153</v>
      </c>
    </row>
    <row r="33" spans="1:2" ht="43.5" customHeight="1" x14ac:dyDescent="0.25">
      <c r="A33" s="47" t="s">
        <v>213</v>
      </c>
      <c r="B33" s="3" t="s">
        <v>153</v>
      </c>
    </row>
    <row r="34" spans="1:2" x14ac:dyDescent="0.25">
      <c r="A34" t="s">
        <v>212</v>
      </c>
      <c r="B34" s="49">
        <f>B47</f>
        <v>8.237194014450203E-3</v>
      </c>
    </row>
    <row r="35" spans="1:2" ht="29.1" customHeight="1" x14ac:dyDescent="0.25">
      <c r="A35" s="47" t="s">
        <v>214</v>
      </c>
      <c r="B35" s="3" t="s">
        <v>153</v>
      </c>
    </row>
    <row r="36" spans="1:2" ht="29.1" customHeight="1" x14ac:dyDescent="0.25">
      <c r="A36" s="47" t="s">
        <v>215</v>
      </c>
      <c r="B36" t="s">
        <v>153</v>
      </c>
    </row>
    <row r="37" spans="1:2" ht="29.1" customHeight="1" x14ac:dyDescent="0.25">
      <c r="A37" s="47" t="s">
        <v>216</v>
      </c>
      <c r="B37" s="3" t="s">
        <v>153</v>
      </c>
    </row>
    <row r="38" spans="1:2" ht="29.1" customHeight="1" x14ac:dyDescent="0.25">
      <c r="A38" s="47" t="s">
        <v>217</v>
      </c>
      <c r="B38" s="3" t="s">
        <v>153</v>
      </c>
    </row>
    <row r="40" spans="1:2" x14ac:dyDescent="0.25">
      <c r="A40" t="s">
        <v>218</v>
      </c>
    </row>
    <row r="41" spans="1:2" ht="43.5" customHeight="1" x14ac:dyDescent="0.25">
      <c r="A41" s="51" t="s">
        <v>219</v>
      </c>
      <c r="B41" s="55" t="s">
        <v>1198</v>
      </c>
    </row>
    <row r="42" spans="1:2" ht="29.1" customHeight="1" x14ac:dyDescent="0.25">
      <c r="A42" s="51" t="s">
        <v>221</v>
      </c>
      <c r="B42" s="55" t="s">
        <v>99</v>
      </c>
    </row>
    <row r="43" spans="1:2" x14ac:dyDescent="0.25">
      <c r="A43" s="51"/>
      <c r="B43" s="51"/>
    </row>
    <row r="44" spans="1:2" x14ac:dyDescent="0.25">
      <c r="A44" s="51" t="s">
        <v>223</v>
      </c>
      <c r="B44" s="52">
        <v>5.2304497857694541</v>
      </c>
    </row>
    <row r="45" spans="1:2" x14ac:dyDescent="0.25">
      <c r="A45" s="51"/>
      <c r="B45" s="51"/>
    </row>
    <row r="46" spans="1:2" x14ac:dyDescent="0.25">
      <c r="A46" s="51" t="s">
        <v>224</v>
      </c>
      <c r="B46" s="53">
        <v>1.0999999999999999E-2</v>
      </c>
    </row>
    <row r="47" spans="1:2" x14ac:dyDescent="0.25">
      <c r="A47" s="51" t="s">
        <v>225</v>
      </c>
      <c r="B47" s="53">
        <v>8.237194014450203E-3</v>
      </c>
    </row>
    <row r="48" spans="1:2" x14ac:dyDescent="0.25">
      <c r="A48" s="51"/>
      <c r="B48" s="51"/>
    </row>
    <row r="49" spans="1:4" x14ac:dyDescent="0.25">
      <c r="A49" s="51" t="s">
        <v>226</v>
      </c>
      <c r="B49" s="54">
        <v>46142</v>
      </c>
    </row>
    <row r="51" spans="1:4" ht="69.95" customHeight="1" x14ac:dyDescent="0.25">
      <c r="A51" s="107" t="s">
        <v>227</v>
      </c>
      <c r="B51" s="107" t="s">
        <v>228</v>
      </c>
      <c r="C51" s="107" t="s">
        <v>5</v>
      </c>
      <c r="D51" s="107" t="s">
        <v>6</v>
      </c>
    </row>
    <row r="52" spans="1:4" ht="69.95" customHeight="1" x14ac:dyDescent="0.25">
      <c r="A52" s="107" t="s">
        <v>1199</v>
      </c>
      <c r="B52" s="107"/>
      <c r="C52" s="107" t="s">
        <v>99</v>
      </c>
      <c r="D52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2"/>
  <sheetViews>
    <sheetView showGridLines="0" workbookViewId="0">
      <pane ySplit="4" topLeftCell="A5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129.42578125" bestFit="1" customWidth="1"/>
    <col min="2" max="2" width="22" bestFit="1" customWidth="1"/>
    <col min="3" max="3" width="13.28515625" bestFit="1" customWidth="1"/>
    <col min="4" max="4" width="22" bestFit="1" customWidth="1"/>
    <col min="5" max="5" width="15.7109375" bestFit="1" customWidth="1"/>
    <col min="6" max="6" width="22" bestFit="1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143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144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152</v>
      </c>
      <c r="B7" s="31"/>
      <c r="C7" s="31"/>
      <c r="D7" s="14"/>
      <c r="E7" s="15" t="s">
        <v>153</v>
      </c>
      <c r="F7" s="16" t="s">
        <v>153</v>
      </c>
      <c r="G7" s="16"/>
    </row>
    <row r="8" spans="1:7" x14ac:dyDescent="0.25">
      <c r="A8" s="13"/>
      <c r="B8" s="31"/>
      <c r="C8" s="31"/>
      <c r="D8" s="14"/>
      <c r="E8" s="15"/>
      <c r="F8" s="16"/>
      <c r="G8" s="16"/>
    </row>
    <row r="9" spans="1:7" x14ac:dyDescent="0.25">
      <c r="A9" s="17" t="s">
        <v>154</v>
      </c>
      <c r="B9" s="31"/>
      <c r="C9" s="31"/>
      <c r="D9" s="14"/>
      <c r="E9" s="15"/>
      <c r="F9" s="16"/>
      <c r="G9" s="16"/>
    </row>
    <row r="10" spans="1:7" x14ac:dyDescent="0.25">
      <c r="A10" s="17" t="s">
        <v>155</v>
      </c>
      <c r="B10" s="31"/>
      <c r="C10" s="31"/>
      <c r="D10" s="14"/>
      <c r="E10" s="15"/>
      <c r="F10" s="16"/>
      <c r="G10" s="16"/>
    </row>
    <row r="11" spans="1:7" x14ac:dyDescent="0.25">
      <c r="A11" s="13" t="s">
        <v>156</v>
      </c>
      <c r="B11" s="31" t="s">
        <v>157</v>
      </c>
      <c r="C11" s="31" t="s">
        <v>158</v>
      </c>
      <c r="D11" s="14">
        <v>1000000</v>
      </c>
      <c r="E11" s="15">
        <v>1004.98</v>
      </c>
      <c r="F11" s="16">
        <v>0.1173</v>
      </c>
      <c r="G11" s="16">
        <v>7.8248999999999999E-2</v>
      </c>
    </row>
    <row r="12" spans="1:7" x14ac:dyDescent="0.25">
      <c r="A12" s="13" t="s">
        <v>159</v>
      </c>
      <c r="B12" s="31" t="s">
        <v>160</v>
      </c>
      <c r="C12" s="31" t="s">
        <v>161</v>
      </c>
      <c r="D12" s="14">
        <v>800000</v>
      </c>
      <c r="E12" s="15">
        <v>801.36</v>
      </c>
      <c r="F12" s="16">
        <v>9.35E-2</v>
      </c>
      <c r="G12" s="16">
        <v>7.7049999999999993E-2</v>
      </c>
    </row>
    <row r="13" spans="1:7" x14ac:dyDescent="0.25">
      <c r="A13" s="13" t="s">
        <v>162</v>
      </c>
      <c r="B13" s="31" t="s">
        <v>163</v>
      </c>
      <c r="C13" s="31" t="s">
        <v>161</v>
      </c>
      <c r="D13" s="14">
        <v>500000</v>
      </c>
      <c r="E13" s="15">
        <v>503.32</v>
      </c>
      <c r="F13" s="16">
        <v>5.8700000000000002E-2</v>
      </c>
      <c r="G13" s="16">
        <v>7.7100000000000002E-2</v>
      </c>
    </row>
    <row r="14" spans="1:7" x14ac:dyDescent="0.25">
      <c r="A14" s="13" t="s">
        <v>164</v>
      </c>
      <c r="B14" s="31" t="s">
        <v>165</v>
      </c>
      <c r="C14" s="31" t="s">
        <v>158</v>
      </c>
      <c r="D14" s="14">
        <v>500000</v>
      </c>
      <c r="E14" s="15">
        <v>503.02</v>
      </c>
      <c r="F14" s="16">
        <v>5.8700000000000002E-2</v>
      </c>
      <c r="G14" s="16">
        <v>7.6774999999999996E-2</v>
      </c>
    </row>
    <row r="15" spans="1:7" x14ac:dyDescent="0.25">
      <c r="A15" s="13" t="s">
        <v>166</v>
      </c>
      <c r="B15" s="31" t="s">
        <v>167</v>
      </c>
      <c r="C15" s="31" t="s">
        <v>168</v>
      </c>
      <c r="D15" s="14">
        <v>500000</v>
      </c>
      <c r="E15" s="15">
        <v>502.81</v>
      </c>
      <c r="F15" s="16">
        <v>5.8700000000000002E-2</v>
      </c>
      <c r="G15" s="16">
        <v>7.7549999999999994E-2</v>
      </c>
    </row>
    <row r="16" spans="1:7" x14ac:dyDescent="0.25">
      <c r="A16" s="13" t="s">
        <v>169</v>
      </c>
      <c r="B16" s="31" t="s">
        <v>170</v>
      </c>
      <c r="C16" s="31" t="s">
        <v>161</v>
      </c>
      <c r="D16" s="14">
        <v>500000</v>
      </c>
      <c r="E16" s="15">
        <v>502.7</v>
      </c>
      <c r="F16" s="16">
        <v>5.8700000000000002E-2</v>
      </c>
      <c r="G16" s="16">
        <v>7.7100000000000002E-2</v>
      </c>
    </row>
    <row r="17" spans="1:7" x14ac:dyDescent="0.25">
      <c r="A17" s="13" t="s">
        <v>171</v>
      </c>
      <c r="B17" s="31" t="s">
        <v>172</v>
      </c>
      <c r="C17" s="31" t="s">
        <v>161</v>
      </c>
      <c r="D17" s="14">
        <v>500000</v>
      </c>
      <c r="E17" s="15">
        <v>502.46</v>
      </c>
      <c r="F17" s="16">
        <v>5.8599999999999999E-2</v>
      </c>
      <c r="G17" s="16">
        <v>7.6186000000000004E-2</v>
      </c>
    </row>
    <row r="18" spans="1:7" x14ac:dyDescent="0.25">
      <c r="A18" s="13" t="s">
        <v>173</v>
      </c>
      <c r="B18" s="31" t="s">
        <v>174</v>
      </c>
      <c r="C18" s="31" t="s">
        <v>161</v>
      </c>
      <c r="D18" s="14">
        <v>500000</v>
      </c>
      <c r="E18" s="15">
        <v>502.35</v>
      </c>
      <c r="F18" s="16">
        <v>5.8599999999999999E-2</v>
      </c>
      <c r="G18" s="16">
        <v>7.6550000000000007E-2</v>
      </c>
    </row>
    <row r="19" spans="1:7" x14ac:dyDescent="0.25">
      <c r="A19" s="13" t="s">
        <v>175</v>
      </c>
      <c r="B19" s="31" t="s">
        <v>176</v>
      </c>
      <c r="C19" s="31" t="s">
        <v>161</v>
      </c>
      <c r="D19" s="14">
        <v>500000</v>
      </c>
      <c r="E19" s="15">
        <v>502.18</v>
      </c>
      <c r="F19" s="16">
        <v>5.8599999999999999E-2</v>
      </c>
      <c r="G19" s="16">
        <v>7.7049999999999993E-2</v>
      </c>
    </row>
    <row r="20" spans="1:7" x14ac:dyDescent="0.25">
      <c r="A20" s="13" t="s">
        <v>177</v>
      </c>
      <c r="B20" s="31" t="s">
        <v>178</v>
      </c>
      <c r="C20" s="31" t="s">
        <v>161</v>
      </c>
      <c r="D20" s="14">
        <v>500000</v>
      </c>
      <c r="E20" s="15">
        <v>501.67</v>
      </c>
      <c r="F20" s="16">
        <v>5.8500000000000003E-2</v>
      </c>
      <c r="G20" s="16">
        <v>7.5499999999999998E-2</v>
      </c>
    </row>
    <row r="21" spans="1:7" x14ac:dyDescent="0.25">
      <c r="A21" s="13" t="s">
        <v>179</v>
      </c>
      <c r="B21" s="31" t="s">
        <v>180</v>
      </c>
      <c r="C21" s="31" t="s">
        <v>158</v>
      </c>
      <c r="D21" s="14">
        <v>500000</v>
      </c>
      <c r="E21" s="15">
        <v>501.45</v>
      </c>
      <c r="F21" s="16">
        <v>5.8500000000000003E-2</v>
      </c>
      <c r="G21" s="16">
        <v>7.9949999999999993E-2</v>
      </c>
    </row>
    <row r="22" spans="1:7" x14ac:dyDescent="0.25">
      <c r="A22" s="13" t="s">
        <v>181</v>
      </c>
      <c r="B22" s="31" t="s">
        <v>182</v>
      </c>
      <c r="C22" s="31" t="s">
        <v>161</v>
      </c>
      <c r="D22" s="14">
        <v>500000</v>
      </c>
      <c r="E22" s="15">
        <v>500.64</v>
      </c>
      <c r="F22" s="16">
        <v>5.8400000000000001E-2</v>
      </c>
      <c r="G22" s="16">
        <v>7.5549000000000005E-2</v>
      </c>
    </row>
    <row r="23" spans="1:7" x14ac:dyDescent="0.25">
      <c r="A23" s="13" t="s">
        <v>183</v>
      </c>
      <c r="B23" s="31" t="s">
        <v>184</v>
      </c>
      <c r="C23" s="31" t="s">
        <v>161</v>
      </c>
      <c r="D23" s="14">
        <v>500000</v>
      </c>
      <c r="E23" s="15">
        <v>499.96</v>
      </c>
      <c r="F23" s="16">
        <v>5.8299999999999998E-2</v>
      </c>
      <c r="G23" s="16">
        <v>7.7450000000000005E-2</v>
      </c>
    </row>
    <row r="24" spans="1:7" x14ac:dyDescent="0.25">
      <c r="A24" s="13" t="s">
        <v>185</v>
      </c>
      <c r="B24" s="31" t="s">
        <v>186</v>
      </c>
      <c r="C24" s="31" t="s">
        <v>161</v>
      </c>
      <c r="D24" s="14">
        <v>500000</v>
      </c>
      <c r="E24" s="15">
        <v>499.84</v>
      </c>
      <c r="F24" s="16">
        <v>5.8299999999999998E-2</v>
      </c>
      <c r="G24" s="16">
        <v>7.7049999999999993E-2</v>
      </c>
    </row>
    <row r="25" spans="1:7" x14ac:dyDescent="0.25">
      <c r="A25" s="17" t="s">
        <v>187</v>
      </c>
      <c r="B25" s="32"/>
      <c r="C25" s="32"/>
      <c r="D25" s="18"/>
      <c r="E25" s="19">
        <v>7828.74</v>
      </c>
      <c r="F25" s="20">
        <v>0.91339999999999999</v>
      </c>
      <c r="G25" s="21"/>
    </row>
    <row r="26" spans="1:7" x14ac:dyDescent="0.25">
      <c r="A26" s="13"/>
      <c r="B26" s="31"/>
      <c r="C26" s="31"/>
      <c r="D26" s="14"/>
      <c r="E26" s="15"/>
      <c r="F26" s="16"/>
      <c r="G26" s="16"/>
    </row>
    <row r="27" spans="1:7" x14ac:dyDescent="0.25">
      <c r="A27" s="17" t="s">
        <v>188</v>
      </c>
      <c r="B27" s="31"/>
      <c r="C27" s="31"/>
      <c r="D27" s="14"/>
      <c r="E27" s="15"/>
      <c r="F27" s="16"/>
      <c r="G27" s="16"/>
    </row>
    <row r="28" spans="1:7" x14ac:dyDescent="0.25">
      <c r="A28" s="17" t="s">
        <v>187</v>
      </c>
      <c r="B28" s="31"/>
      <c r="C28" s="31"/>
      <c r="D28" s="14"/>
      <c r="E28" s="22" t="s">
        <v>153</v>
      </c>
      <c r="F28" s="23" t="s">
        <v>153</v>
      </c>
      <c r="G28" s="16"/>
    </row>
    <row r="29" spans="1:7" x14ac:dyDescent="0.25">
      <c r="A29" s="13"/>
      <c r="B29" s="31"/>
      <c r="C29" s="31"/>
      <c r="D29" s="14"/>
      <c r="E29" s="15"/>
      <c r="F29" s="16"/>
      <c r="G29" s="16"/>
    </row>
    <row r="30" spans="1:7" x14ac:dyDescent="0.25">
      <c r="A30" s="17" t="s">
        <v>189</v>
      </c>
      <c r="B30" s="31"/>
      <c r="C30" s="31"/>
      <c r="D30" s="14"/>
      <c r="E30" s="15"/>
      <c r="F30" s="16"/>
      <c r="G30" s="16"/>
    </row>
    <row r="31" spans="1:7" x14ac:dyDescent="0.25">
      <c r="A31" s="17" t="s">
        <v>187</v>
      </c>
      <c r="B31" s="31"/>
      <c r="C31" s="31"/>
      <c r="D31" s="14"/>
      <c r="E31" s="22" t="s">
        <v>153</v>
      </c>
      <c r="F31" s="23" t="s">
        <v>153</v>
      </c>
      <c r="G31" s="16"/>
    </row>
    <row r="32" spans="1:7" x14ac:dyDescent="0.25">
      <c r="A32" s="13"/>
      <c r="B32" s="31"/>
      <c r="C32" s="31"/>
      <c r="D32" s="14"/>
      <c r="E32" s="15"/>
      <c r="F32" s="16"/>
      <c r="G32" s="16"/>
    </row>
    <row r="33" spans="1:7" x14ac:dyDescent="0.25">
      <c r="A33" s="24" t="s">
        <v>190</v>
      </c>
      <c r="B33" s="33"/>
      <c r="C33" s="33"/>
      <c r="D33" s="25"/>
      <c r="E33" s="19">
        <v>7828.74</v>
      </c>
      <c r="F33" s="20">
        <v>0.91339999999999999</v>
      </c>
      <c r="G33" s="21"/>
    </row>
    <row r="34" spans="1:7" x14ac:dyDescent="0.25">
      <c r="A34" s="13"/>
      <c r="B34" s="31"/>
      <c r="C34" s="31"/>
      <c r="D34" s="14"/>
      <c r="E34" s="15"/>
      <c r="F34" s="16"/>
      <c r="G34" s="16"/>
    </row>
    <row r="35" spans="1:7" x14ac:dyDescent="0.25">
      <c r="A35" s="13"/>
      <c r="B35" s="31"/>
      <c r="C35" s="31"/>
      <c r="D35" s="14"/>
      <c r="E35" s="15"/>
      <c r="F35" s="16"/>
      <c r="G35" s="16"/>
    </row>
    <row r="36" spans="1:7" x14ac:dyDescent="0.25">
      <c r="A36" s="17" t="s">
        <v>191</v>
      </c>
      <c r="B36" s="31"/>
      <c r="C36" s="31"/>
      <c r="D36" s="14"/>
      <c r="E36" s="15"/>
      <c r="F36" s="16"/>
      <c r="G36" s="16"/>
    </row>
    <row r="37" spans="1:7" x14ac:dyDescent="0.25">
      <c r="A37" s="13" t="s">
        <v>192</v>
      </c>
      <c r="B37" s="31"/>
      <c r="C37" s="31"/>
      <c r="D37" s="14"/>
      <c r="E37" s="15">
        <v>363.79</v>
      </c>
      <c r="F37" s="16">
        <v>4.2500000000000003E-2</v>
      </c>
      <c r="G37" s="16">
        <v>5.2331000000000003E-2</v>
      </c>
    </row>
    <row r="38" spans="1:7" x14ac:dyDescent="0.25">
      <c r="A38" s="17" t="s">
        <v>187</v>
      </c>
      <c r="B38" s="32"/>
      <c r="C38" s="32"/>
      <c r="D38" s="18"/>
      <c r="E38" s="19">
        <v>363.79</v>
      </c>
      <c r="F38" s="20">
        <v>4.2500000000000003E-2</v>
      </c>
      <c r="G38" s="21"/>
    </row>
    <row r="39" spans="1:7" x14ac:dyDescent="0.25">
      <c r="A39" s="13"/>
      <c r="B39" s="31"/>
      <c r="C39" s="31"/>
      <c r="D39" s="14"/>
      <c r="E39" s="15"/>
      <c r="F39" s="16"/>
      <c r="G39" s="16"/>
    </row>
    <row r="40" spans="1:7" x14ac:dyDescent="0.25">
      <c r="A40" s="24" t="s">
        <v>190</v>
      </c>
      <c r="B40" s="33"/>
      <c r="C40" s="33"/>
      <c r="D40" s="25"/>
      <c r="E40" s="19">
        <v>363.79</v>
      </c>
      <c r="F40" s="20">
        <v>4.2500000000000003E-2</v>
      </c>
      <c r="G40" s="21"/>
    </row>
    <row r="41" spans="1:7" x14ac:dyDescent="0.25">
      <c r="A41" s="13" t="s">
        <v>193</v>
      </c>
      <c r="B41" s="31"/>
      <c r="C41" s="31"/>
      <c r="D41" s="14"/>
      <c r="E41" s="15">
        <v>374.9571315</v>
      </c>
      <c r="F41" s="16">
        <v>4.3754000000000001E-2</v>
      </c>
      <c r="G41" s="16"/>
    </row>
    <row r="42" spans="1:7" x14ac:dyDescent="0.25">
      <c r="A42" s="13" t="s">
        <v>194</v>
      </c>
      <c r="B42" s="31"/>
      <c r="C42" s="31"/>
      <c r="D42" s="14"/>
      <c r="E42" s="15">
        <v>1.9928684999999999</v>
      </c>
      <c r="F42" s="16">
        <v>3.4600000000000001E-4</v>
      </c>
      <c r="G42" s="16">
        <v>5.2330000000000002E-2</v>
      </c>
    </row>
    <row r="43" spans="1:7" x14ac:dyDescent="0.25">
      <c r="A43" s="26" t="s">
        <v>195</v>
      </c>
      <c r="B43" s="34"/>
      <c r="C43" s="34"/>
      <c r="D43" s="27"/>
      <c r="E43" s="28">
        <v>8569.48</v>
      </c>
      <c r="F43" s="29">
        <v>1</v>
      </c>
      <c r="G43" s="29"/>
    </row>
    <row r="45" spans="1:7" x14ac:dyDescent="0.25">
      <c r="A45" s="1" t="s">
        <v>196</v>
      </c>
    </row>
    <row r="46" spans="1:7" x14ac:dyDescent="0.25">
      <c r="A46" s="69" t="s">
        <v>197</v>
      </c>
    </row>
    <row r="47" spans="1:7" x14ac:dyDescent="0.25">
      <c r="A47" t="s">
        <v>198</v>
      </c>
    </row>
    <row r="48" spans="1:7" x14ac:dyDescent="0.25">
      <c r="A48" s="1" t="s">
        <v>199</v>
      </c>
    </row>
    <row r="49" spans="1:3" x14ac:dyDescent="0.25">
      <c r="A49" s="47" t="s">
        <v>200</v>
      </c>
      <c r="B49" s="3" t="s">
        <v>153</v>
      </c>
    </row>
    <row r="50" spans="1:3" x14ac:dyDescent="0.25">
      <c r="A50" t="s">
        <v>201</v>
      </c>
    </row>
    <row r="51" spans="1:3" x14ac:dyDescent="0.25">
      <c r="A51" t="s">
        <v>202</v>
      </c>
      <c r="B51" t="s">
        <v>203</v>
      </c>
      <c r="C51" t="s">
        <v>203</v>
      </c>
    </row>
    <row r="52" spans="1:3" x14ac:dyDescent="0.25">
      <c r="B52" s="48">
        <v>46112</v>
      </c>
      <c r="C52" s="48">
        <v>46142</v>
      </c>
    </row>
    <row r="53" spans="1:3" x14ac:dyDescent="0.25">
      <c r="A53" t="s">
        <v>204</v>
      </c>
      <c r="B53">
        <v>10.866400000000001</v>
      </c>
      <c r="C53">
        <v>10.9351</v>
      </c>
    </row>
    <row r="54" spans="1:3" x14ac:dyDescent="0.25">
      <c r="A54" t="s">
        <v>205</v>
      </c>
      <c r="B54">
        <v>10.866400000000001</v>
      </c>
      <c r="C54">
        <v>10.9351</v>
      </c>
    </row>
    <row r="55" spans="1:3" x14ac:dyDescent="0.25">
      <c r="A55" t="s">
        <v>206</v>
      </c>
      <c r="B55">
        <v>10.8421</v>
      </c>
      <c r="C55">
        <v>10.909000000000001</v>
      </c>
    </row>
    <row r="56" spans="1:3" x14ac:dyDescent="0.25">
      <c r="A56" t="s">
        <v>207</v>
      </c>
      <c r="B56">
        <v>10.8421</v>
      </c>
      <c r="C56">
        <v>10.909000000000001</v>
      </c>
    </row>
    <row r="58" spans="1:3" x14ac:dyDescent="0.25">
      <c r="A58" t="s">
        <v>208</v>
      </c>
      <c r="B58" s="3" t="s">
        <v>153</v>
      </c>
    </row>
    <row r="59" spans="1:3" x14ac:dyDescent="0.25">
      <c r="A59" t="s">
        <v>209</v>
      </c>
      <c r="B59" s="3" t="s">
        <v>153</v>
      </c>
    </row>
    <row r="60" spans="1:3" x14ac:dyDescent="0.25">
      <c r="A60" s="47" t="s">
        <v>210</v>
      </c>
      <c r="B60" s="3" t="s">
        <v>153</v>
      </c>
    </row>
    <row r="61" spans="1:3" x14ac:dyDescent="0.25">
      <c r="A61" s="47" t="s">
        <v>211</v>
      </c>
      <c r="B61" s="3" t="s">
        <v>153</v>
      </c>
    </row>
    <row r="62" spans="1:3" x14ac:dyDescent="0.25">
      <c r="A62" t="s">
        <v>212</v>
      </c>
      <c r="B62" s="49">
        <f>B77</f>
        <v>1.023348686529318</v>
      </c>
    </row>
    <row r="63" spans="1:3" x14ac:dyDescent="0.25">
      <c r="A63" s="47" t="s">
        <v>213</v>
      </c>
      <c r="B63" s="3" t="s">
        <v>153</v>
      </c>
    </row>
    <row r="64" spans="1:3" x14ac:dyDescent="0.25">
      <c r="B64" s="3"/>
    </row>
    <row r="65" spans="1:2" x14ac:dyDescent="0.25">
      <c r="A65" s="47" t="s">
        <v>214</v>
      </c>
      <c r="B65" s="3" t="s">
        <v>153</v>
      </c>
    </row>
    <row r="66" spans="1:2" x14ac:dyDescent="0.25">
      <c r="A66" s="47" t="s">
        <v>215</v>
      </c>
      <c r="B66">
        <v>5415.48</v>
      </c>
    </row>
    <row r="67" spans="1:2" x14ac:dyDescent="0.25">
      <c r="A67" s="47" t="s">
        <v>216</v>
      </c>
      <c r="B67" s="3" t="s">
        <v>153</v>
      </c>
    </row>
    <row r="68" spans="1:2" x14ac:dyDescent="0.25">
      <c r="A68" s="47" t="s">
        <v>217</v>
      </c>
      <c r="B68" s="3" t="s">
        <v>153</v>
      </c>
    </row>
    <row r="70" spans="1:2" x14ac:dyDescent="0.25">
      <c r="A70" t="s">
        <v>218</v>
      </c>
    </row>
    <row r="71" spans="1:2" ht="57.95" customHeight="1" x14ac:dyDescent="0.25">
      <c r="A71" s="51" t="s">
        <v>219</v>
      </c>
      <c r="B71" s="55" t="s">
        <v>220</v>
      </c>
    </row>
    <row r="72" spans="1:2" ht="43.5" customHeight="1" x14ac:dyDescent="0.25">
      <c r="A72" s="51" t="s">
        <v>221</v>
      </c>
      <c r="B72" s="55" t="s">
        <v>222</v>
      </c>
    </row>
    <row r="73" spans="1:2" x14ac:dyDescent="0.25">
      <c r="A73" s="51"/>
      <c r="B73" s="51"/>
    </row>
    <row r="74" spans="1:2" x14ac:dyDescent="0.25">
      <c r="A74" s="51" t="s">
        <v>223</v>
      </c>
      <c r="B74" s="52">
        <v>7.608590688762491</v>
      </c>
    </row>
    <row r="75" spans="1:2" x14ac:dyDescent="0.25">
      <c r="A75" s="51"/>
      <c r="B75" s="51"/>
    </row>
    <row r="76" spans="1:2" x14ac:dyDescent="0.25">
      <c r="A76" s="51" t="s">
        <v>224</v>
      </c>
      <c r="B76" s="53">
        <v>0.97540000000000004</v>
      </c>
    </row>
    <row r="77" spans="1:2" x14ac:dyDescent="0.25">
      <c r="A77" s="51" t="s">
        <v>225</v>
      </c>
      <c r="B77" s="53">
        <v>1.023348686529318</v>
      </c>
    </row>
    <row r="78" spans="1:2" x14ac:dyDescent="0.25">
      <c r="A78" s="51"/>
      <c r="B78" s="51"/>
    </row>
    <row r="79" spans="1:2" x14ac:dyDescent="0.25">
      <c r="A79" s="51" t="s">
        <v>226</v>
      </c>
      <c r="B79" s="54">
        <v>46142</v>
      </c>
    </row>
    <row r="81" spans="1:4" ht="69.95" customHeight="1" x14ac:dyDescent="0.25">
      <c r="A81" s="107" t="s">
        <v>227</v>
      </c>
      <c r="B81" s="107" t="s">
        <v>228</v>
      </c>
      <c r="C81" s="107" t="s">
        <v>5</v>
      </c>
      <c r="D81" s="107" t="s">
        <v>6</v>
      </c>
    </row>
    <row r="82" spans="1:4" ht="69.95" customHeight="1" x14ac:dyDescent="0.25">
      <c r="A82" s="107" t="s">
        <v>220</v>
      </c>
      <c r="B82" s="107"/>
      <c r="C82" s="107" t="s">
        <v>36</v>
      </c>
      <c r="D82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6"/>
  <sheetViews>
    <sheetView showGridLines="0" workbookViewId="0">
      <pane ySplit="4" topLeftCell="A5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26" bestFit="1" customWidth="1"/>
    <col min="2" max="2" width="22" bestFit="1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1200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1201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152</v>
      </c>
      <c r="B7" s="31"/>
      <c r="C7" s="31"/>
      <c r="D7" s="14"/>
      <c r="E7" s="15" t="s">
        <v>153</v>
      </c>
      <c r="F7" s="16" t="s">
        <v>153</v>
      </c>
      <c r="G7" s="16"/>
    </row>
    <row r="8" spans="1:7" x14ac:dyDescent="0.25">
      <c r="A8" s="13"/>
      <c r="B8" s="31"/>
      <c r="C8" s="31"/>
      <c r="D8" s="14"/>
      <c r="E8" s="15"/>
      <c r="F8" s="16"/>
      <c r="G8" s="16"/>
    </row>
    <row r="9" spans="1:7" x14ac:dyDescent="0.25">
      <c r="A9" s="13"/>
      <c r="B9" s="31"/>
      <c r="C9" s="31"/>
      <c r="D9" s="14"/>
      <c r="E9" s="15"/>
      <c r="F9" s="16"/>
      <c r="G9" s="16"/>
    </row>
    <row r="10" spans="1:7" x14ac:dyDescent="0.25">
      <c r="A10" s="17" t="s">
        <v>191</v>
      </c>
      <c r="B10" s="31"/>
      <c r="C10" s="31"/>
      <c r="D10" s="14"/>
      <c r="E10" s="15"/>
      <c r="F10" s="16"/>
      <c r="G10" s="16"/>
    </row>
    <row r="11" spans="1:7" x14ac:dyDescent="0.25">
      <c r="A11" s="13" t="s">
        <v>192</v>
      </c>
      <c r="B11" s="31"/>
      <c r="C11" s="31"/>
      <c r="D11" s="14"/>
      <c r="E11" s="15">
        <v>479269.15</v>
      </c>
      <c r="F11" s="16">
        <v>0.99419999999999997</v>
      </c>
      <c r="G11" s="16">
        <v>5.2331000000000003E-2</v>
      </c>
    </row>
    <row r="12" spans="1:7" x14ac:dyDescent="0.25">
      <c r="A12" s="17" t="s">
        <v>187</v>
      </c>
      <c r="B12" s="32"/>
      <c r="C12" s="32"/>
      <c r="D12" s="18"/>
      <c r="E12" s="19">
        <v>479269.15</v>
      </c>
      <c r="F12" s="20">
        <v>0.99419999999999997</v>
      </c>
      <c r="G12" s="21"/>
    </row>
    <row r="13" spans="1:7" x14ac:dyDescent="0.25">
      <c r="A13" s="13"/>
      <c r="B13" s="31"/>
      <c r="C13" s="31"/>
      <c r="D13" s="14"/>
      <c r="E13" s="15"/>
      <c r="F13" s="16"/>
      <c r="G13" s="16"/>
    </row>
    <row r="14" spans="1:7" x14ac:dyDescent="0.25">
      <c r="A14" s="24" t="s">
        <v>190</v>
      </c>
      <c r="B14" s="33"/>
      <c r="C14" s="33"/>
      <c r="D14" s="25"/>
      <c r="E14" s="19">
        <v>479269.15</v>
      </c>
      <c r="F14" s="20">
        <v>0.99419999999999997</v>
      </c>
      <c r="G14" s="21"/>
    </row>
    <row r="15" spans="1:7" x14ac:dyDescent="0.25">
      <c r="A15" s="13" t="s">
        <v>193</v>
      </c>
      <c r="B15" s="31"/>
      <c r="C15" s="31"/>
      <c r="D15" s="14"/>
      <c r="E15" s="15">
        <v>68.714064800000003</v>
      </c>
      <c r="F15" s="16">
        <v>1.4200000000000001E-4</v>
      </c>
      <c r="G15" s="16"/>
    </row>
    <row r="16" spans="1:7" x14ac:dyDescent="0.25">
      <c r="A16" s="13" t="s">
        <v>194</v>
      </c>
      <c r="B16" s="31"/>
      <c r="C16" s="31"/>
      <c r="D16" s="14"/>
      <c r="E16" s="15">
        <v>2722.9359352000001</v>
      </c>
      <c r="F16" s="16">
        <v>5.6579999999999998E-3</v>
      </c>
      <c r="G16" s="16">
        <v>5.2331000000000003E-2</v>
      </c>
    </row>
    <row r="17" spans="1:7" x14ac:dyDescent="0.25">
      <c r="A17" s="26" t="s">
        <v>195</v>
      </c>
      <c r="B17" s="34"/>
      <c r="C17" s="34"/>
      <c r="D17" s="27"/>
      <c r="E17" s="28">
        <v>482060.79999999999</v>
      </c>
      <c r="F17" s="29">
        <v>1</v>
      </c>
      <c r="G17" s="29"/>
    </row>
    <row r="19" spans="1:7" x14ac:dyDescent="0.25">
      <c r="A19" s="69" t="s">
        <v>197</v>
      </c>
    </row>
    <row r="22" spans="1:7" x14ac:dyDescent="0.25">
      <c r="A22" s="1" t="s">
        <v>199</v>
      </c>
    </row>
    <row r="23" spans="1:7" ht="29.1" customHeight="1" x14ac:dyDescent="0.25">
      <c r="A23" s="47" t="s">
        <v>200</v>
      </c>
      <c r="B23" s="3" t="s">
        <v>153</v>
      </c>
    </row>
    <row r="24" spans="1:7" x14ac:dyDescent="0.25">
      <c r="A24" t="s">
        <v>201</v>
      </c>
    </row>
    <row r="25" spans="1:7" x14ac:dyDescent="0.25">
      <c r="A25" t="s">
        <v>202</v>
      </c>
      <c r="B25" t="s">
        <v>203</v>
      </c>
      <c r="C25" t="s">
        <v>203</v>
      </c>
    </row>
    <row r="26" spans="1:7" x14ac:dyDescent="0.25">
      <c r="B26" s="48">
        <v>46112</v>
      </c>
      <c r="C26" s="48">
        <v>46142</v>
      </c>
    </row>
    <row r="27" spans="1:7" x14ac:dyDescent="0.25">
      <c r="A27" t="s">
        <v>478</v>
      </c>
      <c r="B27">
        <v>13.6508</v>
      </c>
      <c r="C27">
        <v>13.7188</v>
      </c>
    </row>
    <row r="28" spans="1:7" x14ac:dyDescent="0.25">
      <c r="A28" t="s">
        <v>205</v>
      </c>
      <c r="B28">
        <v>13.651400000000001</v>
      </c>
      <c r="C28">
        <v>13.7194</v>
      </c>
    </row>
    <row r="29" spans="1:7" x14ac:dyDescent="0.25">
      <c r="A29" t="s">
        <v>479</v>
      </c>
      <c r="B29">
        <v>13.525</v>
      </c>
      <c r="C29">
        <v>13.590199999999999</v>
      </c>
    </row>
    <row r="30" spans="1:7" x14ac:dyDescent="0.25">
      <c r="A30" t="s">
        <v>207</v>
      </c>
      <c r="B30">
        <v>13.5261</v>
      </c>
      <c r="C30">
        <v>13.5913</v>
      </c>
    </row>
    <row r="32" spans="1:7" x14ac:dyDescent="0.25">
      <c r="A32" t="s">
        <v>208</v>
      </c>
      <c r="B32" s="3" t="s">
        <v>153</v>
      </c>
    </row>
    <row r="33" spans="1:2" x14ac:dyDescent="0.25">
      <c r="A33" t="s">
        <v>209</v>
      </c>
      <c r="B33" s="3" t="s">
        <v>153</v>
      </c>
    </row>
    <row r="34" spans="1:2" ht="57.95" customHeight="1" x14ac:dyDescent="0.25">
      <c r="A34" s="47" t="s">
        <v>210</v>
      </c>
      <c r="B34" s="3" t="s">
        <v>153</v>
      </c>
    </row>
    <row r="35" spans="1:2" ht="43.5" customHeight="1" x14ac:dyDescent="0.25">
      <c r="A35" s="47" t="s">
        <v>211</v>
      </c>
      <c r="B35" s="3" t="s">
        <v>153</v>
      </c>
    </row>
    <row r="36" spans="1:2" x14ac:dyDescent="0.25">
      <c r="A36" t="s">
        <v>212</v>
      </c>
      <c r="B36" s="49">
        <f>B51</f>
        <v>1.5475444019626771E-5</v>
      </c>
    </row>
    <row r="37" spans="1:2" ht="72.599999999999994" customHeight="1" x14ac:dyDescent="0.25">
      <c r="A37" s="47" t="s">
        <v>213</v>
      </c>
      <c r="B37" s="3" t="s">
        <v>153</v>
      </c>
    </row>
    <row r="38" spans="1:2" x14ac:dyDescent="0.25">
      <c r="B38" s="3"/>
    </row>
    <row r="39" spans="1:2" ht="57.95" customHeight="1" x14ac:dyDescent="0.25">
      <c r="A39" s="47" t="s">
        <v>214</v>
      </c>
      <c r="B39" s="3" t="s">
        <v>153</v>
      </c>
    </row>
    <row r="40" spans="1:2" ht="57.95" customHeight="1" x14ac:dyDescent="0.25">
      <c r="A40" s="47" t="s">
        <v>215</v>
      </c>
      <c r="B40" t="s">
        <v>153</v>
      </c>
    </row>
    <row r="41" spans="1:2" ht="43.5" customHeight="1" x14ac:dyDescent="0.25">
      <c r="A41" s="47" t="s">
        <v>216</v>
      </c>
      <c r="B41" s="3" t="s">
        <v>153</v>
      </c>
    </row>
    <row r="42" spans="1:2" ht="43.5" customHeight="1" x14ac:dyDescent="0.25">
      <c r="A42" s="47" t="s">
        <v>217</v>
      </c>
      <c r="B42" s="3" t="s">
        <v>153</v>
      </c>
    </row>
    <row r="44" spans="1:2" x14ac:dyDescent="0.25">
      <c r="A44" t="s">
        <v>218</v>
      </c>
    </row>
    <row r="45" spans="1:2" ht="29.1" customHeight="1" x14ac:dyDescent="0.25">
      <c r="A45" s="51" t="s">
        <v>219</v>
      </c>
      <c r="B45" s="55" t="s">
        <v>1202</v>
      </c>
    </row>
    <row r="46" spans="1:2" x14ac:dyDescent="0.25">
      <c r="A46" s="51" t="s">
        <v>221</v>
      </c>
      <c r="B46" s="51" t="s">
        <v>1203</v>
      </c>
    </row>
    <row r="47" spans="1:2" x14ac:dyDescent="0.25">
      <c r="A47" s="51"/>
      <c r="B47" s="51"/>
    </row>
    <row r="48" spans="1:2" x14ac:dyDescent="0.25">
      <c r="A48" s="51" t="s">
        <v>223</v>
      </c>
      <c r="B48" s="52">
        <v>5.2303863599354514</v>
      </c>
    </row>
    <row r="49" spans="1:4" x14ac:dyDescent="0.25">
      <c r="A49" s="51"/>
      <c r="B49" s="51"/>
    </row>
    <row r="50" spans="1:4" x14ac:dyDescent="0.25">
      <c r="A50" s="51" t="s">
        <v>224</v>
      </c>
      <c r="B50" s="53">
        <v>2.7000000000000001E-3</v>
      </c>
    </row>
    <row r="51" spans="1:4" x14ac:dyDescent="0.25">
      <c r="A51" s="51" t="s">
        <v>225</v>
      </c>
      <c r="B51" s="53">
        <v>1.5475444019626771E-5</v>
      </c>
    </row>
    <row r="52" spans="1:4" x14ac:dyDescent="0.25">
      <c r="A52" s="51"/>
      <c r="B52" s="51"/>
    </row>
    <row r="53" spans="1:4" x14ac:dyDescent="0.25">
      <c r="A53" s="51" t="s">
        <v>226</v>
      </c>
      <c r="B53" s="54">
        <v>46142</v>
      </c>
    </row>
    <row r="55" spans="1:4" ht="69.95" customHeight="1" x14ac:dyDescent="0.25">
      <c r="A55" s="107" t="s">
        <v>227</v>
      </c>
      <c r="B55" s="107" t="s">
        <v>228</v>
      </c>
      <c r="C55" s="107" t="s">
        <v>5</v>
      </c>
      <c r="D55" s="107" t="s">
        <v>6</v>
      </c>
    </row>
    <row r="56" spans="1:4" ht="69.95" customHeight="1" x14ac:dyDescent="0.25">
      <c r="A56" s="107" t="s">
        <v>1204</v>
      </c>
      <c r="B56" s="107"/>
      <c r="C56" s="107" t="s">
        <v>103</v>
      </c>
      <c r="D56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76"/>
  <sheetViews>
    <sheetView showGridLines="0" workbookViewId="0">
      <pane ySplit="4" topLeftCell="A155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1205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1206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257</v>
      </c>
      <c r="B8" s="31" t="s">
        <v>258</v>
      </c>
      <c r="C8" s="31" t="s">
        <v>259</v>
      </c>
      <c r="D8" s="14">
        <v>2248286</v>
      </c>
      <c r="E8" s="15">
        <v>17350.02</v>
      </c>
      <c r="F8" s="16">
        <v>5.2299999999999999E-2</v>
      </c>
      <c r="G8" s="16"/>
    </row>
    <row r="9" spans="1:7" x14ac:dyDescent="0.25">
      <c r="A9" s="13" t="s">
        <v>266</v>
      </c>
      <c r="B9" s="31" t="s">
        <v>267</v>
      </c>
      <c r="C9" s="31" t="s">
        <v>259</v>
      </c>
      <c r="D9" s="14">
        <v>1249631</v>
      </c>
      <c r="E9" s="15">
        <v>15787.84</v>
      </c>
      <c r="F9" s="16">
        <v>4.7500000000000001E-2</v>
      </c>
      <c r="G9" s="16"/>
    </row>
    <row r="10" spans="1:7" x14ac:dyDescent="0.25">
      <c r="A10" s="13" t="s">
        <v>263</v>
      </c>
      <c r="B10" s="31" t="s">
        <v>264</v>
      </c>
      <c r="C10" s="31" t="s">
        <v>265</v>
      </c>
      <c r="D10" s="14">
        <v>333866</v>
      </c>
      <c r="E10" s="15">
        <v>13401.38</v>
      </c>
      <c r="F10" s="16">
        <v>4.0399999999999998E-2</v>
      </c>
      <c r="G10" s="16"/>
    </row>
    <row r="11" spans="1:7" x14ac:dyDescent="0.25">
      <c r="A11" s="13" t="s">
        <v>278</v>
      </c>
      <c r="B11" s="31" t="s">
        <v>279</v>
      </c>
      <c r="C11" s="31" t="s">
        <v>280</v>
      </c>
      <c r="D11" s="14">
        <v>2929666</v>
      </c>
      <c r="E11" s="15">
        <v>11693.76</v>
      </c>
      <c r="F11" s="16">
        <v>3.5200000000000002E-2</v>
      </c>
      <c r="G11" s="16"/>
    </row>
    <row r="12" spans="1:7" x14ac:dyDescent="0.25">
      <c r="A12" s="13" t="s">
        <v>254</v>
      </c>
      <c r="B12" s="31" t="s">
        <v>255</v>
      </c>
      <c r="C12" s="31" t="s">
        <v>256</v>
      </c>
      <c r="D12" s="14">
        <v>794855</v>
      </c>
      <c r="E12" s="15">
        <v>11372.79</v>
      </c>
      <c r="F12" s="16">
        <v>3.4299999999999997E-2</v>
      </c>
      <c r="G12" s="16"/>
    </row>
    <row r="13" spans="1:7" x14ac:dyDescent="0.25">
      <c r="A13" s="13" t="s">
        <v>273</v>
      </c>
      <c r="B13" s="31" t="s">
        <v>274</v>
      </c>
      <c r="C13" s="31" t="s">
        <v>259</v>
      </c>
      <c r="D13" s="14">
        <v>950526</v>
      </c>
      <c r="E13" s="15">
        <v>10155.9</v>
      </c>
      <c r="F13" s="16">
        <v>3.0599999999999999E-2</v>
      </c>
      <c r="G13" s="16"/>
    </row>
    <row r="14" spans="1:7" x14ac:dyDescent="0.25">
      <c r="A14" s="13" t="s">
        <v>371</v>
      </c>
      <c r="B14" s="31" t="s">
        <v>372</v>
      </c>
      <c r="C14" s="31" t="s">
        <v>373</v>
      </c>
      <c r="D14" s="14">
        <v>4061862</v>
      </c>
      <c r="E14" s="15">
        <v>8585.15</v>
      </c>
      <c r="F14" s="16">
        <v>2.5899999999999999E-2</v>
      </c>
      <c r="G14" s="16"/>
    </row>
    <row r="15" spans="1:7" x14ac:dyDescent="0.25">
      <c r="A15" s="13" t="s">
        <v>268</v>
      </c>
      <c r="B15" s="31" t="s">
        <v>269</v>
      </c>
      <c r="C15" s="31" t="s">
        <v>270</v>
      </c>
      <c r="D15" s="14">
        <v>247213</v>
      </c>
      <c r="E15" s="15">
        <v>7345.93</v>
      </c>
      <c r="F15" s="16">
        <v>2.2100000000000002E-2</v>
      </c>
      <c r="G15" s="16"/>
    </row>
    <row r="16" spans="1:7" x14ac:dyDescent="0.25">
      <c r="A16" s="13" t="s">
        <v>294</v>
      </c>
      <c r="B16" s="31" t="s">
        <v>295</v>
      </c>
      <c r="C16" s="31" t="s">
        <v>296</v>
      </c>
      <c r="D16" s="14">
        <v>546943</v>
      </c>
      <c r="E16" s="15">
        <v>6463.77</v>
      </c>
      <c r="F16" s="16">
        <v>1.95E-2</v>
      </c>
      <c r="G16" s="16"/>
    </row>
    <row r="17" spans="1:7" x14ac:dyDescent="0.25">
      <c r="A17" s="13" t="s">
        <v>318</v>
      </c>
      <c r="B17" s="31" t="s">
        <v>319</v>
      </c>
      <c r="C17" s="31" t="s">
        <v>320</v>
      </c>
      <c r="D17" s="14">
        <v>55082</v>
      </c>
      <c r="E17" s="15">
        <v>6381.8</v>
      </c>
      <c r="F17" s="16">
        <v>1.9199999999999998E-2</v>
      </c>
      <c r="G17" s="16"/>
    </row>
    <row r="18" spans="1:7" x14ac:dyDescent="0.25">
      <c r="A18" s="13" t="s">
        <v>260</v>
      </c>
      <c r="B18" s="31" t="s">
        <v>261</v>
      </c>
      <c r="C18" s="31" t="s">
        <v>262</v>
      </c>
      <c r="D18" s="14">
        <v>334830</v>
      </c>
      <c r="E18" s="15">
        <v>6317.57</v>
      </c>
      <c r="F18" s="16">
        <v>1.9E-2</v>
      </c>
      <c r="G18" s="16"/>
    </row>
    <row r="19" spans="1:7" x14ac:dyDescent="0.25">
      <c r="A19" s="13" t="s">
        <v>428</v>
      </c>
      <c r="B19" s="31" t="s">
        <v>429</v>
      </c>
      <c r="C19" s="31" t="s">
        <v>277</v>
      </c>
      <c r="D19" s="14">
        <v>650336</v>
      </c>
      <c r="E19" s="15">
        <v>6093.65</v>
      </c>
      <c r="F19" s="16">
        <v>1.84E-2</v>
      </c>
      <c r="G19" s="16"/>
    </row>
    <row r="20" spans="1:7" x14ac:dyDescent="0.25">
      <c r="A20" s="13" t="s">
        <v>341</v>
      </c>
      <c r="B20" s="31" t="s">
        <v>342</v>
      </c>
      <c r="C20" s="31" t="s">
        <v>343</v>
      </c>
      <c r="D20" s="14">
        <v>129998</v>
      </c>
      <c r="E20" s="15">
        <v>5700.67</v>
      </c>
      <c r="F20" s="16">
        <v>1.72E-2</v>
      </c>
      <c r="G20" s="16"/>
    </row>
    <row r="21" spans="1:7" x14ac:dyDescent="0.25">
      <c r="A21" s="13" t="s">
        <v>310</v>
      </c>
      <c r="B21" s="31" t="s">
        <v>311</v>
      </c>
      <c r="C21" s="31" t="s">
        <v>277</v>
      </c>
      <c r="D21" s="14">
        <v>533191</v>
      </c>
      <c r="E21" s="15">
        <v>4997.87</v>
      </c>
      <c r="F21" s="16">
        <v>1.5100000000000001E-2</v>
      </c>
      <c r="G21" s="16"/>
    </row>
    <row r="22" spans="1:7" x14ac:dyDescent="0.25">
      <c r="A22" s="13" t="s">
        <v>433</v>
      </c>
      <c r="B22" s="31" t="s">
        <v>434</v>
      </c>
      <c r="C22" s="31" t="s">
        <v>291</v>
      </c>
      <c r="D22" s="14">
        <v>74421</v>
      </c>
      <c r="E22" s="15">
        <v>4839.2299999999996</v>
      </c>
      <c r="F22" s="16">
        <v>1.46E-2</v>
      </c>
      <c r="G22" s="16"/>
    </row>
    <row r="23" spans="1:7" x14ac:dyDescent="0.25">
      <c r="A23" s="13" t="s">
        <v>899</v>
      </c>
      <c r="B23" s="31" t="s">
        <v>900</v>
      </c>
      <c r="C23" s="31" t="s">
        <v>350</v>
      </c>
      <c r="D23" s="14">
        <v>517328</v>
      </c>
      <c r="E23" s="15">
        <v>4774.68</v>
      </c>
      <c r="F23" s="16">
        <v>1.44E-2</v>
      </c>
      <c r="G23" s="16"/>
    </row>
    <row r="24" spans="1:7" x14ac:dyDescent="0.25">
      <c r="A24" s="13" t="s">
        <v>287</v>
      </c>
      <c r="B24" s="31" t="s">
        <v>288</v>
      </c>
      <c r="C24" s="31" t="s">
        <v>286</v>
      </c>
      <c r="D24" s="14">
        <v>149326</v>
      </c>
      <c r="E24" s="15">
        <v>4625.37</v>
      </c>
      <c r="F24" s="16">
        <v>1.3899999999999999E-2</v>
      </c>
      <c r="G24" s="16"/>
    </row>
    <row r="25" spans="1:7" x14ac:dyDescent="0.25">
      <c r="A25" s="13" t="s">
        <v>292</v>
      </c>
      <c r="B25" s="31" t="s">
        <v>293</v>
      </c>
      <c r="C25" s="31" t="s">
        <v>259</v>
      </c>
      <c r="D25" s="14">
        <v>1573735</v>
      </c>
      <c r="E25" s="15">
        <v>4618.91</v>
      </c>
      <c r="F25" s="16">
        <v>1.3899999999999999E-2</v>
      </c>
      <c r="G25" s="16"/>
    </row>
    <row r="26" spans="1:7" x14ac:dyDescent="0.25">
      <c r="A26" s="13" t="s">
        <v>326</v>
      </c>
      <c r="B26" s="31" t="s">
        <v>327</v>
      </c>
      <c r="C26" s="31" t="s">
        <v>259</v>
      </c>
      <c r="D26" s="14">
        <v>1200290</v>
      </c>
      <c r="E26" s="15">
        <v>4600.71</v>
      </c>
      <c r="F26" s="16">
        <v>1.3899999999999999E-2</v>
      </c>
      <c r="G26" s="16"/>
    </row>
    <row r="27" spans="1:7" x14ac:dyDescent="0.25">
      <c r="A27" s="13" t="s">
        <v>513</v>
      </c>
      <c r="B27" s="31" t="s">
        <v>514</v>
      </c>
      <c r="C27" s="31" t="s">
        <v>384</v>
      </c>
      <c r="D27" s="14">
        <v>545098</v>
      </c>
      <c r="E27" s="15">
        <v>4224.51</v>
      </c>
      <c r="F27" s="16">
        <v>1.2699999999999999E-2</v>
      </c>
      <c r="G27" s="16"/>
    </row>
    <row r="28" spans="1:7" x14ac:dyDescent="0.25">
      <c r="A28" s="13" t="s">
        <v>888</v>
      </c>
      <c r="B28" s="31" t="s">
        <v>889</v>
      </c>
      <c r="C28" s="31" t="s">
        <v>259</v>
      </c>
      <c r="D28" s="14">
        <v>409834</v>
      </c>
      <c r="E28" s="15">
        <v>4163.71</v>
      </c>
      <c r="F28" s="16">
        <v>1.2500000000000001E-2</v>
      </c>
      <c r="G28" s="16"/>
    </row>
    <row r="29" spans="1:7" x14ac:dyDescent="0.25">
      <c r="A29" s="13" t="s">
        <v>308</v>
      </c>
      <c r="B29" s="31" t="s">
        <v>309</v>
      </c>
      <c r="C29" s="31" t="s">
        <v>259</v>
      </c>
      <c r="D29" s="14">
        <v>1481052</v>
      </c>
      <c r="E29" s="15">
        <v>4000.17</v>
      </c>
      <c r="F29" s="16">
        <v>1.2E-2</v>
      </c>
      <c r="G29" s="16"/>
    </row>
    <row r="30" spans="1:7" x14ac:dyDescent="0.25">
      <c r="A30" s="13" t="s">
        <v>328</v>
      </c>
      <c r="B30" s="31" t="s">
        <v>329</v>
      </c>
      <c r="C30" s="31" t="s">
        <v>277</v>
      </c>
      <c r="D30" s="14">
        <v>1423658</v>
      </c>
      <c r="E30" s="15">
        <v>3982.4</v>
      </c>
      <c r="F30" s="16">
        <v>1.2E-2</v>
      </c>
      <c r="G30" s="16"/>
    </row>
    <row r="31" spans="1:7" x14ac:dyDescent="0.25">
      <c r="A31" s="13" t="s">
        <v>335</v>
      </c>
      <c r="B31" s="31" t="s">
        <v>336</v>
      </c>
      <c r="C31" s="31" t="s">
        <v>337</v>
      </c>
      <c r="D31" s="14">
        <v>1112438</v>
      </c>
      <c r="E31" s="15">
        <v>3920.34</v>
      </c>
      <c r="F31" s="16">
        <v>1.18E-2</v>
      </c>
      <c r="G31" s="16"/>
    </row>
    <row r="32" spans="1:7" x14ac:dyDescent="0.25">
      <c r="A32" s="13" t="s">
        <v>275</v>
      </c>
      <c r="B32" s="31" t="s">
        <v>276</v>
      </c>
      <c r="C32" s="31" t="s">
        <v>277</v>
      </c>
      <c r="D32" s="14">
        <v>112257</v>
      </c>
      <c r="E32" s="15">
        <v>3843.9</v>
      </c>
      <c r="F32" s="16">
        <v>1.1599999999999999E-2</v>
      </c>
      <c r="G32" s="16"/>
    </row>
    <row r="33" spans="1:7" x14ac:dyDescent="0.25">
      <c r="A33" s="13" t="s">
        <v>926</v>
      </c>
      <c r="B33" s="31" t="s">
        <v>927</v>
      </c>
      <c r="C33" s="31" t="s">
        <v>896</v>
      </c>
      <c r="D33" s="14">
        <v>764323</v>
      </c>
      <c r="E33" s="15">
        <v>3751.3</v>
      </c>
      <c r="F33" s="16">
        <v>1.1299999999999999E-2</v>
      </c>
      <c r="G33" s="16"/>
    </row>
    <row r="34" spans="1:7" x14ac:dyDescent="0.25">
      <c r="A34" s="13" t="s">
        <v>368</v>
      </c>
      <c r="B34" s="31" t="s">
        <v>369</v>
      </c>
      <c r="C34" s="31" t="s">
        <v>370</v>
      </c>
      <c r="D34" s="14">
        <v>76217</v>
      </c>
      <c r="E34" s="15">
        <v>3702.24</v>
      </c>
      <c r="F34" s="16">
        <v>1.11E-2</v>
      </c>
      <c r="G34" s="16"/>
    </row>
    <row r="35" spans="1:7" x14ac:dyDescent="0.25">
      <c r="A35" s="13" t="s">
        <v>430</v>
      </c>
      <c r="B35" s="31" t="s">
        <v>431</v>
      </c>
      <c r="C35" s="31" t="s">
        <v>432</v>
      </c>
      <c r="D35" s="14">
        <v>107459</v>
      </c>
      <c r="E35" s="15">
        <v>3678.43</v>
      </c>
      <c r="F35" s="16">
        <v>1.11E-2</v>
      </c>
      <c r="G35" s="16"/>
    </row>
    <row r="36" spans="1:7" x14ac:dyDescent="0.25">
      <c r="A36" s="13" t="s">
        <v>281</v>
      </c>
      <c r="B36" s="31" t="s">
        <v>282</v>
      </c>
      <c r="C36" s="31" t="s">
        <v>283</v>
      </c>
      <c r="D36" s="14">
        <v>849226</v>
      </c>
      <c r="E36" s="15">
        <v>3662.71</v>
      </c>
      <c r="F36" s="16">
        <v>1.0999999999999999E-2</v>
      </c>
      <c r="G36" s="16"/>
    </row>
    <row r="37" spans="1:7" x14ac:dyDescent="0.25">
      <c r="A37" s="13" t="s">
        <v>382</v>
      </c>
      <c r="B37" s="31" t="s">
        <v>383</v>
      </c>
      <c r="C37" s="31" t="s">
        <v>384</v>
      </c>
      <c r="D37" s="14">
        <v>309531</v>
      </c>
      <c r="E37" s="15">
        <v>3542.89</v>
      </c>
      <c r="F37" s="16">
        <v>1.0699999999999999E-2</v>
      </c>
      <c r="G37" s="16"/>
    </row>
    <row r="38" spans="1:7" x14ac:dyDescent="0.25">
      <c r="A38" s="13" t="s">
        <v>469</v>
      </c>
      <c r="B38" s="31" t="s">
        <v>470</v>
      </c>
      <c r="C38" s="31" t="s">
        <v>343</v>
      </c>
      <c r="D38" s="14">
        <v>215427</v>
      </c>
      <c r="E38" s="15">
        <v>3431.75</v>
      </c>
      <c r="F38" s="16">
        <v>1.03E-2</v>
      </c>
      <c r="G38" s="16"/>
    </row>
    <row r="39" spans="1:7" x14ac:dyDescent="0.25">
      <c r="A39" s="13" t="s">
        <v>419</v>
      </c>
      <c r="B39" s="31" t="s">
        <v>420</v>
      </c>
      <c r="C39" s="31" t="s">
        <v>421</v>
      </c>
      <c r="D39" s="14">
        <v>324933</v>
      </c>
      <c r="E39" s="15">
        <v>3372.8</v>
      </c>
      <c r="F39" s="16">
        <v>1.0200000000000001E-2</v>
      </c>
      <c r="G39" s="16"/>
    </row>
    <row r="40" spans="1:7" x14ac:dyDescent="0.25">
      <c r="A40" s="13" t="s">
        <v>536</v>
      </c>
      <c r="B40" s="31" t="s">
        <v>537</v>
      </c>
      <c r="C40" s="31" t="s">
        <v>323</v>
      </c>
      <c r="D40" s="14">
        <v>58179</v>
      </c>
      <c r="E40" s="15">
        <v>3331.33</v>
      </c>
      <c r="F40" s="16">
        <v>0.01</v>
      </c>
      <c r="G40" s="16"/>
    </row>
    <row r="41" spans="1:7" x14ac:dyDescent="0.25">
      <c r="A41" s="13" t="s">
        <v>454</v>
      </c>
      <c r="B41" s="31" t="s">
        <v>455</v>
      </c>
      <c r="C41" s="31" t="s">
        <v>449</v>
      </c>
      <c r="D41" s="14">
        <v>185833</v>
      </c>
      <c r="E41" s="15">
        <v>3279.95</v>
      </c>
      <c r="F41" s="16">
        <v>9.9000000000000008E-3</v>
      </c>
      <c r="G41" s="16"/>
    </row>
    <row r="42" spans="1:7" x14ac:dyDescent="0.25">
      <c r="A42" s="13" t="s">
        <v>517</v>
      </c>
      <c r="B42" s="31" t="s">
        <v>518</v>
      </c>
      <c r="C42" s="31" t="s">
        <v>259</v>
      </c>
      <c r="D42" s="14">
        <v>4650325</v>
      </c>
      <c r="E42" s="15">
        <v>3238.49</v>
      </c>
      <c r="F42" s="16">
        <v>9.7999999999999997E-3</v>
      </c>
      <c r="G42" s="16"/>
    </row>
    <row r="43" spans="1:7" x14ac:dyDescent="0.25">
      <c r="A43" s="13" t="s">
        <v>407</v>
      </c>
      <c r="B43" s="31" t="s">
        <v>408</v>
      </c>
      <c r="C43" s="31" t="s">
        <v>409</v>
      </c>
      <c r="D43" s="14">
        <v>1969998</v>
      </c>
      <c r="E43" s="15">
        <v>3193.17</v>
      </c>
      <c r="F43" s="16">
        <v>9.5999999999999992E-3</v>
      </c>
      <c r="G43" s="16"/>
    </row>
    <row r="44" spans="1:7" x14ac:dyDescent="0.25">
      <c r="A44" s="13" t="s">
        <v>1207</v>
      </c>
      <c r="B44" s="31" t="s">
        <v>1208</v>
      </c>
      <c r="C44" s="31" t="s">
        <v>1015</v>
      </c>
      <c r="D44" s="14">
        <v>502122</v>
      </c>
      <c r="E44" s="15">
        <v>3192.74</v>
      </c>
      <c r="F44" s="16">
        <v>9.5999999999999992E-3</v>
      </c>
      <c r="G44" s="16"/>
    </row>
    <row r="45" spans="1:7" x14ac:dyDescent="0.25">
      <c r="A45" s="13" t="s">
        <v>362</v>
      </c>
      <c r="B45" s="31" t="s">
        <v>363</v>
      </c>
      <c r="C45" s="31" t="s">
        <v>286</v>
      </c>
      <c r="D45" s="14">
        <v>90556</v>
      </c>
      <c r="E45" s="15">
        <v>3163.03</v>
      </c>
      <c r="F45" s="16">
        <v>9.4999999999999998E-3</v>
      </c>
      <c r="G45" s="16"/>
    </row>
    <row r="46" spans="1:7" x14ac:dyDescent="0.25">
      <c r="A46" s="13" t="s">
        <v>364</v>
      </c>
      <c r="B46" s="31" t="s">
        <v>365</v>
      </c>
      <c r="C46" s="31" t="s">
        <v>355</v>
      </c>
      <c r="D46" s="14">
        <v>135313</v>
      </c>
      <c r="E46" s="15">
        <v>3045.76</v>
      </c>
      <c r="F46" s="16">
        <v>9.1999999999999998E-3</v>
      </c>
      <c r="G46" s="16"/>
    </row>
    <row r="47" spans="1:7" x14ac:dyDescent="0.25">
      <c r="A47" s="13" t="s">
        <v>348</v>
      </c>
      <c r="B47" s="31" t="s">
        <v>349</v>
      </c>
      <c r="C47" s="31" t="s">
        <v>350</v>
      </c>
      <c r="D47" s="14">
        <v>300543</v>
      </c>
      <c r="E47" s="15">
        <v>2984.54</v>
      </c>
      <c r="F47" s="16">
        <v>8.9999999999999993E-3</v>
      </c>
      <c r="G47" s="16"/>
    </row>
    <row r="48" spans="1:7" x14ac:dyDescent="0.25">
      <c r="A48" s="13" t="s">
        <v>312</v>
      </c>
      <c r="B48" s="31" t="s">
        <v>313</v>
      </c>
      <c r="C48" s="31" t="s">
        <v>277</v>
      </c>
      <c r="D48" s="14">
        <v>229549</v>
      </c>
      <c r="E48" s="15">
        <v>2984.37</v>
      </c>
      <c r="F48" s="16">
        <v>8.9999999999999993E-3</v>
      </c>
      <c r="G48" s="16"/>
    </row>
    <row r="49" spans="1:7" x14ac:dyDescent="0.25">
      <c r="A49" s="13" t="s">
        <v>410</v>
      </c>
      <c r="B49" s="31" t="s">
        <v>411</v>
      </c>
      <c r="C49" s="31" t="s">
        <v>259</v>
      </c>
      <c r="D49" s="14">
        <v>2180471</v>
      </c>
      <c r="E49" s="15">
        <v>2936</v>
      </c>
      <c r="F49" s="16">
        <v>8.8000000000000005E-3</v>
      </c>
      <c r="G49" s="16"/>
    </row>
    <row r="50" spans="1:7" x14ac:dyDescent="0.25">
      <c r="A50" s="13" t="s">
        <v>924</v>
      </c>
      <c r="B50" s="31" t="s">
        <v>925</v>
      </c>
      <c r="C50" s="31" t="s">
        <v>373</v>
      </c>
      <c r="D50" s="14">
        <v>366902</v>
      </c>
      <c r="E50" s="15">
        <v>2815.61</v>
      </c>
      <c r="F50" s="16">
        <v>8.5000000000000006E-3</v>
      </c>
      <c r="G50" s="16"/>
    </row>
    <row r="51" spans="1:7" x14ac:dyDescent="0.25">
      <c r="A51" s="13" t="s">
        <v>414</v>
      </c>
      <c r="B51" s="31" t="s">
        <v>415</v>
      </c>
      <c r="C51" s="31" t="s">
        <v>259</v>
      </c>
      <c r="D51" s="14">
        <v>327319</v>
      </c>
      <c r="E51" s="15">
        <v>2788.27</v>
      </c>
      <c r="F51" s="16">
        <v>8.3999999999999995E-3</v>
      </c>
      <c r="G51" s="16"/>
    </row>
    <row r="52" spans="1:7" x14ac:dyDescent="0.25">
      <c r="A52" s="13" t="s">
        <v>932</v>
      </c>
      <c r="B52" s="31" t="s">
        <v>933</v>
      </c>
      <c r="C52" s="31" t="s">
        <v>277</v>
      </c>
      <c r="D52" s="14">
        <v>872860</v>
      </c>
      <c r="E52" s="15">
        <v>2711.98</v>
      </c>
      <c r="F52" s="16">
        <v>8.2000000000000007E-3</v>
      </c>
      <c r="G52" s="16"/>
    </row>
    <row r="53" spans="1:7" x14ac:dyDescent="0.25">
      <c r="A53" s="13" t="s">
        <v>521</v>
      </c>
      <c r="B53" s="31" t="s">
        <v>522</v>
      </c>
      <c r="C53" s="31" t="s">
        <v>409</v>
      </c>
      <c r="D53" s="14">
        <v>658841</v>
      </c>
      <c r="E53" s="15">
        <v>2700.59</v>
      </c>
      <c r="F53" s="16">
        <v>8.0999999999999996E-3</v>
      </c>
      <c r="G53" s="16"/>
    </row>
    <row r="54" spans="1:7" x14ac:dyDescent="0.25">
      <c r="A54" s="13" t="s">
        <v>366</v>
      </c>
      <c r="B54" s="31" t="s">
        <v>367</v>
      </c>
      <c r="C54" s="31" t="s">
        <v>286</v>
      </c>
      <c r="D54" s="14">
        <v>20283</v>
      </c>
      <c r="E54" s="15">
        <v>2700.48</v>
      </c>
      <c r="F54" s="16">
        <v>8.0999999999999996E-3</v>
      </c>
      <c r="G54" s="16"/>
    </row>
    <row r="55" spans="1:7" x14ac:dyDescent="0.25">
      <c r="A55" s="13" t="s">
        <v>314</v>
      </c>
      <c r="B55" s="31" t="s">
        <v>315</v>
      </c>
      <c r="C55" s="31" t="s">
        <v>259</v>
      </c>
      <c r="D55" s="14">
        <v>207492</v>
      </c>
      <c r="E55" s="15">
        <v>2631.62</v>
      </c>
      <c r="F55" s="16">
        <v>7.9000000000000008E-3</v>
      </c>
      <c r="G55" s="16"/>
    </row>
    <row r="56" spans="1:7" x14ac:dyDescent="0.25">
      <c r="A56" s="13" t="s">
        <v>351</v>
      </c>
      <c r="B56" s="31" t="s">
        <v>352</v>
      </c>
      <c r="C56" s="31" t="s">
        <v>291</v>
      </c>
      <c r="D56" s="14">
        <v>170367</v>
      </c>
      <c r="E56" s="15">
        <v>2608.15</v>
      </c>
      <c r="F56" s="16">
        <v>7.9000000000000008E-3</v>
      </c>
      <c r="G56" s="16"/>
    </row>
    <row r="57" spans="1:7" x14ac:dyDescent="0.25">
      <c r="A57" s="13" t="s">
        <v>995</v>
      </c>
      <c r="B57" s="31" t="s">
        <v>996</v>
      </c>
      <c r="C57" s="31" t="s">
        <v>299</v>
      </c>
      <c r="D57" s="14">
        <v>1032274</v>
      </c>
      <c r="E57" s="15">
        <v>2550.0300000000002</v>
      </c>
      <c r="F57" s="16">
        <v>7.7000000000000002E-3</v>
      </c>
      <c r="G57" s="16"/>
    </row>
    <row r="58" spans="1:7" x14ac:dyDescent="0.25">
      <c r="A58" s="13" t="s">
        <v>538</v>
      </c>
      <c r="B58" s="31" t="s">
        <v>539</v>
      </c>
      <c r="C58" s="31" t="s">
        <v>337</v>
      </c>
      <c r="D58" s="14">
        <v>56811</v>
      </c>
      <c r="E58" s="15">
        <v>2537.29</v>
      </c>
      <c r="F58" s="16">
        <v>7.6E-3</v>
      </c>
      <c r="G58" s="16"/>
    </row>
    <row r="59" spans="1:7" x14ac:dyDescent="0.25">
      <c r="A59" s="13" t="s">
        <v>1209</v>
      </c>
      <c r="B59" s="31" t="s">
        <v>1210</v>
      </c>
      <c r="C59" s="31" t="s">
        <v>418</v>
      </c>
      <c r="D59" s="14">
        <v>98085</v>
      </c>
      <c r="E59" s="15">
        <v>2470.37</v>
      </c>
      <c r="F59" s="16">
        <v>7.4000000000000003E-3</v>
      </c>
      <c r="G59" s="16"/>
    </row>
    <row r="60" spans="1:7" x14ac:dyDescent="0.25">
      <c r="A60" s="13" t="s">
        <v>530</v>
      </c>
      <c r="B60" s="31" t="s">
        <v>531</v>
      </c>
      <c r="C60" s="31" t="s">
        <v>286</v>
      </c>
      <c r="D60" s="14">
        <v>33681</v>
      </c>
      <c r="E60" s="15">
        <v>2394.38</v>
      </c>
      <c r="F60" s="16">
        <v>7.1999999999999998E-3</v>
      </c>
      <c r="G60" s="16"/>
    </row>
    <row r="61" spans="1:7" x14ac:dyDescent="0.25">
      <c r="A61" s="13" t="s">
        <v>289</v>
      </c>
      <c r="B61" s="31" t="s">
        <v>290</v>
      </c>
      <c r="C61" s="31" t="s">
        <v>291</v>
      </c>
      <c r="D61" s="14">
        <v>129710</v>
      </c>
      <c r="E61" s="15">
        <v>2345.5500000000002</v>
      </c>
      <c r="F61" s="16">
        <v>7.1000000000000004E-3</v>
      </c>
      <c r="G61" s="16"/>
    </row>
    <row r="62" spans="1:7" x14ac:dyDescent="0.25">
      <c r="A62" s="13" t="s">
        <v>358</v>
      </c>
      <c r="B62" s="31" t="s">
        <v>359</v>
      </c>
      <c r="C62" s="31" t="s">
        <v>259</v>
      </c>
      <c r="D62" s="14">
        <v>815830</v>
      </c>
      <c r="E62" s="15">
        <v>2341.02</v>
      </c>
      <c r="F62" s="16">
        <v>7.1000000000000004E-3</v>
      </c>
      <c r="G62" s="16"/>
    </row>
    <row r="63" spans="1:7" x14ac:dyDescent="0.25">
      <c r="A63" s="13" t="s">
        <v>519</v>
      </c>
      <c r="B63" s="31" t="s">
        <v>520</v>
      </c>
      <c r="C63" s="31" t="s">
        <v>299</v>
      </c>
      <c r="D63" s="14">
        <v>1893083</v>
      </c>
      <c r="E63" s="15">
        <v>2315.0500000000002</v>
      </c>
      <c r="F63" s="16">
        <v>7.0000000000000001E-3</v>
      </c>
      <c r="G63" s="16"/>
    </row>
    <row r="64" spans="1:7" x14ac:dyDescent="0.25">
      <c r="A64" s="13" t="s">
        <v>394</v>
      </c>
      <c r="B64" s="31" t="s">
        <v>395</v>
      </c>
      <c r="C64" s="31" t="s">
        <v>296</v>
      </c>
      <c r="D64" s="14">
        <v>191143</v>
      </c>
      <c r="E64" s="15">
        <v>2285.88</v>
      </c>
      <c r="F64" s="16">
        <v>6.8999999999999999E-3</v>
      </c>
      <c r="G64" s="16"/>
    </row>
    <row r="65" spans="1:7" x14ac:dyDescent="0.25">
      <c r="A65" s="13" t="s">
        <v>356</v>
      </c>
      <c r="B65" s="31" t="s">
        <v>357</v>
      </c>
      <c r="C65" s="31" t="s">
        <v>296</v>
      </c>
      <c r="D65" s="14">
        <v>46981</v>
      </c>
      <c r="E65" s="15">
        <v>2255.09</v>
      </c>
      <c r="F65" s="16">
        <v>6.7999999999999996E-3</v>
      </c>
      <c r="G65" s="16"/>
    </row>
    <row r="66" spans="1:7" x14ac:dyDescent="0.25">
      <c r="A66" s="13" t="s">
        <v>441</v>
      </c>
      <c r="B66" s="31" t="s">
        <v>442</v>
      </c>
      <c r="C66" s="31" t="s">
        <v>337</v>
      </c>
      <c r="D66" s="14">
        <v>271918</v>
      </c>
      <c r="E66" s="15">
        <v>2211.65</v>
      </c>
      <c r="F66" s="16">
        <v>6.7000000000000002E-3</v>
      </c>
      <c r="G66" s="16"/>
    </row>
    <row r="67" spans="1:7" x14ac:dyDescent="0.25">
      <c r="A67" s="13" t="s">
        <v>333</v>
      </c>
      <c r="B67" s="31" t="s">
        <v>334</v>
      </c>
      <c r="C67" s="31" t="s">
        <v>277</v>
      </c>
      <c r="D67" s="14">
        <v>140300</v>
      </c>
      <c r="E67" s="15">
        <v>2192.75</v>
      </c>
      <c r="F67" s="16">
        <v>6.6E-3</v>
      </c>
      <c r="G67" s="16"/>
    </row>
    <row r="68" spans="1:7" x14ac:dyDescent="0.25">
      <c r="A68" s="13" t="s">
        <v>1211</v>
      </c>
      <c r="B68" s="31" t="s">
        <v>1212</v>
      </c>
      <c r="C68" s="31" t="s">
        <v>304</v>
      </c>
      <c r="D68" s="14">
        <v>193698</v>
      </c>
      <c r="E68" s="15">
        <v>2154.89</v>
      </c>
      <c r="F68" s="16">
        <v>6.4999999999999997E-3</v>
      </c>
      <c r="G68" s="16"/>
    </row>
    <row r="69" spans="1:7" x14ac:dyDescent="0.25">
      <c r="A69" s="13" t="s">
        <v>991</v>
      </c>
      <c r="B69" s="31" t="s">
        <v>992</v>
      </c>
      <c r="C69" s="31" t="s">
        <v>270</v>
      </c>
      <c r="D69" s="14">
        <v>62751</v>
      </c>
      <c r="E69" s="15">
        <v>2064.63</v>
      </c>
      <c r="F69" s="16">
        <v>6.1999999999999998E-3</v>
      </c>
      <c r="G69" s="16"/>
    </row>
    <row r="70" spans="1:7" x14ac:dyDescent="0.25">
      <c r="A70" s="13" t="s">
        <v>324</v>
      </c>
      <c r="B70" s="31" t="s">
        <v>325</v>
      </c>
      <c r="C70" s="31" t="s">
        <v>296</v>
      </c>
      <c r="D70" s="14">
        <v>136214</v>
      </c>
      <c r="E70" s="15">
        <v>2007.11</v>
      </c>
      <c r="F70" s="16">
        <v>6.0000000000000001E-3</v>
      </c>
      <c r="G70" s="16"/>
    </row>
    <row r="71" spans="1:7" x14ac:dyDescent="0.25">
      <c r="A71" s="13" t="s">
        <v>346</v>
      </c>
      <c r="B71" s="31" t="s">
        <v>347</v>
      </c>
      <c r="C71" s="31" t="s">
        <v>291</v>
      </c>
      <c r="D71" s="14">
        <v>84831</v>
      </c>
      <c r="E71" s="15">
        <v>1955.52</v>
      </c>
      <c r="F71" s="16">
        <v>5.8999999999999999E-3</v>
      </c>
      <c r="G71" s="16"/>
    </row>
    <row r="72" spans="1:7" x14ac:dyDescent="0.25">
      <c r="A72" s="13" t="s">
        <v>344</v>
      </c>
      <c r="B72" s="31" t="s">
        <v>345</v>
      </c>
      <c r="C72" s="31" t="s">
        <v>296</v>
      </c>
      <c r="D72" s="14">
        <v>161901</v>
      </c>
      <c r="E72" s="15">
        <v>1941.35</v>
      </c>
      <c r="F72" s="16">
        <v>5.7999999999999996E-3</v>
      </c>
      <c r="G72" s="16"/>
    </row>
    <row r="73" spans="1:7" x14ac:dyDescent="0.25">
      <c r="A73" s="13" t="s">
        <v>321</v>
      </c>
      <c r="B73" s="31" t="s">
        <v>322</v>
      </c>
      <c r="C73" s="31" t="s">
        <v>323</v>
      </c>
      <c r="D73" s="14">
        <v>283746</v>
      </c>
      <c r="E73" s="15">
        <v>1919.97</v>
      </c>
      <c r="F73" s="16">
        <v>5.7999999999999996E-3</v>
      </c>
      <c r="G73" s="16"/>
    </row>
    <row r="74" spans="1:7" x14ac:dyDescent="0.25">
      <c r="A74" s="13" t="s">
        <v>338</v>
      </c>
      <c r="B74" s="31" t="s">
        <v>339</v>
      </c>
      <c r="C74" s="31" t="s">
        <v>340</v>
      </c>
      <c r="D74" s="14">
        <v>110483</v>
      </c>
      <c r="E74" s="15">
        <v>1840.87</v>
      </c>
      <c r="F74" s="16">
        <v>5.4999999999999997E-3</v>
      </c>
      <c r="G74" s="16"/>
    </row>
    <row r="75" spans="1:7" x14ac:dyDescent="0.25">
      <c r="A75" s="13" t="s">
        <v>424</v>
      </c>
      <c r="B75" s="31" t="s">
        <v>425</v>
      </c>
      <c r="C75" s="31" t="s">
        <v>304</v>
      </c>
      <c r="D75" s="14">
        <v>78509</v>
      </c>
      <c r="E75" s="15">
        <v>1829.73</v>
      </c>
      <c r="F75" s="16">
        <v>5.4999999999999997E-3</v>
      </c>
      <c r="G75" s="16"/>
    </row>
    <row r="76" spans="1:7" x14ac:dyDescent="0.25">
      <c r="A76" s="13" t="s">
        <v>392</v>
      </c>
      <c r="B76" s="31" t="s">
        <v>393</v>
      </c>
      <c r="C76" s="31" t="s">
        <v>270</v>
      </c>
      <c r="D76" s="14">
        <v>847983</v>
      </c>
      <c r="E76" s="15">
        <v>1823.08</v>
      </c>
      <c r="F76" s="16">
        <v>5.4999999999999997E-3</v>
      </c>
      <c r="G76" s="16"/>
    </row>
    <row r="77" spans="1:7" x14ac:dyDescent="0.25">
      <c r="A77" s="13" t="s">
        <v>1213</v>
      </c>
      <c r="B77" s="31" t="s">
        <v>1214</v>
      </c>
      <c r="C77" s="31" t="s">
        <v>466</v>
      </c>
      <c r="D77" s="14">
        <v>66507</v>
      </c>
      <c r="E77" s="15">
        <v>1817.77</v>
      </c>
      <c r="F77" s="16">
        <v>5.4999999999999997E-3</v>
      </c>
      <c r="G77" s="16"/>
    </row>
    <row r="78" spans="1:7" x14ac:dyDescent="0.25">
      <c r="A78" s="13" t="s">
        <v>385</v>
      </c>
      <c r="B78" s="31" t="s">
        <v>386</v>
      </c>
      <c r="C78" s="31" t="s">
        <v>304</v>
      </c>
      <c r="D78" s="14">
        <v>23533</v>
      </c>
      <c r="E78" s="15">
        <v>1809.22</v>
      </c>
      <c r="F78" s="16">
        <v>5.4000000000000003E-3</v>
      </c>
      <c r="G78" s="16"/>
    </row>
    <row r="79" spans="1:7" x14ac:dyDescent="0.25">
      <c r="A79" s="13" t="s">
        <v>1215</v>
      </c>
      <c r="B79" s="31" t="s">
        <v>1216</v>
      </c>
      <c r="C79" s="31" t="s">
        <v>337</v>
      </c>
      <c r="D79" s="14">
        <v>355868</v>
      </c>
      <c r="E79" s="15">
        <v>1803.01</v>
      </c>
      <c r="F79" s="16">
        <v>5.4000000000000003E-3</v>
      </c>
      <c r="G79" s="16"/>
    </row>
    <row r="80" spans="1:7" x14ac:dyDescent="0.25">
      <c r="A80" s="13" t="s">
        <v>534</v>
      </c>
      <c r="B80" s="31" t="s">
        <v>535</v>
      </c>
      <c r="C80" s="31" t="s">
        <v>343</v>
      </c>
      <c r="D80" s="14">
        <v>73665</v>
      </c>
      <c r="E80" s="15">
        <v>1800.74</v>
      </c>
      <c r="F80" s="16">
        <v>5.4000000000000003E-3</v>
      </c>
      <c r="G80" s="16"/>
    </row>
    <row r="81" spans="1:7" x14ac:dyDescent="0.25">
      <c r="A81" s="13" t="s">
        <v>284</v>
      </c>
      <c r="B81" s="31" t="s">
        <v>285</v>
      </c>
      <c r="C81" s="31" t="s">
        <v>286</v>
      </c>
      <c r="D81" s="14">
        <v>186967</v>
      </c>
      <c r="E81" s="15">
        <v>1747.86</v>
      </c>
      <c r="F81" s="16">
        <v>5.3E-3</v>
      </c>
      <c r="G81" s="16"/>
    </row>
    <row r="82" spans="1:7" x14ac:dyDescent="0.25">
      <c r="A82" s="13" t="s">
        <v>909</v>
      </c>
      <c r="B82" s="31" t="s">
        <v>910</v>
      </c>
      <c r="C82" s="31" t="s">
        <v>418</v>
      </c>
      <c r="D82" s="14">
        <v>24298</v>
      </c>
      <c r="E82" s="15">
        <v>1657.37</v>
      </c>
      <c r="F82" s="16">
        <v>5.0000000000000001E-3</v>
      </c>
      <c r="G82" s="16"/>
    </row>
    <row r="83" spans="1:7" x14ac:dyDescent="0.25">
      <c r="A83" s="13" t="s">
        <v>271</v>
      </c>
      <c r="B83" s="31" t="s">
        <v>272</v>
      </c>
      <c r="C83" s="31" t="s">
        <v>270</v>
      </c>
      <c r="D83" s="14">
        <v>45374</v>
      </c>
      <c r="E83" s="15">
        <v>1651.84</v>
      </c>
      <c r="F83" s="16">
        <v>5.0000000000000001E-3</v>
      </c>
      <c r="G83" s="16"/>
    </row>
    <row r="84" spans="1:7" x14ac:dyDescent="0.25">
      <c r="A84" s="13" t="s">
        <v>1217</v>
      </c>
      <c r="B84" s="31" t="s">
        <v>1218</v>
      </c>
      <c r="C84" s="31" t="s">
        <v>304</v>
      </c>
      <c r="D84" s="14">
        <v>75557</v>
      </c>
      <c r="E84" s="15">
        <v>1421.68</v>
      </c>
      <c r="F84" s="16">
        <v>4.3E-3</v>
      </c>
      <c r="G84" s="16"/>
    </row>
    <row r="85" spans="1:7" x14ac:dyDescent="0.25">
      <c r="A85" s="13" t="s">
        <v>528</v>
      </c>
      <c r="B85" s="31" t="s">
        <v>529</v>
      </c>
      <c r="C85" s="31" t="s">
        <v>370</v>
      </c>
      <c r="D85" s="14">
        <v>22552</v>
      </c>
      <c r="E85" s="15">
        <v>1187.68</v>
      </c>
      <c r="F85" s="16">
        <v>3.5999999999999999E-3</v>
      </c>
      <c r="G85" s="16"/>
    </row>
    <row r="86" spans="1:7" x14ac:dyDescent="0.25">
      <c r="A86" s="13" t="s">
        <v>1219</v>
      </c>
      <c r="B86" s="31" t="s">
        <v>1220</v>
      </c>
      <c r="C86" s="31" t="s">
        <v>337</v>
      </c>
      <c r="D86" s="14">
        <v>14688</v>
      </c>
      <c r="E86" s="15">
        <v>1061.94</v>
      </c>
      <c r="F86" s="16">
        <v>3.2000000000000002E-3</v>
      </c>
      <c r="G86" s="16"/>
    </row>
    <row r="87" spans="1:7" x14ac:dyDescent="0.25">
      <c r="A87" s="13" t="s">
        <v>1221</v>
      </c>
      <c r="B87" s="31" t="s">
        <v>1222</v>
      </c>
      <c r="C87" s="31" t="s">
        <v>283</v>
      </c>
      <c r="D87" s="14">
        <v>74194</v>
      </c>
      <c r="E87" s="15">
        <v>1012.08</v>
      </c>
      <c r="F87" s="16">
        <v>3.0000000000000001E-3</v>
      </c>
      <c r="G87" s="16"/>
    </row>
    <row r="88" spans="1:7" x14ac:dyDescent="0.25">
      <c r="A88" s="13" t="s">
        <v>300</v>
      </c>
      <c r="B88" s="31" t="s">
        <v>301</v>
      </c>
      <c r="C88" s="31" t="s">
        <v>291</v>
      </c>
      <c r="D88" s="14">
        <v>23313</v>
      </c>
      <c r="E88" s="15">
        <v>975.67</v>
      </c>
      <c r="F88" s="16">
        <v>2.8999999999999998E-3</v>
      </c>
      <c r="G88" s="16"/>
    </row>
    <row r="89" spans="1:7" x14ac:dyDescent="0.25">
      <c r="A89" s="13" t="s">
        <v>544</v>
      </c>
      <c r="B89" s="31" t="s">
        <v>545</v>
      </c>
      <c r="C89" s="31" t="s">
        <v>296</v>
      </c>
      <c r="D89" s="14">
        <v>21020</v>
      </c>
      <c r="E89" s="15">
        <v>897.47</v>
      </c>
      <c r="F89" s="16">
        <v>2.7000000000000001E-3</v>
      </c>
      <c r="G89" s="16"/>
    </row>
    <row r="90" spans="1:7" x14ac:dyDescent="0.25">
      <c r="A90" s="13" t="s">
        <v>1223</v>
      </c>
      <c r="B90" s="31" t="s">
        <v>1224</v>
      </c>
      <c r="C90" s="31" t="s">
        <v>449</v>
      </c>
      <c r="D90" s="14">
        <v>61006</v>
      </c>
      <c r="E90" s="15">
        <v>862.87</v>
      </c>
      <c r="F90" s="16">
        <v>2.5999999999999999E-3</v>
      </c>
      <c r="G90" s="16"/>
    </row>
    <row r="91" spans="1:7" x14ac:dyDescent="0.25">
      <c r="A91" s="13" t="s">
        <v>443</v>
      </c>
      <c r="B91" s="31" t="s">
        <v>444</v>
      </c>
      <c r="C91" s="31" t="s">
        <v>256</v>
      </c>
      <c r="D91" s="14">
        <v>218997</v>
      </c>
      <c r="E91" s="15">
        <v>820.25</v>
      </c>
      <c r="F91" s="16">
        <v>2.5000000000000001E-3</v>
      </c>
      <c r="G91" s="16"/>
    </row>
    <row r="92" spans="1:7" x14ac:dyDescent="0.25">
      <c r="A92" s="13" t="s">
        <v>1225</v>
      </c>
      <c r="B92" s="31" t="s">
        <v>1226</v>
      </c>
      <c r="C92" s="31" t="s">
        <v>283</v>
      </c>
      <c r="D92" s="14">
        <v>15925</v>
      </c>
      <c r="E92" s="15">
        <v>690.95</v>
      </c>
      <c r="F92" s="16">
        <v>2.0999999999999999E-3</v>
      </c>
      <c r="G92" s="16"/>
    </row>
    <row r="93" spans="1:7" x14ac:dyDescent="0.25">
      <c r="A93" s="13" t="s">
        <v>1227</v>
      </c>
      <c r="B93" s="31" t="s">
        <v>1228</v>
      </c>
      <c r="C93" s="31" t="s">
        <v>592</v>
      </c>
      <c r="D93" s="14">
        <v>311163</v>
      </c>
      <c r="E93" s="15">
        <v>665.7</v>
      </c>
      <c r="F93" s="16">
        <v>2E-3</v>
      </c>
      <c r="G93" s="16"/>
    </row>
    <row r="94" spans="1:7" x14ac:dyDescent="0.25">
      <c r="A94" s="13" t="s">
        <v>467</v>
      </c>
      <c r="B94" s="31" t="s">
        <v>468</v>
      </c>
      <c r="C94" s="31" t="s">
        <v>343</v>
      </c>
      <c r="D94" s="14">
        <v>2515</v>
      </c>
      <c r="E94" s="15">
        <v>280.83999999999997</v>
      </c>
      <c r="F94" s="16">
        <v>8.0000000000000004E-4</v>
      </c>
      <c r="G94" s="16"/>
    </row>
    <row r="95" spans="1:7" x14ac:dyDescent="0.25">
      <c r="A95" s="13" t="s">
        <v>475</v>
      </c>
      <c r="B95" s="31" t="s">
        <v>476</v>
      </c>
      <c r="C95" s="31" t="s">
        <v>323</v>
      </c>
      <c r="D95" s="14">
        <v>121402</v>
      </c>
      <c r="E95" s="15">
        <v>33.06</v>
      </c>
      <c r="F95" s="16">
        <v>1E-4</v>
      </c>
      <c r="G95" s="16"/>
    </row>
    <row r="96" spans="1:7" x14ac:dyDescent="0.25">
      <c r="A96" s="17" t="s">
        <v>187</v>
      </c>
      <c r="B96" s="32"/>
      <c r="C96" s="32"/>
      <c r="D96" s="18"/>
      <c r="E96" s="37">
        <v>320324.44</v>
      </c>
      <c r="F96" s="38">
        <v>0.96479999999999999</v>
      </c>
      <c r="G96" s="21"/>
    </row>
    <row r="97" spans="1:7" x14ac:dyDescent="0.25">
      <c r="A97" s="17" t="s">
        <v>477</v>
      </c>
      <c r="B97" s="31"/>
      <c r="C97" s="31"/>
      <c r="D97" s="14"/>
      <c r="E97" s="15"/>
      <c r="F97" s="16"/>
      <c r="G97" s="16"/>
    </row>
    <row r="98" spans="1:7" x14ac:dyDescent="0.25">
      <c r="A98" s="17" t="s">
        <v>187</v>
      </c>
      <c r="B98" s="31"/>
      <c r="C98" s="31"/>
      <c r="D98" s="14"/>
      <c r="E98" s="39" t="s">
        <v>153</v>
      </c>
      <c r="F98" s="40" t="s">
        <v>153</v>
      </c>
      <c r="G98" s="16"/>
    </row>
    <row r="99" spans="1:7" x14ac:dyDescent="0.25">
      <c r="A99" s="24" t="s">
        <v>190</v>
      </c>
      <c r="B99" s="33"/>
      <c r="C99" s="33"/>
      <c r="D99" s="25"/>
      <c r="E99" s="28">
        <v>320324.44</v>
      </c>
      <c r="F99" s="29">
        <v>0.96479999999999999</v>
      </c>
      <c r="G99" s="21"/>
    </row>
    <row r="100" spans="1:7" x14ac:dyDescent="0.25">
      <c r="A100" s="13"/>
      <c r="B100" s="31"/>
      <c r="C100" s="31"/>
      <c r="D100" s="14"/>
      <c r="E100" s="15"/>
      <c r="F100" s="16"/>
      <c r="G100" s="16"/>
    </row>
    <row r="101" spans="1:7" x14ac:dyDescent="0.25">
      <c r="A101" s="13"/>
      <c r="B101" s="31"/>
      <c r="C101" s="31"/>
      <c r="D101" s="14"/>
      <c r="E101" s="15"/>
      <c r="F101" s="16"/>
      <c r="G101" s="16"/>
    </row>
    <row r="102" spans="1:7" x14ac:dyDescent="0.25">
      <c r="A102" s="17" t="s">
        <v>1229</v>
      </c>
      <c r="B102" s="31"/>
      <c r="C102" s="31"/>
      <c r="D102" s="14"/>
      <c r="E102" s="15"/>
      <c r="F102" s="16"/>
      <c r="G102" s="16"/>
    </row>
    <row r="103" spans="1:7" x14ac:dyDescent="0.25">
      <c r="A103" s="13" t="s">
        <v>1230</v>
      </c>
      <c r="B103" s="31" t="s">
        <v>1231</v>
      </c>
      <c r="C103" s="31"/>
      <c r="D103" s="14">
        <v>65997.112999999998</v>
      </c>
      <c r="E103" s="15">
        <v>2365.96</v>
      </c>
      <c r="F103" s="16">
        <v>7.1000000000000004E-3</v>
      </c>
      <c r="G103" s="16"/>
    </row>
    <row r="104" spans="1:7" x14ac:dyDescent="0.25">
      <c r="A104" s="13"/>
      <c r="B104" s="31"/>
      <c r="C104" s="31"/>
      <c r="D104" s="14"/>
      <c r="E104" s="15"/>
      <c r="F104" s="16"/>
      <c r="G104" s="16"/>
    </row>
    <row r="105" spans="1:7" x14ac:dyDescent="0.25">
      <c r="A105" s="24" t="s">
        <v>190</v>
      </c>
      <c r="B105" s="33"/>
      <c r="C105" s="33"/>
      <c r="D105" s="25"/>
      <c r="E105" s="19">
        <v>2365.96</v>
      </c>
      <c r="F105" s="20">
        <v>7.1000000000000004E-3</v>
      </c>
      <c r="G105" s="21"/>
    </row>
    <row r="106" spans="1:7" x14ac:dyDescent="0.25">
      <c r="A106" s="13"/>
      <c r="B106" s="31"/>
      <c r="C106" s="31"/>
      <c r="D106" s="14"/>
      <c r="E106" s="15"/>
      <c r="F106" s="16"/>
      <c r="G106" s="16"/>
    </row>
    <row r="107" spans="1:7" x14ac:dyDescent="0.25">
      <c r="A107" s="17" t="s">
        <v>191</v>
      </c>
      <c r="B107" s="31"/>
      <c r="C107" s="31"/>
      <c r="D107" s="14"/>
      <c r="E107" s="15"/>
      <c r="F107" s="16"/>
      <c r="G107" s="16"/>
    </row>
    <row r="108" spans="1:7" x14ac:dyDescent="0.25">
      <c r="A108" s="13" t="s">
        <v>192</v>
      </c>
      <c r="B108" s="31"/>
      <c r="C108" s="31"/>
      <c r="D108" s="14"/>
      <c r="E108" s="15">
        <v>10298.09</v>
      </c>
      <c r="F108" s="16">
        <v>3.1E-2</v>
      </c>
      <c r="G108" s="16">
        <v>5.2331000000000003E-2</v>
      </c>
    </row>
    <row r="109" spans="1:7" x14ac:dyDescent="0.25">
      <c r="A109" s="17" t="s">
        <v>187</v>
      </c>
      <c r="B109" s="32"/>
      <c r="C109" s="32"/>
      <c r="D109" s="18"/>
      <c r="E109" s="37">
        <v>10298.09</v>
      </c>
      <c r="F109" s="38">
        <v>3.1E-2</v>
      </c>
      <c r="G109" s="21"/>
    </row>
    <row r="110" spans="1:7" x14ac:dyDescent="0.25">
      <c r="A110" s="13"/>
      <c r="B110" s="31"/>
      <c r="C110" s="31"/>
      <c r="D110" s="14"/>
      <c r="E110" s="15"/>
      <c r="F110" s="16"/>
      <c r="G110" s="16"/>
    </row>
    <row r="111" spans="1:7" x14ac:dyDescent="0.25">
      <c r="A111" s="24" t="s">
        <v>190</v>
      </c>
      <c r="B111" s="33"/>
      <c r="C111" s="33"/>
      <c r="D111" s="25"/>
      <c r="E111" s="19">
        <v>10298.09</v>
      </c>
      <c r="F111" s="20">
        <v>3.1E-2</v>
      </c>
      <c r="G111" s="21"/>
    </row>
    <row r="112" spans="1:7" x14ac:dyDescent="0.25">
      <c r="A112" s="13" t="s">
        <v>193</v>
      </c>
      <c r="B112" s="31"/>
      <c r="C112" s="31"/>
      <c r="D112" s="14"/>
      <c r="E112" s="15">
        <v>1.4764645999999999</v>
      </c>
      <c r="F112" s="68">
        <v>3.9999999999999998E-6</v>
      </c>
      <c r="G112" s="16"/>
    </row>
    <row r="113" spans="1:7" x14ac:dyDescent="0.25">
      <c r="A113" s="13" t="s">
        <v>194</v>
      </c>
      <c r="B113" s="31"/>
      <c r="C113" s="31"/>
      <c r="D113" s="14"/>
      <c r="E113" s="35">
        <v>-942.54646460000004</v>
      </c>
      <c r="F113" s="36">
        <v>-2.9039999999999999E-3</v>
      </c>
      <c r="G113" s="16">
        <v>5.2331000000000003E-2</v>
      </c>
    </row>
    <row r="114" spans="1:7" x14ac:dyDescent="0.25">
      <c r="A114" s="26" t="s">
        <v>195</v>
      </c>
      <c r="B114" s="34"/>
      <c r="C114" s="34"/>
      <c r="D114" s="27"/>
      <c r="E114" s="28">
        <v>332047.42</v>
      </c>
      <c r="F114" s="29">
        <v>1</v>
      </c>
      <c r="G114" s="29"/>
    </row>
    <row r="116" spans="1:7" x14ac:dyDescent="0.25">
      <c r="A116" s="69" t="s">
        <v>197</v>
      </c>
    </row>
    <row r="119" spans="1:7" x14ac:dyDescent="0.25">
      <c r="A119" s="1" t="s">
        <v>199</v>
      </c>
    </row>
    <row r="120" spans="1:7" x14ac:dyDescent="0.25">
      <c r="A120" s="47" t="s">
        <v>200</v>
      </c>
      <c r="B120" s="3" t="s">
        <v>153</v>
      </c>
    </row>
    <row r="121" spans="1:7" x14ac:dyDescent="0.25">
      <c r="A121" t="s">
        <v>201</v>
      </c>
    </row>
    <row r="122" spans="1:7" x14ac:dyDescent="0.25">
      <c r="A122" t="s">
        <v>202</v>
      </c>
      <c r="B122" t="s">
        <v>203</v>
      </c>
      <c r="C122" t="s">
        <v>203</v>
      </c>
    </row>
    <row r="123" spans="1:7" x14ac:dyDescent="0.25">
      <c r="B123" s="48">
        <v>46112</v>
      </c>
      <c r="C123" s="48">
        <v>46142</v>
      </c>
    </row>
    <row r="124" spans="1:7" x14ac:dyDescent="0.25">
      <c r="A124" t="s">
        <v>478</v>
      </c>
      <c r="B124">
        <v>40.548999999999999</v>
      </c>
      <c r="C124">
        <v>44.253999999999998</v>
      </c>
    </row>
    <row r="125" spans="1:7" x14ac:dyDescent="0.25">
      <c r="A125" t="s">
        <v>205</v>
      </c>
      <c r="B125">
        <v>33.29</v>
      </c>
      <c r="C125">
        <v>36.332000000000001</v>
      </c>
    </row>
    <row r="126" spans="1:7" x14ac:dyDescent="0.25">
      <c r="A126" t="s">
        <v>479</v>
      </c>
      <c r="B126">
        <v>34.698</v>
      </c>
      <c r="C126">
        <v>37.825000000000003</v>
      </c>
    </row>
    <row r="127" spans="1:7" x14ac:dyDescent="0.25">
      <c r="A127" t="s">
        <v>207</v>
      </c>
      <c r="B127">
        <v>28.491</v>
      </c>
      <c r="C127">
        <v>31.058</v>
      </c>
    </row>
    <row r="129" spans="1:9" x14ac:dyDescent="0.25">
      <c r="A129" t="s">
        <v>208</v>
      </c>
      <c r="B129" s="3" t="s">
        <v>153</v>
      </c>
    </row>
    <row r="130" spans="1:9" x14ac:dyDescent="0.25">
      <c r="A130" t="s">
        <v>209</v>
      </c>
      <c r="B130" s="3" t="s">
        <v>153</v>
      </c>
    </row>
    <row r="131" spans="1:9" ht="29.1" customHeight="1" x14ac:dyDescent="0.25">
      <c r="A131" s="47" t="s">
        <v>210</v>
      </c>
      <c r="B131" s="3" t="s">
        <v>153</v>
      </c>
    </row>
    <row r="132" spans="1:9" ht="29.1" customHeight="1" x14ac:dyDescent="0.25">
      <c r="A132" s="47" t="s">
        <v>211</v>
      </c>
      <c r="B132" s="3" t="s">
        <v>153</v>
      </c>
    </row>
    <row r="133" spans="1:9" x14ac:dyDescent="0.25">
      <c r="A133" t="s">
        <v>480</v>
      </c>
      <c r="B133" s="49">
        <v>0.42730000000000001</v>
      </c>
    </row>
    <row r="134" spans="1:9" ht="43.5" customHeight="1" x14ac:dyDescent="0.25">
      <c r="A134" s="47" t="s">
        <v>213</v>
      </c>
      <c r="B134" s="3" t="s">
        <v>153</v>
      </c>
    </row>
    <row r="135" spans="1:9" x14ac:dyDescent="0.25">
      <c r="B135" s="3"/>
    </row>
    <row r="136" spans="1:9" ht="29.1" customHeight="1" x14ac:dyDescent="0.25">
      <c r="A136" s="47" t="s">
        <v>214</v>
      </c>
      <c r="B136" s="3" t="s">
        <v>153</v>
      </c>
    </row>
    <row r="137" spans="1:9" ht="29.1" customHeight="1" x14ac:dyDescent="0.25">
      <c r="A137" s="47" t="s">
        <v>215</v>
      </c>
      <c r="B137" t="s">
        <v>153</v>
      </c>
    </row>
    <row r="138" spans="1:9" ht="29.1" customHeight="1" x14ac:dyDescent="0.25">
      <c r="A138" s="47" t="s">
        <v>216</v>
      </c>
      <c r="B138" s="3" t="s">
        <v>153</v>
      </c>
    </row>
    <row r="139" spans="1:9" ht="29.1" customHeight="1" x14ac:dyDescent="0.25">
      <c r="A139" s="47" t="s">
        <v>217</v>
      </c>
      <c r="B139" s="3" t="s">
        <v>153</v>
      </c>
    </row>
    <row r="141" spans="1:9" x14ac:dyDescent="0.25">
      <c r="A141" s="77" t="s">
        <v>481</v>
      </c>
      <c r="B141" s="78" t="s">
        <v>482</v>
      </c>
      <c r="C141" s="76"/>
      <c r="D141" s="76"/>
      <c r="E141" s="76"/>
      <c r="F141" s="76"/>
      <c r="G141" s="76"/>
      <c r="H141" s="76"/>
      <c r="I141" s="76"/>
    </row>
    <row r="142" spans="1:9" x14ac:dyDescent="0.25">
      <c r="A142" s="76"/>
      <c r="B142" s="76"/>
      <c r="C142" s="76"/>
      <c r="D142" s="76"/>
      <c r="E142" s="76"/>
      <c r="F142" s="76"/>
      <c r="G142" s="76"/>
      <c r="H142" s="76"/>
      <c r="I142" s="76"/>
    </row>
    <row r="143" spans="1:9" x14ac:dyDescent="0.25">
      <c r="A143" s="77" t="s">
        <v>483</v>
      </c>
      <c r="B143" s="79" t="s">
        <v>484</v>
      </c>
      <c r="C143" s="80"/>
      <c r="D143" s="80"/>
      <c r="E143" s="76"/>
      <c r="F143" s="76"/>
      <c r="G143" s="76"/>
      <c r="H143" s="76"/>
      <c r="I143" s="76"/>
    </row>
    <row r="144" spans="1:9" x14ac:dyDescent="0.25">
      <c r="A144" s="76"/>
      <c r="B144" s="76"/>
      <c r="C144" s="76"/>
      <c r="D144" s="76"/>
      <c r="E144" s="76"/>
      <c r="F144" s="88"/>
      <c r="G144" s="88"/>
      <c r="H144" s="87"/>
      <c r="I144" s="76"/>
    </row>
    <row r="145" spans="1:9" x14ac:dyDescent="0.25">
      <c r="A145" s="76"/>
      <c r="B145" s="79" t="s">
        <v>485</v>
      </c>
      <c r="C145" s="76"/>
      <c r="D145" s="76"/>
      <c r="E145" s="76"/>
      <c r="F145" s="76"/>
      <c r="G145" s="76"/>
      <c r="H145" s="76"/>
      <c r="I145" s="76"/>
    </row>
    <row r="146" spans="1:9" x14ac:dyDescent="0.25">
      <c r="A146" s="76"/>
      <c r="B146" s="81" t="s">
        <v>486</v>
      </c>
      <c r="C146" s="81" t="s">
        <v>487</v>
      </c>
      <c r="D146" s="76"/>
      <c r="E146" s="76"/>
      <c r="F146" s="76"/>
      <c r="G146" s="76"/>
      <c r="H146" s="76"/>
      <c r="I146" s="76"/>
    </row>
    <row r="147" spans="1:9" x14ac:dyDescent="0.25">
      <c r="A147" s="76"/>
      <c r="B147" s="84" t="s">
        <v>488</v>
      </c>
      <c r="C147" s="89"/>
      <c r="D147" s="76"/>
      <c r="E147" s="90"/>
      <c r="F147" s="76"/>
      <c r="G147" s="76"/>
      <c r="H147" s="76"/>
      <c r="I147" s="76"/>
    </row>
    <row r="148" spans="1:9" x14ac:dyDescent="0.25">
      <c r="A148" s="76"/>
      <c r="B148" s="76"/>
      <c r="C148" s="76"/>
      <c r="D148" s="76"/>
      <c r="E148" s="76"/>
      <c r="F148" s="76"/>
      <c r="G148" s="76"/>
      <c r="H148" s="76"/>
      <c r="I148" s="76"/>
    </row>
    <row r="149" spans="1:9" x14ac:dyDescent="0.25">
      <c r="A149" s="77" t="s">
        <v>489</v>
      </c>
      <c r="B149" s="78" t="s">
        <v>490</v>
      </c>
      <c r="C149" s="76"/>
      <c r="D149" s="76"/>
      <c r="E149" s="76"/>
      <c r="F149" s="76"/>
      <c r="G149" s="76"/>
      <c r="H149" s="76"/>
      <c r="I149" s="76"/>
    </row>
    <row r="150" spans="1:9" x14ac:dyDescent="0.25">
      <c r="A150" s="76"/>
      <c r="B150" s="76"/>
      <c r="C150" s="94"/>
      <c r="D150" s="95"/>
      <c r="E150" s="96">
        <v>18691756509.944</v>
      </c>
      <c r="F150" s="96">
        <v>15069556039.044001</v>
      </c>
      <c r="G150" s="96">
        <v>15069556039.044001</v>
      </c>
      <c r="H150" s="76"/>
      <c r="I150" s="76"/>
    </row>
    <row r="151" spans="1:9" x14ac:dyDescent="0.25">
      <c r="A151" s="77" t="s">
        <v>491</v>
      </c>
      <c r="B151" s="79" t="s">
        <v>492</v>
      </c>
      <c r="C151" s="76"/>
      <c r="D151" s="76"/>
      <c r="E151" s="76"/>
      <c r="F151" s="76"/>
      <c r="G151" s="76"/>
      <c r="H151" s="76"/>
      <c r="I151" s="76"/>
    </row>
    <row r="152" spans="1:9" x14ac:dyDescent="0.25">
      <c r="A152" s="76"/>
      <c r="B152" s="76"/>
      <c r="C152" s="76"/>
      <c r="D152" s="76"/>
      <c r="E152" s="94"/>
      <c r="F152" s="98"/>
      <c r="G152" s="98"/>
      <c r="H152" s="90"/>
      <c r="I152" s="76"/>
    </row>
    <row r="153" spans="1:9" x14ac:dyDescent="0.25">
      <c r="A153" s="76"/>
      <c r="B153" s="100"/>
      <c r="C153" s="76"/>
      <c r="D153" s="76"/>
      <c r="E153" s="76"/>
      <c r="F153" s="76"/>
      <c r="G153" s="76"/>
      <c r="H153" s="76"/>
      <c r="I153" s="76"/>
    </row>
    <row r="154" spans="1:9" x14ac:dyDescent="0.25">
      <c r="A154" s="77" t="s">
        <v>493</v>
      </c>
      <c r="B154" s="79" t="s">
        <v>494</v>
      </c>
      <c r="C154" s="76"/>
      <c r="D154" s="76"/>
      <c r="E154" s="76"/>
      <c r="F154" s="76"/>
      <c r="G154" s="76"/>
      <c r="H154" s="76"/>
      <c r="I154" s="76"/>
    </row>
    <row r="155" spans="1:9" x14ac:dyDescent="0.25">
      <c r="A155" s="76"/>
      <c r="B155" s="76"/>
      <c r="C155" s="76"/>
      <c r="D155" s="76"/>
      <c r="E155" s="76"/>
      <c r="F155" s="76"/>
      <c r="G155" s="76"/>
      <c r="H155" s="76"/>
      <c r="I155" s="76"/>
    </row>
    <row r="156" spans="1:9" x14ac:dyDescent="0.25">
      <c r="A156" s="77" t="s">
        <v>495</v>
      </c>
      <c r="B156" s="78" t="s">
        <v>496</v>
      </c>
      <c r="C156" s="76"/>
      <c r="D156" s="76"/>
      <c r="E156" s="76"/>
      <c r="F156" s="76"/>
      <c r="G156" s="76"/>
      <c r="H156" s="76"/>
      <c r="I156" s="76"/>
    </row>
    <row r="157" spans="1:9" x14ac:dyDescent="0.25">
      <c r="A157" s="76"/>
      <c r="B157" s="101"/>
      <c r="C157" s="76"/>
      <c r="D157" s="76"/>
      <c r="E157" s="76"/>
      <c r="F157" s="76"/>
      <c r="G157" s="76"/>
      <c r="H157" s="76"/>
      <c r="I157" s="76"/>
    </row>
    <row r="158" spans="1:9" x14ac:dyDescent="0.25">
      <c r="A158" s="77" t="s">
        <v>497</v>
      </c>
      <c r="B158" s="79" t="s">
        <v>498</v>
      </c>
      <c r="C158" s="76"/>
      <c r="D158" s="76"/>
      <c r="E158" s="76"/>
      <c r="F158" s="76"/>
      <c r="G158" s="76"/>
      <c r="H158" s="76"/>
      <c r="I158" s="76"/>
    </row>
    <row r="159" spans="1:9" x14ac:dyDescent="0.25">
      <c r="A159" s="77"/>
      <c r="B159" s="78"/>
      <c r="C159" s="76"/>
      <c r="D159" s="76"/>
      <c r="E159" s="76"/>
      <c r="F159" s="76"/>
      <c r="G159" s="76"/>
      <c r="H159" s="76"/>
      <c r="I159" s="76"/>
    </row>
    <row r="160" spans="1:9" x14ac:dyDescent="0.25">
      <c r="A160" s="77" t="s">
        <v>499</v>
      </c>
      <c r="B160" s="79" t="s">
        <v>500</v>
      </c>
      <c r="C160" s="76"/>
      <c r="D160" s="76"/>
      <c r="E160" s="76"/>
      <c r="F160" s="76"/>
      <c r="G160" s="76"/>
      <c r="H160" s="76"/>
      <c r="I160" s="76"/>
    </row>
    <row r="161" spans="1:9" x14ac:dyDescent="0.25">
      <c r="A161" s="77"/>
      <c r="B161" s="84"/>
      <c r="C161" s="84"/>
      <c r="D161" s="84"/>
      <c r="E161" s="102"/>
      <c r="F161" s="86"/>
      <c r="G161" s="86"/>
      <c r="H161" s="76"/>
      <c r="I161" s="76"/>
    </row>
    <row r="162" spans="1:9" x14ac:dyDescent="0.25">
      <c r="A162" s="77"/>
      <c r="B162" s="103"/>
      <c r="C162" s="76"/>
      <c r="D162" s="76"/>
      <c r="E162" s="93"/>
      <c r="F162" s="88"/>
      <c r="G162" s="88"/>
      <c r="H162" s="76"/>
      <c r="I162" s="76"/>
    </row>
    <row r="163" spans="1:9" x14ac:dyDescent="0.25">
      <c r="A163" s="77" t="s">
        <v>501</v>
      </c>
      <c r="B163" s="79" t="s">
        <v>502</v>
      </c>
      <c r="C163" s="76"/>
      <c r="D163" s="76"/>
      <c r="E163" s="76"/>
      <c r="F163" s="76"/>
      <c r="G163" s="76"/>
      <c r="H163" s="76"/>
      <c r="I163" s="76"/>
    </row>
    <row r="164" spans="1:9" x14ac:dyDescent="0.25">
      <c r="A164" s="76"/>
      <c r="B164" s="84"/>
      <c r="C164" s="84"/>
      <c r="D164" s="84"/>
      <c r="E164" s="104"/>
      <c r="F164" s="104"/>
      <c r="G164" s="104"/>
      <c r="H164" s="76"/>
      <c r="I164" s="76"/>
    </row>
    <row r="165" spans="1:9" x14ac:dyDescent="0.25">
      <c r="A165" s="76"/>
      <c r="B165" s="76"/>
      <c r="C165" s="76"/>
      <c r="D165" s="76"/>
      <c r="E165" s="106"/>
      <c r="F165" s="106"/>
      <c r="G165" s="106"/>
      <c r="H165" s="76"/>
      <c r="I165" s="76"/>
    </row>
    <row r="166" spans="1:9" x14ac:dyDescent="0.25">
      <c r="A166" s="76"/>
      <c r="B166" s="76" t="s">
        <v>503</v>
      </c>
      <c r="C166" s="76"/>
      <c r="D166" s="76"/>
      <c r="E166" s="76"/>
      <c r="F166" s="76"/>
      <c r="G166" s="76"/>
      <c r="H166" s="76"/>
      <c r="I166" s="76"/>
    </row>
    <row r="167" spans="1:9" x14ac:dyDescent="0.25">
      <c r="A167" s="76"/>
      <c r="B167" s="76"/>
      <c r="C167" s="76"/>
      <c r="D167" s="76"/>
      <c r="E167" s="76"/>
      <c r="F167" s="76"/>
      <c r="G167" s="76"/>
      <c r="H167" s="76"/>
      <c r="I167" s="76"/>
    </row>
    <row r="168" spans="1:9" x14ac:dyDescent="0.25">
      <c r="A168" s="77" t="s">
        <v>504</v>
      </c>
      <c r="B168" s="78" t="s">
        <v>505</v>
      </c>
      <c r="C168" s="76"/>
      <c r="D168" s="76"/>
      <c r="E168" s="76"/>
      <c r="F168" s="76"/>
      <c r="G168" s="76"/>
      <c r="H168" s="76"/>
      <c r="I168" s="76"/>
    </row>
    <row r="169" spans="1:9" x14ac:dyDescent="0.25">
      <c r="A169" s="76"/>
      <c r="B169" s="76"/>
      <c r="C169" s="76"/>
      <c r="D169" s="76"/>
      <c r="E169" s="76"/>
      <c r="F169" s="76"/>
      <c r="G169" s="76"/>
      <c r="H169" s="76"/>
      <c r="I169" s="76"/>
    </row>
    <row r="170" spans="1:9" x14ac:dyDescent="0.25">
      <c r="A170" s="76"/>
      <c r="B170" s="76" t="s">
        <v>506</v>
      </c>
      <c r="C170" s="76"/>
      <c r="D170" s="76"/>
      <c r="E170" s="76"/>
      <c r="F170" s="76"/>
      <c r="G170" s="76"/>
      <c r="H170" s="76"/>
      <c r="I170" s="76"/>
    </row>
    <row r="171" spans="1:9" x14ac:dyDescent="0.25">
      <c r="A171" s="76"/>
      <c r="B171" s="76"/>
      <c r="C171" s="76"/>
      <c r="D171" s="76"/>
      <c r="E171" s="76"/>
      <c r="F171" s="76"/>
      <c r="G171" s="76"/>
      <c r="H171" s="76"/>
      <c r="I171" s="76"/>
    </row>
    <row r="172" spans="1:9" x14ac:dyDescent="0.25">
      <c r="A172" s="77" t="s">
        <v>507</v>
      </c>
      <c r="B172" s="78" t="s">
        <v>508</v>
      </c>
      <c r="C172" s="76"/>
      <c r="D172" s="76"/>
      <c r="E172" s="76"/>
      <c r="F172" s="76"/>
      <c r="G172" s="76"/>
      <c r="H172" s="76"/>
      <c r="I172" s="76"/>
    </row>
    <row r="173" spans="1:9" x14ac:dyDescent="0.25">
      <c r="A173" s="76"/>
      <c r="B173" s="76"/>
      <c r="C173" s="76"/>
      <c r="D173" s="76"/>
      <c r="E173" s="76"/>
      <c r="F173" s="76"/>
      <c r="G173" s="76"/>
      <c r="H173" s="76"/>
      <c r="I173" s="76" t="s">
        <v>509</v>
      </c>
    </row>
    <row r="175" spans="1:9" ht="69.95" customHeight="1" x14ac:dyDescent="0.25">
      <c r="A175" s="107" t="s">
        <v>227</v>
      </c>
      <c r="B175" s="107" t="s">
        <v>228</v>
      </c>
      <c r="C175" s="107" t="s">
        <v>5</v>
      </c>
      <c r="D175" s="107" t="s">
        <v>6</v>
      </c>
    </row>
    <row r="176" spans="1:9" ht="69.95" customHeight="1" x14ac:dyDescent="0.25">
      <c r="A176" s="107" t="s">
        <v>1232</v>
      </c>
      <c r="B176" s="107"/>
      <c r="C176" s="107" t="s">
        <v>14</v>
      </c>
      <c r="D176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34"/>
  <sheetViews>
    <sheetView showGridLines="0" workbookViewId="0">
      <pane ySplit="4" topLeftCell="A113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1233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1234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257</v>
      </c>
      <c r="B8" s="31" t="s">
        <v>258</v>
      </c>
      <c r="C8" s="31" t="s">
        <v>259</v>
      </c>
      <c r="D8" s="14">
        <v>397966</v>
      </c>
      <c r="E8" s="15">
        <v>3071.1</v>
      </c>
      <c r="F8" s="16">
        <v>0.10730000000000001</v>
      </c>
      <c r="G8" s="16"/>
    </row>
    <row r="9" spans="1:7" x14ac:dyDescent="0.25">
      <c r="A9" s="13" t="s">
        <v>254</v>
      </c>
      <c r="B9" s="31" t="s">
        <v>255</v>
      </c>
      <c r="C9" s="31" t="s">
        <v>256</v>
      </c>
      <c r="D9" s="14">
        <v>175635</v>
      </c>
      <c r="E9" s="15">
        <v>2512.9899999999998</v>
      </c>
      <c r="F9" s="16">
        <v>8.7800000000000003E-2</v>
      </c>
      <c r="G9" s="16"/>
    </row>
    <row r="10" spans="1:7" x14ac:dyDescent="0.25">
      <c r="A10" s="13" t="s">
        <v>266</v>
      </c>
      <c r="B10" s="31" t="s">
        <v>267</v>
      </c>
      <c r="C10" s="31" t="s">
        <v>259</v>
      </c>
      <c r="D10" s="14">
        <v>185903</v>
      </c>
      <c r="E10" s="15">
        <v>2348.6999999999998</v>
      </c>
      <c r="F10" s="16">
        <v>8.2100000000000006E-2</v>
      </c>
      <c r="G10" s="16"/>
    </row>
    <row r="11" spans="1:7" x14ac:dyDescent="0.25">
      <c r="A11" s="13" t="s">
        <v>260</v>
      </c>
      <c r="B11" s="31" t="s">
        <v>261</v>
      </c>
      <c r="C11" s="31" t="s">
        <v>262</v>
      </c>
      <c r="D11" s="14">
        <v>79813</v>
      </c>
      <c r="E11" s="15">
        <v>1505.91</v>
      </c>
      <c r="F11" s="16">
        <v>5.2600000000000001E-2</v>
      </c>
      <c r="G11" s="16"/>
    </row>
    <row r="12" spans="1:7" x14ac:dyDescent="0.25">
      <c r="A12" s="13" t="s">
        <v>263</v>
      </c>
      <c r="B12" s="31" t="s">
        <v>264</v>
      </c>
      <c r="C12" s="31" t="s">
        <v>265</v>
      </c>
      <c r="D12" s="14">
        <v>30531</v>
      </c>
      <c r="E12" s="15">
        <v>1225.51</v>
      </c>
      <c r="F12" s="16">
        <v>4.2799999999999998E-2</v>
      </c>
      <c r="G12" s="16"/>
    </row>
    <row r="13" spans="1:7" x14ac:dyDescent="0.25">
      <c r="A13" s="13" t="s">
        <v>273</v>
      </c>
      <c r="B13" s="31" t="s">
        <v>274</v>
      </c>
      <c r="C13" s="31" t="s">
        <v>259</v>
      </c>
      <c r="D13" s="14">
        <v>107908</v>
      </c>
      <c r="E13" s="15">
        <v>1152.94</v>
      </c>
      <c r="F13" s="16">
        <v>4.0300000000000002E-2</v>
      </c>
      <c r="G13" s="16"/>
    </row>
    <row r="14" spans="1:7" x14ac:dyDescent="0.25">
      <c r="A14" s="13" t="s">
        <v>294</v>
      </c>
      <c r="B14" s="31" t="s">
        <v>295</v>
      </c>
      <c r="C14" s="31" t="s">
        <v>296</v>
      </c>
      <c r="D14" s="14">
        <v>91168</v>
      </c>
      <c r="E14" s="15">
        <v>1077.42</v>
      </c>
      <c r="F14" s="16">
        <v>3.7699999999999997E-2</v>
      </c>
      <c r="G14" s="16"/>
    </row>
    <row r="15" spans="1:7" x14ac:dyDescent="0.25">
      <c r="A15" s="13" t="s">
        <v>314</v>
      </c>
      <c r="B15" s="31" t="s">
        <v>315</v>
      </c>
      <c r="C15" s="31" t="s">
        <v>259</v>
      </c>
      <c r="D15" s="14">
        <v>74610</v>
      </c>
      <c r="E15" s="15">
        <v>946.28</v>
      </c>
      <c r="F15" s="16">
        <v>3.3099999999999997E-2</v>
      </c>
      <c r="G15" s="16"/>
    </row>
    <row r="16" spans="1:7" x14ac:dyDescent="0.25">
      <c r="A16" s="13" t="s">
        <v>353</v>
      </c>
      <c r="B16" s="31" t="s">
        <v>354</v>
      </c>
      <c r="C16" s="31" t="s">
        <v>355</v>
      </c>
      <c r="D16" s="14">
        <v>250629</v>
      </c>
      <c r="E16" s="15">
        <v>789.23</v>
      </c>
      <c r="F16" s="16">
        <v>2.76E-2</v>
      </c>
      <c r="G16" s="16"/>
    </row>
    <row r="17" spans="1:7" x14ac:dyDescent="0.25">
      <c r="A17" s="13" t="s">
        <v>326</v>
      </c>
      <c r="B17" s="31" t="s">
        <v>327</v>
      </c>
      <c r="C17" s="31" t="s">
        <v>259</v>
      </c>
      <c r="D17" s="14">
        <v>191436</v>
      </c>
      <c r="E17" s="15">
        <v>733.77</v>
      </c>
      <c r="F17" s="16">
        <v>2.5600000000000001E-2</v>
      </c>
      <c r="G17" s="16"/>
    </row>
    <row r="18" spans="1:7" x14ac:dyDescent="0.25">
      <c r="A18" s="13" t="s">
        <v>287</v>
      </c>
      <c r="B18" s="31" t="s">
        <v>288</v>
      </c>
      <c r="C18" s="31" t="s">
        <v>286</v>
      </c>
      <c r="D18" s="14">
        <v>23237</v>
      </c>
      <c r="E18" s="15">
        <v>719.77</v>
      </c>
      <c r="F18" s="16">
        <v>2.52E-2</v>
      </c>
      <c r="G18" s="16"/>
    </row>
    <row r="19" spans="1:7" x14ac:dyDescent="0.25">
      <c r="A19" s="13" t="s">
        <v>360</v>
      </c>
      <c r="B19" s="31" t="s">
        <v>361</v>
      </c>
      <c r="C19" s="31" t="s">
        <v>296</v>
      </c>
      <c r="D19" s="14">
        <v>26554</v>
      </c>
      <c r="E19" s="15">
        <v>656.92</v>
      </c>
      <c r="F19" s="16">
        <v>2.3E-2</v>
      </c>
      <c r="G19" s="16"/>
    </row>
    <row r="20" spans="1:7" x14ac:dyDescent="0.25">
      <c r="A20" s="13" t="s">
        <v>428</v>
      </c>
      <c r="B20" s="31" t="s">
        <v>429</v>
      </c>
      <c r="C20" s="31" t="s">
        <v>277</v>
      </c>
      <c r="D20" s="14">
        <v>69562</v>
      </c>
      <c r="E20" s="15">
        <v>651.79999999999995</v>
      </c>
      <c r="F20" s="16">
        <v>2.2800000000000001E-2</v>
      </c>
      <c r="G20" s="16"/>
    </row>
    <row r="21" spans="1:7" x14ac:dyDescent="0.25">
      <c r="A21" s="13" t="s">
        <v>364</v>
      </c>
      <c r="B21" s="31" t="s">
        <v>365</v>
      </c>
      <c r="C21" s="31" t="s">
        <v>355</v>
      </c>
      <c r="D21" s="14">
        <v>23076</v>
      </c>
      <c r="E21" s="15">
        <v>519.41999999999996</v>
      </c>
      <c r="F21" s="16">
        <v>1.8200000000000001E-2</v>
      </c>
      <c r="G21" s="16"/>
    </row>
    <row r="22" spans="1:7" x14ac:dyDescent="0.25">
      <c r="A22" s="13" t="s">
        <v>289</v>
      </c>
      <c r="B22" s="31" t="s">
        <v>290</v>
      </c>
      <c r="C22" s="31" t="s">
        <v>291</v>
      </c>
      <c r="D22" s="14">
        <v>27532</v>
      </c>
      <c r="E22" s="15">
        <v>497.86</v>
      </c>
      <c r="F22" s="16">
        <v>1.7399999999999999E-2</v>
      </c>
      <c r="G22" s="16"/>
    </row>
    <row r="23" spans="1:7" x14ac:dyDescent="0.25">
      <c r="A23" s="13" t="s">
        <v>278</v>
      </c>
      <c r="B23" s="31" t="s">
        <v>279</v>
      </c>
      <c r="C23" s="31" t="s">
        <v>280</v>
      </c>
      <c r="D23" s="14">
        <v>123278</v>
      </c>
      <c r="E23" s="15">
        <v>492.06</v>
      </c>
      <c r="F23" s="16">
        <v>1.72E-2</v>
      </c>
      <c r="G23" s="16"/>
    </row>
    <row r="24" spans="1:7" x14ac:dyDescent="0.25">
      <c r="A24" s="13" t="s">
        <v>341</v>
      </c>
      <c r="B24" s="31" t="s">
        <v>342</v>
      </c>
      <c r="C24" s="31" t="s">
        <v>343</v>
      </c>
      <c r="D24" s="14">
        <v>10730</v>
      </c>
      <c r="E24" s="15">
        <v>470.53</v>
      </c>
      <c r="F24" s="16">
        <v>1.6400000000000001E-2</v>
      </c>
      <c r="G24" s="16"/>
    </row>
    <row r="25" spans="1:7" x14ac:dyDescent="0.25">
      <c r="A25" s="13" t="s">
        <v>995</v>
      </c>
      <c r="B25" s="31" t="s">
        <v>996</v>
      </c>
      <c r="C25" s="31" t="s">
        <v>299</v>
      </c>
      <c r="D25" s="14">
        <v>187314</v>
      </c>
      <c r="E25" s="15">
        <v>462.72</v>
      </c>
      <c r="F25" s="16">
        <v>1.6199999999999999E-2</v>
      </c>
      <c r="G25" s="16"/>
    </row>
    <row r="26" spans="1:7" x14ac:dyDescent="0.25">
      <c r="A26" s="13" t="s">
        <v>371</v>
      </c>
      <c r="B26" s="31" t="s">
        <v>372</v>
      </c>
      <c r="C26" s="31" t="s">
        <v>373</v>
      </c>
      <c r="D26" s="14">
        <v>214929</v>
      </c>
      <c r="E26" s="15">
        <v>454.27</v>
      </c>
      <c r="F26" s="16">
        <v>1.5900000000000001E-2</v>
      </c>
      <c r="G26" s="16"/>
    </row>
    <row r="27" spans="1:7" x14ac:dyDescent="0.25">
      <c r="A27" s="13" t="s">
        <v>366</v>
      </c>
      <c r="B27" s="31" t="s">
        <v>367</v>
      </c>
      <c r="C27" s="31" t="s">
        <v>286</v>
      </c>
      <c r="D27" s="14">
        <v>3412</v>
      </c>
      <c r="E27" s="15">
        <v>454.27</v>
      </c>
      <c r="F27" s="16">
        <v>1.5900000000000001E-2</v>
      </c>
      <c r="G27" s="16"/>
    </row>
    <row r="28" spans="1:7" x14ac:dyDescent="0.25">
      <c r="A28" s="13" t="s">
        <v>281</v>
      </c>
      <c r="B28" s="31" t="s">
        <v>282</v>
      </c>
      <c r="C28" s="31" t="s">
        <v>283</v>
      </c>
      <c r="D28" s="14">
        <v>93138</v>
      </c>
      <c r="E28" s="15">
        <v>401.7</v>
      </c>
      <c r="F28" s="16">
        <v>1.4E-2</v>
      </c>
      <c r="G28" s="16"/>
    </row>
    <row r="29" spans="1:7" x14ac:dyDescent="0.25">
      <c r="A29" s="13" t="s">
        <v>419</v>
      </c>
      <c r="B29" s="31" t="s">
        <v>420</v>
      </c>
      <c r="C29" s="31" t="s">
        <v>421</v>
      </c>
      <c r="D29" s="14">
        <v>37639</v>
      </c>
      <c r="E29" s="15">
        <v>390.69</v>
      </c>
      <c r="F29" s="16">
        <v>1.37E-2</v>
      </c>
      <c r="G29" s="16"/>
    </row>
    <row r="30" spans="1:7" x14ac:dyDescent="0.25">
      <c r="A30" s="13" t="s">
        <v>1007</v>
      </c>
      <c r="B30" s="31" t="s">
        <v>1008</v>
      </c>
      <c r="C30" s="31" t="s">
        <v>280</v>
      </c>
      <c r="D30" s="14">
        <v>117771</v>
      </c>
      <c r="E30" s="15">
        <v>374.92</v>
      </c>
      <c r="F30" s="16">
        <v>1.3100000000000001E-2</v>
      </c>
      <c r="G30" s="16"/>
    </row>
    <row r="31" spans="1:7" x14ac:dyDescent="0.25">
      <c r="A31" s="13" t="s">
        <v>318</v>
      </c>
      <c r="B31" s="31" t="s">
        <v>319</v>
      </c>
      <c r="C31" s="31" t="s">
        <v>320</v>
      </c>
      <c r="D31" s="14">
        <v>3079</v>
      </c>
      <c r="E31" s="15">
        <v>356.73</v>
      </c>
      <c r="F31" s="16">
        <v>1.2500000000000001E-2</v>
      </c>
      <c r="G31" s="16"/>
    </row>
    <row r="32" spans="1:7" x14ac:dyDescent="0.25">
      <c r="A32" s="13" t="s">
        <v>310</v>
      </c>
      <c r="B32" s="31" t="s">
        <v>311</v>
      </c>
      <c r="C32" s="31" t="s">
        <v>277</v>
      </c>
      <c r="D32" s="14">
        <v>36416</v>
      </c>
      <c r="E32" s="15">
        <v>341.35</v>
      </c>
      <c r="F32" s="16">
        <v>1.1900000000000001E-2</v>
      </c>
      <c r="G32" s="16"/>
    </row>
    <row r="33" spans="1:7" x14ac:dyDescent="0.25">
      <c r="A33" s="13" t="s">
        <v>344</v>
      </c>
      <c r="B33" s="31" t="s">
        <v>345</v>
      </c>
      <c r="C33" s="31" t="s">
        <v>296</v>
      </c>
      <c r="D33" s="14">
        <v>27440</v>
      </c>
      <c r="E33" s="15">
        <v>329.03</v>
      </c>
      <c r="F33" s="16">
        <v>1.15E-2</v>
      </c>
      <c r="G33" s="16"/>
    </row>
    <row r="34" spans="1:7" x14ac:dyDescent="0.25">
      <c r="A34" s="13" t="s">
        <v>1235</v>
      </c>
      <c r="B34" s="31" t="s">
        <v>1236</v>
      </c>
      <c r="C34" s="31" t="s">
        <v>1237</v>
      </c>
      <c r="D34" s="14">
        <v>19184</v>
      </c>
      <c r="E34" s="15">
        <v>317.94</v>
      </c>
      <c r="F34" s="16">
        <v>1.11E-2</v>
      </c>
      <c r="G34" s="16"/>
    </row>
    <row r="35" spans="1:7" x14ac:dyDescent="0.25">
      <c r="A35" s="13" t="s">
        <v>405</v>
      </c>
      <c r="B35" s="31" t="s">
        <v>406</v>
      </c>
      <c r="C35" s="31" t="s">
        <v>373</v>
      </c>
      <c r="D35" s="14">
        <v>24380</v>
      </c>
      <c r="E35" s="15">
        <v>308.29000000000002</v>
      </c>
      <c r="F35" s="16">
        <v>1.0800000000000001E-2</v>
      </c>
      <c r="G35" s="16"/>
    </row>
    <row r="36" spans="1:7" x14ac:dyDescent="0.25">
      <c r="A36" s="13" t="s">
        <v>894</v>
      </c>
      <c r="B36" s="31" t="s">
        <v>895</v>
      </c>
      <c r="C36" s="31" t="s">
        <v>896</v>
      </c>
      <c r="D36" s="14">
        <v>101012</v>
      </c>
      <c r="E36" s="15">
        <v>302.58</v>
      </c>
      <c r="F36" s="16">
        <v>1.06E-2</v>
      </c>
      <c r="G36" s="16"/>
    </row>
    <row r="37" spans="1:7" x14ac:dyDescent="0.25">
      <c r="A37" s="13" t="s">
        <v>1238</v>
      </c>
      <c r="B37" s="31" t="s">
        <v>1239</v>
      </c>
      <c r="C37" s="31" t="s">
        <v>286</v>
      </c>
      <c r="D37" s="14">
        <v>2881</v>
      </c>
      <c r="E37" s="15">
        <v>287.93</v>
      </c>
      <c r="F37" s="16">
        <v>1.01E-2</v>
      </c>
      <c r="G37" s="16"/>
    </row>
    <row r="38" spans="1:7" x14ac:dyDescent="0.25">
      <c r="A38" s="13" t="s">
        <v>534</v>
      </c>
      <c r="B38" s="31" t="s">
        <v>535</v>
      </c>
      <c r="C38" s="31" t="s">
        <v>343</v>
      </c>
      <c r="D38" s="14">
        <v>11757</v>
      </c>
      <c r="E38" s="15">
        <v>287.39999999999998</v>
      </c>
      <c r="F38" s="16">
        <v>0.01</v>
      </c>
      <c r="G38" s="16"/>
    </row>
    <row r="39" spans="1:7" x14ac:dyDescent="0.25">
      <c r="A39" s="13" t="s">
        <v>396</v>
      </c>
      <c r="B39" s="31" t="s">
        <v>397</v>
      </c>
      <c r="C39" s="31" t="s">
        <v>398</v>
      </c>
      <c r="D39" s="14">
        <v>59037</v>
      </c>
      <c r="E39" s="15">
        <v>284.23</v>
      </c>
      <c r="F39" s="16">
        <v>9.9000000000000008E-3</v>
      </c>
      <c r="G39" s="16"/>
    </row>
    <row r="40" spans="1:7" x14ac:dyDescent="0.25">
      <c r="A40" s="13" t="s">
        <v>1240</v>
      </c>
      <c r="B40" s="31" t="s">
        <v>1241</v>
      </c>
      <c r="C40" s="31" t="s">
        <v>320</v>
      </c>
      <c r="D40" s="14">
        <v>9900</v>
      </c>
      <c r="E40" s="15">
        <v>276.66000000000003</v>
      </c>
      <c r="F40" s="16">
        <v>9.7000000000000003E-3</v>
      </c>
      <c r="G40" s="16"/>
    </row>
    <row r="41" spans="1:7" x14ac:dyDescent="0.25">
      <c r="A41" s="13" t="s">
        <v>526</v>
      </c>
      <c r="B41" s="31" t="s">
        <v>527</v>
      </c>
      <c r="C41" s="31" t="s">
        <v>323</v>
      </c>
      <c r="D41" s="14">
        <v>18644</v>
      </c>
      <c r="E41" s="15">
        <v>271.94</v>
      </c>
      <c r="F41" s="16">
        <v>9.4999999999999998E-3</v>
      </c>
      <c r="G41" s="16"/>
    </row>
    <row r="42" spans="1:7" x14ac:dyDescent="0.25">
      <c r="A42" s="13" t="s">
        <v>940</v>
      </c>
      <c r="B42" s="31" t="s">
        <v>941</v>
      </c>
      <c r="C42" s="31" t="s">
        <v>277</v>
      </c>
      <c r="D42" s="14">
        <v>15008</v>
      </c>
      <c r="E42" s="15">
        <v>262.22000000000003</v>
      </c>
      <c r="F42" s="16">
        <v>9.1999999999999998E-3</v>
      </c>
      <c r="G42" s="16"/>
    </row>
    <row r="43" spans="1:7" x14ac:dyDescent="0.25">
      <c r="A43" s="13" t="s">
        <v>530</v>
      </c>
      <c r="B43" s="31" t="s">
        <v>531</v>
      </c>
      <c r="C43" s="31" t="s">
        <v>286</v>
      </c>
      <c r="D43" s="14">
        <v>3579</v>
      </c>
      <c r="E43" s="15">
        <v>254.43</v>
      </c>
      <c r="F43" s="16">
        <v>8.8999999999999999E-3</v>
      </c>
      <c r="G43" s="16"/>
    </row>
    <row r="44" spans="1:7" x14ac:dyDescent="0.25">
      <c r="A44" s="13" t="s">
        <v>921</v>
      </c>
      <c r="B44" s="31" t="s">
        <v>922</v>
      </c>
      <c r="C44" s="31" t="s">
        <v>923</v>
      </c>
      <c r="D44" s="14">
        <v>5882</v>
      </c>
      <c r="E44" s="15">
        <v>252.65</v>
      </c>
      <c r="F44" s="16">
        <v>8.8000000000000005E-3</v>
      </c>
      <c r="G44" s="16"/>
    </row>
    <row r="45" spans="1:7" x14ac:dyDescent="0.25">
      <c r="A45" s="13" t="s">
        <v>324</v>
      </c>
      <c r="B45" s="31" t="s">
        <v>325</v>
      </c>
      <c r="C45" s="31" t="s">
        <v>296</v>
      </c>
      <c r="D45" s="14">
        <v>16508</v>
      </c>
      <c r="E45" s="15">
        <v>243.25</v>
      </c>
      <c r="F45" s="16">
        <v>8.5000000000000006E-3</v>
      </c>
      <c r="G45" s="16"/>
    </row>
    <row r="46" spans="1:7" x14ac:dyDescent="0.25">
      <c r="A46" s="13" t="s">
        <v>297</v>
      </c>
      <c r="B46" s="31" t="s">
        <v>298</v>
      </c>
      <c r="C46" s="31" t="s">
        <v>299</v>
      </c>
      <c r="D46" s="14">
        <v>5770</v>
      </c>
      <c r="E46" s="15">
        <v>239.14</v>
      </c>
      <c r="F46" s="16">
        <v>8.3999999999999995E-3</v>
      </c>
      <c r="G46" s="16"/>
    </row>
    <row r="47" spans="1:7" x14ac:dyDescent="0.25">
      <c r="A47" s="13" t="s">
        <v>330</v>
      </c>
      <c r="B47" s="31" t="s">
        <v>331</v>
      </c>
      <c r="C47" s="31" t="s">
        <v>332</v>
      </c>
      <c r="D47" s="14">
        <v>11679</v>
      </c>
      <c r="E47" s="15">
        <v>212.44</v>
      </c>
      <c r="F47" s="16">
        <v>7.4000000000000003E-3</v>
      </c>
      <c r="G47" s="16"/>
    </row>
    <row r="48" spans="1:7" x14ac:dyDescent="0.25">
      <c r="A48" s="13" t="s">
        <v>462</v>
      </c>
      <c r="B48" s="31" t="s">
        <v>463</v>
      </c>
      <c r="C48" s="31" t="s">
        <v>277</v>
      </c>
      <c r="D48" s="14">
        <v>85281</v>
      </c>
      <c r="E48" s="15">
        <v>210.11</v>
      </c>
      <c r="F48" s="16">
        <v>7.3000000000000001E-3</v>
      </c>
      <c r="G48" s="16"/>
    </row>
    <row r="49" spans="1:7" x14ac:dyDescent="0.25">
      <c r="A49" s="13" t="s">
        <v>1242</v>
      </c>
      <c r="B49" s="31" t="s">
        <v>1243</v>
      </c>
      <c r="C49" s="31" t="s">
        <v>291</v>
      </c>
      <c r="D49" s="14">
        <v>15846</v>
      </c>
      <c r="E49" s="15">
        <v>209.63</v>
      </c>
      <c r="F49" s="16">
        <v>7.3000000000000001E-3</v>
      </c>
      <c r="G49" s="16"/>
    </row>
    <row r="50" spans="1:7" x14ac:dyDescent="0.25">
      <c r="A50" s="13" t="s">
        <v>981</v>
      </c>
      <c r="B50" s="31" t="s">
        <v>982</v>
      </c>
      <c r="C50" s="31" t="s">
        <v>350</v>
      </c>
      <c r="D50" s="14">
        <v>2676</v>
      </c>
      <c r="E50" s="15">
        <v>204.35</v>
      </c>
      <c r="F50" s="16">
        <v>7.1000000000000004E-3</v>
      </c>
      <c r="G50" s="16"/>
    </row>
    <row r="51" spans="1:7" x14ac:dyDescent="0.25">
      <c r="A51" s="13" t="s">
        <v>382</v>
      </c>
      <c r="B51" s="31" t="s">
        <v>383</v>
      </c>
      <c r="C51" s="31" t="s">
        <v>384</v>
      </c>
      <c r="D51" s="14">
        <v>16932</v>
      </c>
      <c r="E51" s="15">
        <v>193.8</v>
      </c>
      <c r="F51" s="16">
        <v>6.7999999999999996E-3</v>
      </c>
      <c r="G51" s="16"/>
    </row>
    <row r="52" spans="1:7" x14ac:dyDescent="0.25">
      <c r="A52" s="13" t="s">
        <v>348</v>
      </c>
      <c r="B52" s="31" t="s">
        <v>349</v>
      </c>
      <c r="C52" s="31" t="s">
        <v>350</v>
      </c>
      <c r="D52" s="14">
        <v>19349</v>
      </c>
      <c r="E52" s="15">
        <v>192.15</v>
      </c>
      <c r="F52" s="16">
        <v>6.7000000000000002E-3</v>
      </c>
      <c r="G52" s="16"/>
    </row>
    <row r="53" spans="1:7" x14ac:dyDescent="0.25">
      <c r="A53" s="13" t="s">
        <v>1244</v>
      </c>
      <c r="B53" s="31" t="s">
        <v>1245</v>
      </c>
      <c r="C53" s="31" t="s">
        <v>291</v>
      </c>
      <c r="D53" s="14">
        <v>14629</v>
      </c>
      <c r="E53" s="15">
        <v>191.58</v>
      </c>
      <c r="F53" s="16">
        <v>6.7000000000000002E-3</v>
      </c>
      <c r="G53" s="16"/>
    </row>
    <row r="54" spans="1:7" x14ac:dyDescent="0.25">
      <c r="A54" s="13" t="s">
        <v>1246</v>
      </c>
      <c r="B54" s="31" t="s">
        <v>1247</v>
      </c>
      <c r="C54" s="31" t="s">
        <v>286</v>
      </c>
      <c r="D54" s="14">
        <v>54461</v>
      </c>
      <c r="E54" s="15">
        <v>186.01</v>
      </c>
      <c r="F54" s="16">
        <v>6.4999999999999997E-3</v>
      </c>
      <c r="G54" s="16"/>
    </row>
    <row r="55" spans="1:7" x14ac:dyDescent="0.25">
      <c r="A55" s="13" t="s">
        <v>1248</v>
      </c>
      <c r="B55" s="31" t="s">
        <v>1249</v>
      </c>
      <c r="C55" s="31" t="s">
        <v>1250</v>
      </c>
      <c r="D55" s="14">
        <v>7452</v>
      </c>
      <c r="E55" s="15">
        <v>179.47</v>
      </c>
      <c r="F55" s="16">
        <v>6.3E-3</v>
      </c>
      <c r="G55" s="16"/>
    </row>
    <row r="56" spans="1:7" x14ac:dyDescent="0.25">
      <c r="A56" s="13" t="s">
        <v>983</v>
      </c>
      <c r="B56" s="31" t="s">
        <v>984</v>
      </c>
      <c r="C56" s="31" t="s">
        <v>332</v>
      </c>
      <c r="D56" s="14">
        <v>27963</v>
      </c>
      <c r="E56" s="15">
        <v>164.11</v>
      </c>
      <c r="F56" s="16">
        <v>5.7000000000000002E-3</v>
      </c>
      <c r="G56" s="16"/>
    </row>
    <row r="57" spans="1:7" x14ac:dyDescent="0.25">
      <c r="A57" s="13" t="s">
        <v>1251</v>
      </c>
      <c r="B57" s="31" t="s">
        <v>1252</v>
      </c>
      <c r="C57" s="31" t="s">
        <v>296</v>
      </c>
      <c r="D57" s="14">
        <v>74311</v>
      </c>
      <c r="E57" s="15">
        <v>149.11000000000001</v>
      </c>
      <c r="F57" s="16">
        <v>5.1999999999999998E-3</v>
      </c>
      <c r="G57" s="16"/>
    </row>
    <row r="58" spans="1:7" x14ac:dyDescent="0.25">
      <c r="A58" s="17" t="s">
        <v>187</v>
      </c>
      <c r="B58" s="32"/>
      <c r="C58" s="32"/>
      <c r="D58" s="18"/>
      <c r="E58" s="37">
        <v>28619.31</v>
      </c>
      <c r="F58" s="38">
        <v>1.0003</v>
      </c>
      <c r="G58" s="21"/>
    </row>
    <row r="59" spans="1:7" x14ac:dyDescent="0.25">
      <c r="A59" s="17" t="s">
        <v>477</v>
      </c>
      <c r="B59" s="31"/>
      <c r="C59" s="31"/>
      <c r="D59" s="14"/>
      <c r="E59" s="15"/>
      <c r="F59" s="16"/>
      <c r="G59" s="16"/>
    </row>
    <row r="60" spans="1:7" x14ac:dyDescent="0.25">
      <c r="A60" s="17" t="s">
        <v>187</v>
      </c>
      <c r="B60" s="31"/>
      <c r="C60" s="31"/>
      <c r="D60" s="14"/>
      <c r="E60" s="39" t="s">
        <v>153</v>
      </c>
      <c r="F60" s="40" t="s">
        <v>153</v>
      </c>
      <c r="G60" s="16"/>
    </row>
    <row r="61" spans="1:7" x14ac:dyDescent="0.25">
      <c r="A61" s="24" t="s">
        <v>190</v>
      </c>
      <c r="B61" s="33"/>
      <c r="C61" s="33"/>
      <c r="D61" s="25"/>
      <c r="E61" s="28">
        <v>28619.31</v>
      </c>
      <c r="F61" s="29">
        <v>1.0003</v>
      </c>
      <c r="G61" s="21"/>
    </row>
    <row r="62" spans="1:7" x14ac:dyDescent="0.25">
      <c r="A62" s="13"/>
      <c r="B62" s="31"/>
      <c r="C62" s="31"/>
      <c r="D62" s="14"/>
      <c r="E62" s="15"/>
      <c r="F62" s="16"/>
      <c r="G62" s="16"/>
    </row>
    <row r="63" spans="1:7" x14ac:dyDescent="0.25">
      <c r="A63" s="13"/>
      <c r="B63" s="31"/>
      <c r="C63" s="31"/>
      <c r="D63" s="14"/>
      <c r="E63" s="15"/>
      <c r="F63" s="16"/>
      <c r="G63" s="16"/>
    </row>
    <row r="64" spans="1:7" x14ac:dyDescent="0.25">
      <c r="A64" s="17" t="s">
        <v>191</v>
      </c>
      <c r="B64" s="31"/>
      <c r="C64" s="31"/>
      <c r="D64" s="14"/>
      <c r="E64" s="15"/>
      <c r="F64" s="16"/>
      <c r="G64" s="16"/>
    </row>
    <row r="65" spans="1:7" x14ac:dyDescent="0.25">
      <c r="A65" s="13" t="s">
        <v>192</v>
      </c>
      <c r="B65" s="31"/>
      <c r="C65" s="31"/>
      <c r="D65" s="14"/>
      <c r="E65" s="15">
        <v>150.91</v>
      </c>
      <c r="F65" s="16">
        <v>5.3E-3</v>
      </c>
      <c r="G65" s="16">
        <v>5.2331000000000003E-2</v>
      </c>
    </row>
    <row r="66" spans="1:7" x14ac:dyDescent="0.25">
      <c r="A66" s="17" t="s">
        <v>187</v>
      </c>
      <c r="B66" s="32"/>
      <c r="C66" s="32"/>
      <c r="D66" s="18"/>
      <c r="E66" s="37">
        <v>150.91</v>
      </c>
      <c r="F66" s="38">
        <v>5.3E-3</v>
      </c>
      <c r="G66" s="21"/>
    </row>
    <row r="67" spans="1:7" x14ac:dyDescent="0.25">
      <c r="A67" s="13"/>
      <c r="B67" s="31"/>
      <c r="C67" s="31"/>
      <c r="D67" s="14"/>
      <c r="E67" s="15"/>
      <c r="F67" s="16"/>
      <c r="G67" s="16"/>
    </row>
    <row r="68" spans="1:7" x14ac:dyDescent="0.25">
      <c r="A68" s="24" t="s">
        <v>190</v>
      </c>
      <c r="B68" s="33"/>
      <c r="C68" s="33"/>
      <c r="D68" s="25"/>
      <c r="E68" s="19">
        <v>150.91</v>
      </c>
      <c r="F68" s="20">
        <v>5.3E-3</v>
      </c>
      <c r="G68" s="21"/>
    </row>
    <row r="69" spans="1:7" x14ac:dyDescent="0.25">
      <c r="A69" s="13" t="s">
        <v>193</v>
      </c>
      <c r="B69" s="31"/>
      <c r="C69" s="31"/>
      <c r="D69" s="14"/>
      <c r="E69" s="15">
        <v>2.1636900000000001E-2</v>
      </c>
      <c r="F69" s="68">
        <v>0</v>
      </c>
      <c r="G69" s="16"/>
    </row>
    <row r="70" spans="1:7" x14ac:dyDescent="0.25">
      <c r="A70" s="13" t="s">
        <v>194</v>
      </c>
      <c r="B70" s="31"/>
      <c r="C70" s="31"/>
      <c r="D70" s="14"/>
      <c r="E70" s="35">
        <v>-153.8716369</v>
      </c>
      <c r="F70" s="36">
        <v>-5.5999999999999999E-3</v>
      </c>
      <c r="G70" s="16">
        <v>5.2330000000000002E-2</v>
      </c>
    </row>
    <row r="71" spans="1:7" x14ac:dyDescent="0.25">
      <c r="A71" s="26" t="s">
        <v>195</v>
      </c>
      <c r="B71" s="34"/>
      <c r="C71" s="34"/>
      <c r="D71" s="27"/>
      <c r="E71" s="28">
        <v>28616.37</v>
      </c>
      <c r="F71" s="29">
        <v>1</v>
      </c>
      <c r="G71" s="29"/>
    </row>
    <row r="73" spans="1:7" x14ac:dyDescent="0.25">
      <c r="A73" s="69" t="s">
        <v>197</v>
      </c>
    </row>
    <row r="76" spans="1:7" x14ac:dyDescent="0.25">
      <c r="A76" s="1" t="s">
        <v>199</v>
      </c>
    </row>
    <row r="77" spans="1:7" x14ac:dyDescent="0.25">
      <c r="A77" s="47" t="s">
        <v>200</v>
      </c>
      <c r="B77" s="3" t="s">
        <v>153</v>
      </c>
    </row>
    <row r="78" spans="1:7" x14ac:dyDescent="0.25">
      <c r="A78" t="s">
        <v>201</v>
      </c>
    </row>
    <row r="79" spans="1:7" x14ac:dyDescent="0.25">
      <c r="A79" t="s">
        <v>202</v>
      </c>
      <c r="B79" t="s">
        <v>203</v>
      </c>
      <c r="C79" t="s">
        <v>203</v>
      </c>
    </row>
    <row r="80" spans="1:7" x14ac:dyDescent="0.25">
      <c r="B80" s="48">
        <v>46112</v>
      </c>
      <c r="C80" s="48">
        <v>46142</v>
      </c>
    </row>
    <row r="81" spans="1:3" x14ac:dyDescent="0.25">
      <c r="A81" t="s">
        <v>478</v>
      </c>
      <c r="B81">
        <v>13.1503</v>
      </c>
      <c r="C81">
        <v>14.129200000000001</v>
      </c>
    </row>
    <row r="82" spans="1:3" x14ac:dyDescent="0.25">
      <c r="A82" t="s">
        <v>205</v>
      </c>
      <c r="B82">
        <v>12.968400000000001</v>
      </c>
      <c r="C82">
        <v>13.9337</v>
      </c>
    </row>
    <row r="83" spans="1:3" x14ac:dyDescent="0.25">
      <c r="A83" t="s">
        <v>479</v>
      </c>
      <c r="B83">
        <v>12.7067</v>
      </c>
      <c r="C83">
        <v>13.648400000000001</v>
      </c>
    </row>
    <row r="84" spans="1:3" x14ac:dyDescent="0.25">
      <c r="A84" t="s">
        <v>207</v>
      </c>
      <c r="B84">
        <v>12.7065</v>
      </c>
      <c r="C84">
        <v>13.648199999999999</v>
      </c>
    </row>
    <row r="86" spans="1:3" x14ac:dyDescent="0.25">
      <c r="A86" t="s">
        <v>208</v>
      </c>
      <c r="B86" s="3" t="s">
        <v>153</v>
      </c>
    </row>
    <row r="87" spans="1:3" x14ac:dyDescent="0.25">
      <c r="A87" t="s">
        <v>209</v>
      </c>
      <c r="B87" s="3" t="s">
        <v>153</v>
      </c>
    </row>
    <row r="88" spans="1:3" ht="29.1" customHeight="1" x14ac:dyDescent="0.25">
      <c r="A88" s="47" t="s">
        <v>210</v>
      </c>
      <c r="B88" s="3" t="s">
        <v>153</v>
      </c>
    </row>
    <row r="89" spans="1:3" ht="29.1" customHeight="1" x14ac:dyDescent="0.25">
      <c r="A89" s="47" t="s">
        <v>211</v>
      </c>
      <c r="B89" s="3" t="s">
        <v>153</v>
      </c>
    </row>
    <row r="90" spans="1:3" x14ac:dyDescent="0.25">
      <c r="A90" t="s">
        <v>480</v>
      </c>
      <c r="B90" s="49">
        <v>9.7000000000000003E-2</v>
      </c>
    </row>
    <row r="91" spans="1:3" ht="43.5" customHeight="1" x14ac:dyDescent="0.25">
      <c r="A91" s="47" t="s">
        <v>213</v>
      </c>
      <c r="B91" s="3" t="s">
        <v>153</v>
      </c>
    </row>
    <row r="92" spans="1:3" x14ac:dyDescent="0.25">
      <c r="B92" s="3"/>
    </row>
    <row r="93" spans="1:3" ht="29.1" customHeight="1" x14ac:dyDescent="0.25">
      <c r="A93" s="47" t="s">
        <v>214</v>
      </c>
      <c r="B93" s="3" t="s">
        <v>153</v>
      </c>
    </row>
    <row r="94" spans="1:3" ht="29.1" customHeight="1" x14ac:dyDescent="0.25">
      <c r="A94" s="47" t="s">
        <v>215</v>
      </c>
      <c r="B94">
        <v>230.91</v>
      </c>
    </row>
    <row r="95" spans="1:3" ht="29.1" customHeight="1" x14ac:dyDescent="0.25">
      <c r="A95" s="47" t="s">
        <v>216</v>
      </c>
      <c r="B95" s="3" t="s">
        <v>153</v>
      </c>
    </row>
    <row r="96" spans="1:3" ht="29.1" customHeight="1" x14ac:dyDescent="0.25">
      <c r="A96" s="47" t="s">
        <v>217</v>
      </c>
      <c r="B96" s="3" t="s">
        <v>153</v>
      </c>
    </row>
    <row r="99" spans="1:9" x14ac:dyDescent="0.25">
      <c r="A99" s="77" t="s">
        <v>481</v>
      </c>
      <c r="B99" s="78" t="s">
        <v>482</v>
      </c>
      <c r="C99" s="76"/>
      <c r="D99" s="76"/>
      <c r="E99" s="76"/>
      <c r="F99" s="76"/>
      <c r="G99" s="76"/>
      <c r="H99" s="76"/>
      <c r="I99" s="76"/>
    </row>
    <row r="100" spans="1:9" x14ac:dyDescent="0.25">
      <c r="A100" s="76"/>
      <c r="B100" s="76"/>
      <c r="C100" s="76"/>
      <c r="D100" s="76"/>
      <c r="E100" s="76"/>
      <c r="F100" s="76"/>
      <c r="G100" s="76"/>
      <c r="H100" s="76"/>
      <c r="I100" s="76"/>
    </row>
    <row r="101" spans="1:9" x14ac:dyDescent="0.25">
      <c r="A101" s="77" t="s">
        <v>483</v>
      </c>
      <c r="B101" s="79" t="s">
        <v>484</v>
      </c>
      <c r="C101" s="80"/>
      <c r="D101" s="80"/>
      <c r="E101" s="76"/>
      <c r="F101" s="76"/>
      <c r="G101" s="76"/>
      <c r="H101" s="76"/>
      <c r="I101" s="76"/>
    </row>
    <row r="102" spans="1:9" x14ac:dyDescent="0.25">
      <c r="A102" s="76"/>
      <c r="B102" s="76"/>
      <c r="C102" s="76"/>
      <c r="D102" s="76"/>
      <c r="E102" s="76"/>
      <c r="F102" s="88"/>
      <c r="G102" s="88"/>
      <c r="H102" s="87"/>
      <c r="I102" s="76"/>
    </row>
    <row r="103" spans="1:9" x14ac:dyDescent="0.25">
      <c r="A103" s="76"/>
      <c r="B103" s="79" t="s">
        <v>485</v>
      </c>
      <c r="C103" s="76"/>
      <c r="D103" s="76"/>
      <c r="E103" s="76"/>
      <c r="F103" s="76"/>
      <c r="G103" s="76"/>
      <c r="H103" s="76"/>
      <c r="I103" s="76"/>
    </row>
    <row r="104" spans="1:9" x14ac:dyDescent="0.25">
      <c r="A104" s="76"/>
      <c r="B104" s="81" t="s">
        <v>486</v>
      </c>
      <c r="C104" s="81" t="s">
        <v>487</v>
      </c>
      <c r="D104" s="76"/>
      <c r="E104" s="76"/>
      <c r="F104" s="76"/>
      <c r="G104" s="76"/>
      <c r="H104" s="76"/>
      <c r="I104" s="76"/>
    </row>
    <row r="105" spans="1:9" x14ac:dyDescent="0.25">
      <c r="A105" s="76"/>
      <c r="B105" s="84" t="s">
        <v>488</v>
      </c>
      <c r="C105" s="89"/>
      <c r="D105" s="76"/>
      <c r="E105" s="90"/>
      <c r="F105" s="76"/>
      <c r="G105" s="76"/>
      <c r="H105" s="76"/>
      <c r="I105" s="76"/>
    </row>
    <row r="106" spans="1:9" x14ac:dyDescent="0.25">
      <c r="A106" s="76"/>
      <c r="B106" s="76"/>
      <c r="C106" s="76"/>
      <c r="D106" s="76"/>
      <c r="E106" s="76"/>
      <c r="F106" s="76"/>
      <c r="G106" s="76"/>
      <c r="H106" s="76"/>
      <c r="I106" s="76"/>
    </row>
    <row r="107" spans="1:9" x14ac:dyDescent="0.25">
      <c r="A107" s="77" t="s">
        <v>489</v>
      </c>
      <c r="B107" s="78" t="s">
        <v>490</v>
      </c>
      <c r="C107" s="76"/>
      <c r="D107" s="76"/>
      <c r="E107" s="76"/>
      <c r="F107" s="76"/>
      <c r="G107" s="76"/>
      <c r="H107" s="76"/>
      <c r="I107" s="76"/>
    </row>
    <row r="108" spans="1:9" x14ac:dyDescent="0.25">
      <c r="A108" s="76"/>
      <c r="B108" s="76"/>
      <c r="C108" s="94"/>
      <c r="D108" s="95"/>
      <c r="E108" s="96">
        <v>18691756509.944</v>
      </c>
      <c r="F108" s="96">
        <v>15069556039.044001</v>
      </c>
      <c r="G108" s="96">
        <v>15069556039.044001</v>
      </c>
      <c r="H108" s="76"/>
      <c r="I108" s="76"/>
    </row>
    <row r="109" spans="1:9" x14ac:dyDescent="0.25">
      <c r="A109" s="77" t="s">
        <v>491</v>
      </c>
      <c r="B109" s="79" t="s">
        <v>492</v>
      </c>
      <c r="C109" s="76"/>
      <c r="D109" s="76"/>
      <c r="E109" s="76"/>
      <c r="F109" s="76"/>
      <c r="G109" s="76"/>
      <c r="H109" s="76"/>
      <c r="I109" s="76"/>
    </row>
    <row r="110" spans="1:9" x14ac:dyDescent="0.25">
      <c r="A110" s="76"/>
      <c r="B110" s="76"/>
      <c r="C110" s="76"/>
      <c r="D110" s="76"/>
      <c r="E110" s="94"/>
      <c r="F110" s="98"/>
      <c r="G110" s="98"/>
      <c r="H110" s="90"/>
      <c r="I110" s="76"/>
    </row>
    <row r="111" spans="1:9" x14ac:dyDescent="0.25">
      <c r="A111" s="76"/>
      <c r="B111" s="100"/>
      <c r="C111" s="76"/>
      <c r="D111" s="76"/>
      <c r="E111" s="76"/>
      <c r="F111" s="76"/>
      <c r="G111" s="76"/>
      <c r="H111" s="76"/>
      <c r="I111" s="76"/>
    </row>
    <row r="112" spans="1:9" x14ac:dyDescent="0.25">
      <c r="A112" s="77" t="s">
        <v>493</v>
      </c>
      <c r="B112" s="79" t="s">
        <v>494</v>
      </c>
      <c r="C112" s="76"/>
      <c r="D112" s="76"/>
      <c r="E112" s="76"/>
      <c r="F112" s="76"/>
      <c r="G112" s="76"/>
      <c r="H112" s="76"/>
      <c r="I112" s="76"/>
    </row>
    <row r="113" spans="1:9" x14ac:dyDescent="0.25">
      <c r="A113" s="76"/>
      <c r="B113" s="76"/>
      <c r="C113" s="76"/>
      <c r="D113" s="76"/>
      <c r="E113" s="76"/>
      <c r="F113" s="76"/>
      <c r="G113" s="76"/>
      <c r="H113" s="76"/>
      <c r="I113" s="76"/>
    </row>
    <row r="114" spans="1:9" x14ac:dyDescent="0.25">
      <c r="A114" s="77" t="s">
        <v>495</v>
      </c>
      <c r="B114" s="78" t="s">
        <v>496</v>
      </c>
      <c r="C114" s="76"/>
      <c r="D114" s="76"/>
      <c r="E114" s="76"/>
      <c r="F114" s="76"/>
      <c r="G114" s="76"/>
      <c r="H114" s="76"/>
      <c r="I114" s="76"/>
    </row>
    <row r="115" spans="1:9" x14ac:dyDescent="0.25">
      <c r="A115" s="76"/>
      <c r="B115" s="101"/>
      <c r="C115" s="76"/>
      <c r="D115" s="76"/>
      <c r="E115" s="76"/>
      <c r="F115" s="76"/>
      <c r="G115" s="76"/>
      <c r="H115" s="76"/>
      <c r="I115" s="76"/>
    </row>
    <row r="116" spans="1:9" x14ac:dyDescent="0.25">
      <c r="A116" s="77" t="s">
        <v>497</v>
      </c>
      <c r="B116" s="79" t="s">
        <v>498</v>
      </c>
      <c r="C116" s="76"/>
      <c r="D116" s="76"/>
      <c r="E116" s="76"/>
      <c r="F116" s="76"/>
      <c r="G116" s="76"/>
      <c r="H116" s="76"/>
      <c r="I116" s="76"/>
    </row>
    <row r="117" spans="1:9" x14ac:dyDescent="0.25">
      <c r="A117" s="77"/>
      <c r="B117" s="78"/>
      <c r="C117" s="76"/>
      <c r="D117" s="76"/>
      <c r="E117" s="76"/>
      <c r="F117" s="76"/>
      <c r="G117" s="76"/>
      <c r="H117" s="76"/>
      <c r="I117" s="76"/>
    </row>
    <row r="118" spans="1:9" x14ac:dyDescent="0.25">
      <c r="A118" s="77" t="s">
        <v>499</v>
      </c>
      <c r="B118" s="79" t="s">
        <v>500</v>
      </c>
      <c r="C118" s="76"/>
      <c r="D118" s="76"/>
      <c r="E118" s="76"/>
      <c r="F118" s="76"/>
      <c r="G118" s="76"/>
      <c r="H118" s="76"/>
      <c r="I118" s="76"/>
    </row>
    <row r="119" spans="1:9" x14ac:dyDescent="0.25">
      <c r="A119" s="77"/>
      <c r="B119" s="84"/>
      <c r="C119" s="84"/>
      <c r="D119" s="84"/>
      <c r="E119" s="102"/>
      <c r="F119" s="86"/>
      <c r="G119" s="86"/>
      <c r="H119" s="76"/>
      <c r="I119" s="76"/>
    </row>
    <row r="120" spans="1:9" x14ac:dyDescent="0.25">
      <c r="A120" s="77"/>
      <c r="B120" s="103"/>
      <c r="C120" s="76"/>
      <c r="D120" s="76"/>
      <c r="E120" s="93"/>
      <c r="F120" s="88"/>
      <c r="G120" s="88"/>
      <c r="H120" s="76"/>
      <c r="I120" s="76"/>
    </row>
    <row r="121" spans="1:9" x14ac:dyDescent="0.25">
      <c r="A121" s="77" t="s">
        <v>501</v>
      </c>
      <c r="B121" s="79" t="s">
        <v>502</v>
      </c>
      <c r="C121" s="76"/>
      <c r="D121" s="76"/>
      <c r="E121" s="76"/>
      <c r="F121" s="76"/>
      <c r="G121" s="76"/>
      <c r="H121" s="76"/>
      <c r="I121" s="76"/>
    </row>
    <row r="122" spans="1:9" x14ac:dyDescent="0.25">
      <c r="A122" s="76"/>
      <c r="B122" s="84"/>
      <c r="C122" s="84"/>
      <c r="D122" s="84"/>
      <c r="E122" s="104"/>
      <c r="F122" s="104"/>
      <c r="G122" s="104"/>
      <c r="H122" s="76"/>
      <c r="I122" s="76"/>
    </row>
    <row r="123" spans="1:9" x14ac:dyDescent="0.25">
      <c r="A123" s="76"/>
      <c r="B123" s="76"/>
      <c r="C123" s="76"/>
      <c r="D123" s="76"/>
      <c r="E123" s="106"/>
      <c r="F123" s="106"/>
      <c r="G123" s="106"/>
      <c r="H123" s="76"/>
      <c r="I123" s="76"/>
    </row>
    <row r="124" spans="1:9" x14ac:dyDescent="0.25">
      <c r="A124" s="76"/>
      <c r="B124" s="76" t="s">
        <v>503</v>
      </c>
      <c r="C124" s="76"/>
      <c r="D124" s="76"/>
      <c r="E124" s="76"/>
      <c r="F124" s="76"/>
      <c r="G124" s="76"/>
      <c r="H124" s="76"/>
      <c r="I124" s="76"/>
    </row>
    <row r="125" spans="1:9" x14ac:dyDescent="0.25">
      <c r="A125" s="76"/>
      <c r="B125" s="76"/>
      <c r="C125" s="76"/>
      <c r="D125" s="76"/>
      <c r="E125" s="76"/>
      <c r="F125" s="76"/>
      <c r="G125" s="76"/>
      <c r="H125" s="76"/>
      <c r="I125" s="76"/>
    </row>
    <row r="126" spans="1:9" x14ac:dyDescent="0.25">
      <c r="A126" s="77" t="s">
        <v>504</v>
      </c>
      <c r="B126" s="78" t="s">
        <v>505</v>
      </c>
      <c r="C126" s="76"/>
      <c r="D126" s="76"/>
      <c r="E126" s="76"/>
      <c r="F126" s="76"/>
      <c r="G126" s="76"/>
      <c r="H126" s="76"/>
      <c r="I126" s="76"/>
    </row>
    <row r="127" spans="1:9" x14ac:dyDescent="0.25">
      <c r="A127" s="76"/>
      <c r="B127" s="76"/>
      <c r="C127" s="76"/>
      <c r="D127" s="76"/>
      <c r="E127" s="76"/>
      <c r="F127" s="76"/>
      <c r="G127" s="76"/>
      <c r="H127" s="76"/>
      <c r="I127" s="76"/>
    </row>
    <row r="128" spans="1:9" x14ac:dyDescent="0.25">
      <c r="A128" s="76"/>
      <c r="B128" s="76" t="s">
        <v>506</v>
      </c>
      <c r="C128" s="76"/>
      <c r="D128" s="76"/>
      <c r="E128" s="76"/>
      <c r="F128" s="76"/>
      <c r="G128" s="76"/>
      <c r="H128" s="76"/>
      <c r="I128" s="76"/>
    </row>
    <row r="129" spans="1:9" x14ac:dyDescent="0.25">
      <c r="A129" s="76"/>
      <c r="B129" s="76"/>
      <c r="C129" s="76"/>
      <c r="D129" s="76"/>
      <c r="E129" s="76"/>
      <c r="F129" s="76"/>
      <c r="G129" s="76"/>
      <c r="H129" s="76"/>
      <c r="I129" s="76"/>
    </row>
    <row r="130" spans="1:9" x14ac:dyDescent="0.25">
      <c r="A130" s="77" t="s">
        <v>507</v>
      </c>
      <c r="B130" s="78" t="s">
        <v>508</v>
      </c>
      <c r="C130" s="76"/>
      <c r="D130" s="76"/>
      <c r="E130" s="76"/>
      <c r="F130" s="76"/>
      <c r="G130" s="76"/>
      <c r="H130" s="76"/>
      <c r="I130" s="76"/>
    </row>
    <row r="131" spans="1:9" x14ac:dyDescent="0.25">
      <c r="A131" s="76"/>
      <c r="B131" s="76"/>
      <c r="C131" s="76"/>
      <c r="D131" s="76"/>
      <c r="E131" s="76"/>
      <c r="F131" s="76"/>
      <c r="G131" s="76"/>
      <c r="H131" s="76"/>
      <c r="I131" s="76" t="s">
        <v>509</v>
      </c>
    </row>
    <row r="133" spans="1:9" ht="69.95" customHeight="1" x14ac:dyDescent="0.25">
      <c r="A133" s="107" t="s">
        <v>227</v>
      </c>
      <c r="B133" s="107" t="s">
        <v>228</v>
      </c>
      <c r="C133" s="107" t="s">
        <v>5</v>
      </c>
      <c r="D133" s="107" t="s">
        <v>6</v>
      </c>
    </row>
    <row r="134" spans="1:9" ht="69.95" customHeight="1" x14ac:dyDescent="0.25">
      <c r="A134" s="107" t="s">
        <v>1253</v>
      </c>
      <c r="B134" s="107"/>
      <c r="C134" s="107" t="s">
        <v>47</v>
      </c>
      <c r="D134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33"/>
  <sheetViews>
    <sheetView showGridLines="0" workbookViewId="0">
      <pane ySplit="4" topLeftCell="A112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1254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1255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271</v>
      </c>
      <c r="B8" s="31" t="s">
        <v>272</v>
      </c>
      <c r="C8" s="31" t="s">
        <v>270</v>
      </c>
      <c r="D8" s="14">
        <v>299859</v>
      </c>
      <c r="E8" s="15">
        <v>10916.37</v>
      </c>
      <c r="F8" s="16">
        <v>6.88E-2</v>
      </c>
      <c r="G8" s="16"/>
    </row>
    <row r="9" spans="1:7" x14ac:dyDescent="0.25">
      <c r="A9" s="13" t="s">
        <v>528</v>
      </c>
      <c r="B9" s="31" t="s">
        <v>529</v>
      </c>
      <c r="C9" s="31" t="s">
        <v>370</v>
      </c>
      <c r="D9" s="14">
        <v>144505</v>
      </c>
      <c r="E9" s="15">
        <v>7610.21</v>
      </c>
      <c r="F9" s="16">
        <v>4.8000000000000001E-2</v>
      </c>
      <c r="G9" s="16"/>
    </row>
    <row r="10" spans="1:7" x14ac:dyDescent="0.25">
      <c r="A10" s="13" t="s">
        <v>888</v>
      </c>
      <c r="B10" s="31" t="s">
        <v>889</v>
      </c>
      <c r="C10" s="31" t="s">
        <v>259</v>
      </c>
      <c r="D10" s="14">
        <v>731080</v>
      </c>
      <c r="E10" s="15">
        <v>7427.41</v>
      </c>
      <c r="F10" s="16">
        <v>4.6800000000000001E-2</v>
      </c>
      <c r="G10" s="16"/>
    </row>
    <row r="11" spans="1:7" x14ac:dyDescent="0.25">
      <c r="A11" s="13" t="s">
        <v>532</v>
      </c>
      <c r="B11" s="31" t="s">
        <v>533</v>
      </c>
      <c r="C11" s="31" t="s">
        <v>286</v>
      </c>
      <c r="D11" s="14">
        <v>140914</v>
      </c>
      <c r="E11" s="15">
        <v>7185.2</v>
      </c>
      <c r="F11" s="16">
        <v>4.53E-2</v>
      </c>
      <c r="G11" s="16"/>
    </row>
    <row r="12" spans="1:7" x14ac:dyDescent="0.25">
      <c r="A12" s="13" t="s">
        <v>358</v>
      </c>
      <c r="B12" s="31" t="s">
        <v>359</v>
      </c>
      <c r="C12" s="31" t="s">
        <v>259</v>
      </c>
      <c r="D12" s="14">
        <v>2495681</v>
      </c>
      <c r="E12" s="15">
        <v>7161.36</v>
      </c>
      <c r="F12" s="16">
        <v>4.5199999999999997E-2</v>
      </c>
      <c r="G12" s="16"/>
    </row>
    <row r="13" spans="1:7" x14ac:dyDescent="0.25">
      <c r="A13" s="13" t="s">
        <v>275</v>
      </c>
      <c r="B13" s="31" t="s">
        <v>276</v>
      </c>
      <c r="C13" s="31" t="s">
        <v>277</v>
      </c>
      <c r="D13" s="14">
        <v>202222</v>
      </c>
      <c r="E13" s="15">
        <v>6924.49</v>
      </c>
      <c r="F13" s="16">
        <v>4.3700000000000003E-2</v>
      </c>
      <c r="G13" s="16"/>
    </row>
    <row r="14" spans="1:7" x14ac:dyDescent="0.25">
      <c r="A14" s="13" t="s">
        <v>538</v>
      </c>
      <c r="B14" s="31" t="s">
        <v>539</v>
      </c>
      <c r="C14" s="31" t="s">
        <v>337</v>
      </c>
      <c r="D14" s="14">
        <v>121756</v>
      </c>
      <c r="E14" s="15">
        <v>5437.87</v>
      </c>
      <c r="F14" s="16">
        <v>3.4299999999999997E-2</v>
      </c>
      <c r="G14" s="16"/>
    </row>
    <row r="15" spans="1:7" x14ac:dyDescent="0.25">
      <c r="A15" s="13" t="s">
        <v>328</v>
      </c>
      <c r="B15" s="31" t="s">
        <v>329</v>
      </c>
      <c r="C15" s="31" t="s">
        <v>277</v>
      </c>
      <c r="D15" s="14">
        <v>1857089</v>
      </c>
      <c r="E15" s="15">
        <v>5194.84</v>
      </c>
      <c r="F15" s="16">
        <v>3.2800000000000003E-2</v>
      </c>
      <c r="G15" s="16"/>
    </row>
    <row r="16" spans="1:7" x14ac:dyDescent="0.25">
      <c r="A16" s="13" t="s">
        <v>407</v>
      </c>
      <c r="B16" s="31" t="s">
        <v>408</v>
      </c>
      <c r="C16" s="31" t="s">
        <v>409</v>
      </c>
      <c r="D16" s="14">
        <v>2999364</v>
      </c>
      <c r="E16" s="15">
        <v>4861.67</v>
      </c>
      <c r="F16" s="16">
        <v>3.0700000000000002E-2</v>
      </c>
      <c r="G16" s="16"/>
    </row>
    <row r="17" spans="1:7" x14ac:dyDescent="0.25">
      <c r="A17" s="13" t="s">
        <v>899</v>
      </c>
      <c r="B17" s="31" t="s">
        <v>900</v>
      </c>
      <c r="C17" s="31" t="s">
        <v>350</v>
      </c>
      <c r="D17" s="14">
        <v>525388</v>
      </c>
      <c r="E17" s="15">
        <v>4849.07</v>
      </c>
      <c r="F17" s="16">
        <v>3.0599999999999999E-2</v>
      </c>
      <c r="G17" s="16"/>
    </row>
    <row r="18" spans="1:7" x14ac:dyDescent="0.25">
      <c r="A18" s="13" t="s">
        <v>1256</v>
      </c>
      <c r="B18" s="31" t="s">
        <v>1257</v>
      </c>
      <c r="C18" s="31" t="s">
        <v>340</v>
      </c>
      <c r="D18" s="14">
        <v>440601</v>
      </c>
      <c r="E18" s="15">
        <v>4828.1099999999997</v>
      </c>
      <c r="F18" s="16">
        <v>3.04E-2</v>
      </c>
      <c r="G18" s="16"/>
    </row>
    <row r="19" spans="1:7" x14ac:dyDescent="0.25">
      <c r="A19" s="13" t="s">
        <v>930</v>
      </c>
      <c r="B19" s="31" t="s">
        <v>931</v>
      </c>
      <c r="C19" s="31" t="s">
        <v>332</v>
      </c>
      <c r="D19" s="14">
        <v>284452</v>
      </c>
      <c r="E19" s="15">
        <v>4510.5600000000004</v>
      </c>
      <c r="F19" s="16">
        <v>2.8400000000000002E-2</v>
      </c>
      <c r="G19" s="16"/>
    </row>
    <row r="20" spans="1:7" x14ac:dyDescent="0.25">
      <c r="A20" s="13" t="s">
        <v>905</v>
      </c>
      <c r="B20" s="31" t="s">
        <v>906</v>
      </c>
      <c r="C20" s="31" t="s">
        <v>277</v>
      </c>
      <c r="D20" s="14">
        <v>1297929</v>
      </c>
      <c r="E20" s="15">
        <v>4484.34</v>
      </c>
      <c r="F20" s="16">
        <v>2.8299999999999999E-2</v>
      </c>
      <c r="G20" s="16"/>
    </row>
    <row r="21" spans="1:7" x14ac:dyDescent="0.25">
      <c r="A21" s="13" t="s">
        <v>897</v>
      </c>
      <c r="B21" s="31" t="s">
        <v>898</v>
      </c>
      <c r="C21" s="31" t="s">
        <v>299</v>
      </c>
      <c r="D21" s="14">
        <v>1688516</v>
      </c>
      <c r="E21" s="15">
        <v>4470.51</v>
      </c>
      <c r="F21" s="16">
        <v>2.8199999999999999E-2</v>
      </c>
      <c r="G21" s="16"/>
    </row>
    <row r="22" spans="1:7" x14ac:dyDescent="0.25">
      <c r="A22" s="13" t="s">
        <v>540</v>
      </c>
      <c r="B22" s="31" t="s">
        <v>541</v>
      </c>
      <c r="C22" s="31" t="s">
        <v>270</v>
      </c>
      <c r="D22" s="14">
        <v>151292</v>
      </c>
      <c r="E22" s="15">
        <v>4103.95</v>
      </c>
      <c r="F22" s="16">
        <v>2.5899999999999999E-2</v>
      </c>
      <c r="G22" s="16"/>
    </row>
    <row r="23" spans="1:7" x14ac:dyDescent="0.25">
      <c r="A23" s="13" t="s">
        <v>414</v>
      </c>
      <c r="B23" s="31" t="s">
        <v>415</v>
      </c>
      <c r="C23" s="31" t="s">
        <v>259</v>
      </c>
      <c r="D23" s="14">
        <v>464329</v>
      </c>
      <c r="E23" s="15">
        <v>3955.39</v>
      </c>
      <c r="F23" s="16">
        <v>2.4899999999999999E-2</v>
      </c>
      <c r="G23" s="16"/>
    </row>
    <row r="24" spans="1:7" x14ac:dyDescent="0.25">
      <c r="A24" s="13" t="s">
        <v>1258</v>
      </c>
      <c r="B24" s="31" t="s">
        <v>1259</v>
      </c>
      <c r="C24" s="31" t="s">
        <v>337</v>
      </c>
      <c r="D24" s="14">
        <v>10848</v>
      </c>
      <c r="E24" s="15">
        <v>3639.5</v>
      </c>
      <c r="F24" s="16">
        <v>2.3E-2</v>
      </c>
      <c r="G24" s="16"/>
    </row>
    <row r="25" spans="1:7" x14ac:dyDescent="0.25">
      <c r="A25" s="13" t="s">
        <v>1260</v>
      </c>
      <c r="B25" s="31" t="s">
        <v>1261</v>
      </c>
      <c r="C25" s="31" t="s">
        <v>1237</v>
      </c>
      <c r="D25" s="14">
        <v>3743233</v>
      </c>
      <c r="E25" s="15">
        <v>3609.6</v>
      </c>
      <c r="F25" s="16">
        <v>2.2800000000000001E-2</v>
      </c>
      <c r="G25" s="16"/>
    </row>
    <row r="26" spans="1:7" x14ac:dyDescent="0.25">
      <c r="A26" s="13" t="s">
        <v>517</v>
      </c>
      <c r="B26" s="31" t="s">
        <v>518</v>
      </c>
      <c r="C26" s="31" t="s">
        <v>259</v>
      </c>
      <c r="D26" s="14">
        <v>5162836</v>
      </c>
      <c r="E26" s="15">
        <v>3595.4</v>
      </c>
      <c r="F26" s="16">
        <v>2.2700000000000001E-2</v>
      </c>
      <c r="G26" s="16"/>
    </row>
    <row r="27" spans="1:7" x14ac:dyDescent="0.25">
      <c r="A27" s="13" t="s">
        <v>907</v>
      </c>
      <c r="B27" s="31" t="s">
        <v>908</v>
      </c>
      <c r="C27" s="31" t="s">
        <v>389</v>
      </c>
      <c r="D27" s="14">
        <v>556572</v>
      </c>
      <c r="E27" s="15">
        <v>3572.36</v>
      </c>
      <c r="F27" s="16">
        <v>2.2499999999999999E-2</v>
      </c>
      <c r="G27" s="16"/>
    </row>
    <row r="28" spans="1:7" x14ac:dyDescent="0.25">
      <c r="A28" s="13" t="s">
        <v>890</v>
      </c>
      <c r="B28" s="31" t="s">
        <v>891</v>
      </c>
      <c r="C28" s="31" t="s">
        <v>291</v>
      </c>
      <c r="D28" s="14">
        <v>143574</v>
      </c>
      <c r="E28" s="15">
        <v>3454.82</v>
      </c>
      <c r="F28" s="16">
        <v>2.18E-2</v>
      </c>
      <c r="G28" s="16"/>
    </row>
    <row r="29" spans="1:7" x14ac:dyDescent="0.25">
      <c r="A29" s="13" t="s">
        <v>542</v>
      </c>
      <c r="B29" s="31" t="s">
        <v>543</v>
      </c>
      <c r="C29" s="31" t="s">
        <v>421</v>
      </c>
      <c r="D29" s="14">
        <v>725047</v>
      </c>
      <c r="E29" s="15">
        <v>2895.11</v>
      </c>
      <c r="F29" s="16">
        <v>1.83E-2</v>
      </c>
      <c r="G29" s="16"/>
    </row>
    <row r="30" spans="1:7" x14ac:dyDescent="0.25">
      <c r="A30" s="13" t="s">
        <v>985</v>
      </c>
      <c r="B30" s="31" t="s">
        <v>986</v>
      </c>
      <c r="C30" s="31" t="s">
        <v>262</v>
      </c>
      <c r="D30" s="14">
        <v>664692</v>
      </c>
      <c r="E30" s="15">
        <v>2724.9</v>
      </c>
      <c r="F30" s="16">
        <v>1.72E-2</v>
      </c>
      <c r="G30" s="16"/>
    </row>
    <row r="31" spans="1:7" x14ac:dyDescent="0.25">
      <c r="A31" s="13" t="s">
        <v>356</v>
      </c>
      <c r="B31" s="31" t="s">
        <v>357</v>
      </c>
      <c r="C31" s="31" t="s">
        <v>296</v>
      </c>
      <c r="D31" s="14">
        <v>56614</v>
      </c>
      <c r="E31" s="15">
        <v>2717.47</v>
      </c>
      <c r="F31" s="16">
        <v>1.7100000000000001E-2</v>
      </c>
      <c r="G31" s="16"/>
    </row>
    <row r="32" spans="1:7" x14ac:dyDescent="0.25">
      <c r="A32" s="13" t="s">
        <v>936</v>
      </c>
      <c r="B32" s="31" t="s">
        <v>937</v>
      </c>
      <c r="C32" s="31" t="s">
        <v>370</v>
      </c>
      <c r="D32" s="14">
        <v>31896</v>
      </c>
      <c r="E32" s="15">
        <v>2586.9299999999998</v>
      </c>
      <c r="F32" s="16">
        <v>1.6299999999999999E-2</v>
      </c>
      <c r="G32" s="16"/>
    </row>
    <row r="33" spans="1:7" x14ac:dyDescent="0.25">
      <c r="A33" s="13" t="s">
        <v>932</v>
      </c>
      <c r="B33" s="31" t="s">
        <v>933</v>
      </c>
      <c r="C33" s="31" t="s">
        <v>277</v>
      </c>
      <c r="D33" s="14">
        <v>803037</v>
      </c>
      <c r="E33" s="15">
        <v>2495.04</v>
      </c>
      <c r="F33" s="16">
        <v>1.5699999999999999E-2</v>
      </c>
      <c r="G33" s="16"/>
    </row>
    <row r="34" spans="1:7" x14ac:dyDescent="0.25">
      <c r="A34" s="13" t="s">
        <v>346</v>
      </c>
      <c r="B34" s="31" t="s">
        <v>347</v>
      </c>
      <c r="C34" s="31" t="s">
        <v>291</v>
      </c>
      <c r="D34" s="14">
        <v>106116</v>
      </c>
      <c r="E34" s="15">
        <v>2446.19</v>
      </c>
      <c r="F34" s="16">
        <v>1.54E-2</v>
      </c>
      <c r="G34" s="16"/>
    </row>
    <row r="35" spans="1:7" x14ac:dyDescent="0.25">
      <c r="A35" s="13" t="s">
        <v>1209</v>
      </c>
      <c r="B35" s="31" t="s">
        <v>1210</v>
      </c>
      <c r="C35" s="31" t="s">
        <v>418</v>
      </c>
      <c r="D35" s="14">
        <v>91362</v>
      </c>
      <c r="E35" s="15">
        <v>2301.04</v>
      </c>
      <c r="F35" s="16">
        <v>1.4500000000000001E-2</v>
      </c>
      <c r="G35" s="16"/>
    </row>
    <row r="36" spans="1:7" x14ac:dyDescent="0.25">
      <c r="A36" s="13" t="s">
        <v>443</v>
      </c>
      <c r="B36" s="31" t="s">
        <v>444</v>
      </c>
      <c r="C36" s="31" t="s">
        <v>256</v>
      </c>
      <c r="D36" s="14">
        <v>604876</v>
      </c>
      <c r="E36" s="15">
        <v>2265.56</v>
      </c>
      <c r="F36" s="16">
        <v>1.43E-2</v>
      </c>
      <c r="G36" s="16"/>
    </row>
    <row r="37" spans="1:7" x14ac:dyDescent="0.25">
      <c r="A37" s="13" t="s">
        <v>394</v>
      </c>
      <c r="B37" s="31" t="s">
        <v>395</v>
      </c>
      <c r="C37" s="31" t="s">
        <v>296</v>
      </c>
      <c r="D37" s="14">
        <v>173835</v>
      </c>
      <c r="E37" s="15">
        <v>2078.89</v>
      </c>
      <c r="F37" s="16">
        <v>1.3100000000000001E-2</v>
      </c>
      <c r="G37" s="16"/>
    </row>
    <row r="38" spans="1:7" x14ac:dyDescent="0.25">
      <c r="A38" s="13" t="s">
        <v>1262</v>
      </c>
      <c r="B38" s="31" t="s">
        <v>1263</v>
      </c>
      <c r="C38" s="31" t="s">
        <v>262</v>
      </c>
      <c r="D38" s="14">
        <v>20152523</v>
      </c>
      <c r="E38" s="15">
        <v>2059.59</v>
      </c>
      <c r="F38" s="16">
        <v>1.2999999999999999E-2</v>
      </c>
      <c r="G38" s="16"/>
    </row>
    <row r="39" spans="1:7" x14ac:dyDescent="0.25">
      <c r="A39" s="13" t="s">
        <v>513</v>
      </c>
      <c r="B39" s="31" t="s">
        <v>514</v>
      </c>
      <c r="C39" s="31" t="s">
        <v>384</v>
      </c>
      <c r="D39" s="14">
        <v>253827</v>
      </c>
      <c r="E39" s="15">
        <v>1967.16</v>
      </c>
      <c r="F39" s="16">
        <v>1.24E-2</v>
      </c>
      <c r="G39" s="16"/>
    </row>
    <row r="40" spans="1:7" x14ac:dyDescent="0.25">
      <c r="A40" s="13" t="s">
        <v>1264</v>
      </c>
      <c r="B40" s="31" t="s">
        <v>1265</v>
      </c>
      <c r="C40" s="31" t="s">
        <v>304</v>
      </c>
      <c r="D40" s="14">
        <v>1515</v>
      </c>
      <c r="E40" s="15">
        <v>1965.11</v>
      </c>
      <c r="F40" s="16">
        <v>1.24E-2</v>
      </c>
      <c r="G40" s="16"/>
    </row>
    <row r="41" spans="1:7" x14ac:dyDescent="0.25">
      <c r="A41" s="13" t="s">
        <v>1211</v>
      </c>
      <c r="B41" s="31" t="s">
        <v>1212</v>
      </c>
      <c r="C41" s="31" t="s">
        <v>304</v>
      </c>
      <c r="D41" s="14">
        <v>149319</v>
      </c>
      <c r="E41" s="15">
        <v>1661.17</v>
      </c>
      <c r="F41" s="16">
        <v>1.0500000000000001E-2</v>
      </c>
      <c r="G41" s="16"/>
    </row>
    <row r="42" spans="1:7" x14ac:dyDescent="0.25">
      <c r="A42" s="13" t="s">
        <v>924</v>
      </c>
      <c r="B42" s="31" t="s">
        <v>925</v>
      </c>
      <c r="C42" s="31" t="s">
        <v>373</v>
      </c>
      <c r="D42" s="14">
        <v>204031</v>
      </c>
      <c r="E42" s="15">
        <v>1565.73</v>
      </c>
      <c r="F42" s="16">
        <v>9.9000000000000008E-3</v>
      </c>
      <c r="G42" s="16"/>
    </row>
    <row r="43" spans="1:7" x14ac:dyDescent="0.25">
      <c r="A43" s="13" t="s">
        <v>903</v>
      </c>
      <c r="B43" s="31" t="s">
        <v>904</v>
      </c>
      <c r="C43" s="31" t="s">
        <v>320</v>
      </c>
      <c r="D43" s="14">
        <v>29600</v>
      </c>
      <c r="E43" s="15">
        <v>1564.95</v>
      </c>
      <c r="F43" s="16">
        <v>9.9000000000000008E-3</v>
      </c>
      <c r="G43" s="16"/>
    </row>
    <row r="44" spans="1:7" x14ac:dyDescent="0.25">
      <c r="A44" s="13" t="s">
        <v>556</v>
      </c>
      <c r="B44" s="31" t="s">
        <v>557</v>
      </c>
      <c r="C44" s="31" t="s">
        <v>389</v>
      </c>
      <c r="D44" s="14">
        <v>73911</v>
      </c>
      <c r="E44" s="15">
        <v>1464.69</v>
      </c>
      <c r="F44" s="16">
        <v>9.1999999999999998E-3</v>
      </c>
      <c r="G44" s="16"/>
    </row>
    <row r="45" spans="1:7" x14ac:dyDescent="0.25">
      <c r="A45" s="13" t="s">
        <v>1266</v>
      </c>
      <c r="B45" s="31" t="s">
        <v>1267</v>
      </c>
      <c r="C45" s="31" t="s">
        <v>259</v>
      </c>
      <c r="D45" s="14">
        <v>1033936</v>
      </c>
      <c r="E45" s="15">
        <v>1446.17</v>
      </c>
      <c r="F45" s="16">
        <v>9.1000000000000004E-3</v>
      </c>
      <c r="G45" s="16"/>
    </row>
    <row r="46" spans="1:7" x14ac:dyDescent="0.25">
      <c r="A46" s="13" t="s">
        <v>452</v>
      </c>
      <c r="B46" s="31" t="s">
        <v>453</v>
      </c>
      <c r="C46" s="31" t="s">
        <v>370</v>
      </c>
      <c r="D46" s="14">
        <v>71714</v>
      </c>
      <c r="E46" s="15">
        <v>1366.15</v>
      </c>
      <c r="F46" s="16">
        <v>8.6E-3</v>
      </c>
      <c r="G46" s="16"/>
    </row>
    <row r="47" spans="1:7" x14ac:dyDescent="0.25">
      <c r="A47" s="13" t="s">
        <v>1268</v>
      </c>
      <c r="B47" s="31" t="s">
        <v>1269</v>
      </c>
      <c r="C47" s="31" t="s">
        <v>291</v>
      </c>
      <c r="D47" s="14">
        <v>369826</v>
      </c>
      <c r="E47" s="15">
        <v>1330.08</v>
      </c>
      <c r="F47" s="16">
        <v>8.3999999999999995E-3</v>
      </c>
      <c r="G47" s="16"/>
    </row>
    <row r="48" spans="1:7" x14ac:dyDescent="0.25">
      <c r="A48" s="13" t="s">
        <v>560</v>
      </c>
      <c r="B48" s="31" t="s">
        <v>561</v>
      </c>
      <c r="C48" s="31" t="s">
        <v>270</v>
      </c>
      <c r="D48" s="14">
        <v>121827</v>
      </c>
      <c r="E48" s="15">
        <v>1230.3900000000001</v>
      </c>
      <c r="F48" s="16">
        <v>7.7999999999999996E-3</v>
      </c>
      <c r="G48" s="16"/>
    </row>
    <row r="49" spans="1:7" x14ac:dyDescent="0.25">
      <c r="A49" s="13" t="s">
        <v>938</v>
      </c>
      <c r="B49" s="31" t="s">
        <v>939</v>
      </c>
      <c r="C49" s="31" t="s">
        <v>277</v>
      </c>
      <c r="D49" s="14">
        <v>26957</v>
      </c>
      <c r="E49" s="15">
        <v>1222.45</v>
      </c>
      <c r="F49" s="16">
        <v>7.7000000000000002E-3</v>
      </c>
      <c r="G49" s="16"/>
    </row>
    <row r="50" spans="1:7" x14ac:dyDescent="0.25">
      <c r="A50" s="13" t="s">
        <v>1270</v>
      </c>
      <c r="B50" s="31" t="s">
        <v>1271</v>
      </c>
      <c r="C50" s="31" t="s">
        <v>277</v>
      </c>
      <c r="D50" s="14">
        <v>156642</v>
      </c>
      <c r="E50" s="15">
        <v>1008.62</v>
      </c>
      <c r="F50" s="16">
        <v>6.4000000000000003E-3</v>
      </c>
      <c r="G50" s="16"/>
    </row>
    <row r="51" spans="1:7" x14ac:dyDescent="0.25">
      <c r="A51" s="13" t="s">
        <v>1272</v>
      </c>
      <c r="B51" s="31" t="s">
        <v>1273</v>
      </c>
      <c r="C51" s="31" t="s">
        <v>370</v>
      </c>
      <c r="D51" s="14">
        <v>24030</v>
      </c>
      <c r="E51" s="15">
        <v>949.09</v>
      </c>
      <c r="F51" s="16">
        <v>6.0000000000000001E-3</v>
      </c>
      <c r="G51" s="16"/>
    </row>
    <row r="52" spans="1:7" x14ac:dyDescent="0.25">
      <c r="A52" s="13" t="s">
        <v>1274</v>
      </c>
      <c r="B52" s="31" t="s">
        <v>1275</v>
      </c>
      <c r="C52" s="31" t="s">
        <v>320</v>
      </c>
      <c r="D52" s="14">
        <v>35338</v>
      </c>
      <c r="E52" s="15">
        <v>673.65</v>
      </c>
      <c r="F52" s="16">
        <v>4.1999999999999997E-3</v>
      </c>
      <c r="G52" s="16"/>
    </row>
    <row r="53" spans="1:7" x14ac:dyDescent="0.25">
      <c r="A53" s="13" t="s">
        <v>1276</v>
      </c>
      <c r="B53" s="31" t="s">
        <v>1277</v>
      </c>
      <c r="C53" s="31" t="s">
        <v>343</v>
      </c>
      <c r="D53" s="14">
        <v>134732</v>
      </c>
      <c r="E53" s="15">
        <v>637.41999999999996</v>
      </c>
      <c r="F53" s="16">
        <v>4.0000000000000001E-3</v>
      </c>
      <c r="G53" s="16"/>
    </row>
    <row r="54" spans="1:7" x14ac:dyDescent="0.25">
      <c r="A54" s="13" t="s">
        <v>1278</v>
      </c>
      <c r="B54" s="31" t="s">
        <v>1279</v>
      </c>
      <c r="C54" s="31" t="s">
        <v>1280</v>
      </c>
      <c r="D54" s="14">
        <v>1889</v>
      </c>
      <c r="E54" s="15">
        <v>629.04</v>
      </c>
      <c r="F54" s="16">
        <v>4.0000000000000001E-3</v>
      </c>
      <c r="G54" s="16"/>
    </row>
    <row r="55" spans="1:7" x14ac:dyDescent="0.25">
      <c r="A55" s="13" t="s">
        <v>1281</v>
      </c>
      <c r="B55" s="31" t="s">
        <v>1282</v>
      </c>
      <c r="C55" s="31" t="s">
        <v>262</v>
      </c>
      <c r="D55" s="14">
        <v>37578</v>
      </c>
      <c r="E55" s="15">
        <v>570.21</v>
      </c>
      <c r="F55" s="16">
        <v>3.5999999999999999E-3</v>
      </c>
      <c r="G55" s="16"/>
    </row>
    <row r="56" spans="1:7" x14ac:dyDescent="0.25">
      <c r="A56" s="13" t="s">
        <v>1283</v>
      </c>
      <c r="B56" s="31" t="s">
        <v>1284</v>
      </c>
      <c r="C56" s="31" t="s">
        <v>608</v>
      </c>
      <c r="D56" s="14">
        <v>326753</v>
      </c>
      <c r="E56" s="15">
        <v>542.48</v>
      </c>
      <c r="F56" s="16">
        <v>3.3999999999999998E-3</v>
      </c>
      <c r="G56" s="16"/>
    </row>
    <row r="57" spans="1:7" x14ac:dyDescent="0.25">
      <c r="A57" s="13" t="s">
        <v>934</v>
      </c>
      <c r="B57" s="31" t="s">
        <v>935</v>
      </c>
      <c r="C57" s="31" t="s">
        <v>291</v>
      </c>
      <c r="D57" s="14">
        <v>2131</v>
      </c>
      <c r="E57" s="15">
        <v>542.02</v>
      </c>
      <c r="F57" s="16">
        <v>3.3999999999999998E-3</v>
      </c>
      <c r="G57" s="16"/>
    </row>
    <row r="58" spans="1:7" x14ac:dyDescent="0.25">
      <c r="A58" s="17" t="s">
        <v>187</v>
      </c>
      <c r="B58" s="32"/>
      <c r="C58" s="32"/>
      <c r="D58" s="18"/>
      <c r="E58" s="37">
        <v>158700.32999999999</v>
      </c>
      <c r="F58" s="38">
        <v>1.0008999999999999</v>
      </c>
      <c r="G58" s="21"/>
    </row>
    <row r="59" spans="1:7" x14ac:dyDescent="0.25">
      <c r="A59" s="17" t="s">
        <v>477</v>
      </c>
      <c r="B59" s="31"/>
      <c r="C59" s="31"/>
      <c r="D59" s="14"/>
      <c r="E59" s="15"/>
      <c r="F59" s="16"/>
      <c r="G59" s="16"/>
    </row>
    <row r="60" spans="1:7" x14ac:dyDescent="0.25">
      <c r="A60" s="17" t="s">
        <v>187</v>
      </c>
      <c r="B60" s="31"/>
      <c r="C60" s="31"/>
      <c r="D60" s="14"/>
      <c r="E60" s="39" t="s">
        <v>153</v>
      </c>
      <c r="F60" s="40" t="s">
        <v>153</v>
      </c>
      <c r="G60" s="16"/>
    </row>
    <row r="61" spans="1:7" x14ac:dyDescent="0.25">
      <c r="A61" s="24" t="s">
        <v>190</v>
      </c>
      <c r="B61" s="33"/>
      <c r="C61" s="33"/>
      <c r="D61" s="25"/>
      <c r="E61" s="28">
        <v>158700.32999999999</v>
      </c>
      <c r="F61" s="29">
        <v>1.0008999999999999</v>
      </c>
      <c r="G61" s="21"/>
    </row>
    <row r="62" spans="1:7" x14ac:dyDescent="0.25">
      <c r="A62" s="13"/>
      <c r="B62" s="31"/>
      <c r="C62" s="31"/>
      <c r="D62" s="14"/>
      <c r="E62" s="15"/>
      <c r="F62" s="16"/>
      <c r="G62" s="16"/>
    </row>
    <row r="63" spans="1:7" x14ac:dyDescent="0.25">
      <c r="A63" s="13"/>
      <c r="B63" s="31"/>
      <c r="C63" s="31"/>
      <c r="D63" s="14"/>
      <c r="E63" s="15"/>
      <c r="F63" s="16"/>
      <c r="G63" s="16"/>
    </row>
    <row r="64" spans="1:7" x14ac:dyDescent="0.25">
      <c r="A64" s="17" t="s">
        <v>191</v>
      </c>
      <c r="B64" s="31"/>
      <c r="C64" s="31"/>
      <c r="D64" s="14"/>
      <c r="E64" s="15"/>
      <c r="F64" s="16"/>
      <c r="G64" s="16"/>
    </row>
    <row r="65" spans="1:7" x14ac:dyDescent="0.25">
      <c r="A65" s="13" t="s">
        <v>192</v>
      </c>
      <c r="B65" s="31"/>
      <c r="C65" s="31"/>
      <c r="D65" s="14"/>
      <c r="E65" s="15">
        <v>347.8</v>
      </c>
      <c r="F65" s="16">
        <v>2.2000000000000001E-3</v>
      </c>
      <c r="G65" s="16">
        <v>5.2331000000000003E-2</v>
      </c>
    </row>
    <row r="66" spans="1:7" x14ac:dyDescent="0.25">
      <c r="A66" s="17" t="s">
        <v>187</v>
      </c>
      <c r="B66" s="32"/>
      <c r="C66" s="32"/>
      <c r="D66" s="18"/>
      <c r="E66" s="37">
        <v>347.8</v>
      </c>
      <c r="F66" s="38">
        <v>2.2000000000000001E-3</v>
      </c>
      <c r="G66" s="21"/>
    </row>
    <row r="67" spans="1:7" x14ac:dyDescent="0.25">
      <c r="A67" s="13"/>
      <c r="B67" s="31"/>
      <c r="C67" s="31"/>
      <c r="D67" s="14"/>
      <c r="E67" s="15"/>
      <c r="F67" s="16"/>
      <c r="G67" s="16"/>
    </row>
    <row r="68" spans="1:7" x14ac:dyDescent="0.25">
      <c r="A68" s="24" t="s">
        <v>190</v>
      </c>
      <c r="B68" s="33"/>
      <c r="C68" s="33"/>
      <c r="D68" s="25"/>
      <c r="E68" s="19">
        <v>347.8</v>
      </c>
      <c r="F68" s="20">
        <v>2.2000000000000001E-3</v>
      </c>
      <c r="G68" s="21"/>
    </row>
    <row r="69" spans="1:7" x14ac:dyDescent="0.25">
      <c r="A69" s="13" t="s">
        <v>193</v>
      </c>
      <c r="B69" s="31"/>
      <c r="C69" s="31"/>
      <c r="D69" s="14"/>
      <c r="E69" s="15">
        <v>4.9865100000000002E-2</v>
      </c>
      <c r="F69" s="68">
        <v>0</v>
      </c>
      <c r="G69" s="16"/>
    </row>
    <row r="70" spans="1:7" x14ac:dyDescent="0.25">
      <c r="A70" s="13" t="s">
        <v>194</v>
      </c>
      <c r="B70" s="31"/>
      <c r="C70" s="31"/>
      <c r="D70" s="14"/>
      <c r="E70" s="35">
        <v>-476.9598651</v>
      </c>
      <c r="F70" s="36">
        <v>-3.0999999999999999E-3</v>
      </c>
      <c r="G70" s="16">
        <v>5.2331000000000003E-2</v>
      </c>
    </row>
    <row r="71" spans="1:7" x14ac:dyDescent="0.25">
      <c r="A71" s="26" t="s">
        <v>195</v>
      </c>
      <c r="B71" s="34"/>
      <c r="C71" s="34"/>
      <c r="D71" s="27"/>
      <c r="E71" s="28">
        <v>158571.22</v>
      </c>
      <c r="F71" s="29">
        <v>1</v>
      </c>
      <c r="G71" s="29"/>
    </row>
    <row r="73" spans="1:7" x14ac:dyDescent="0.25">
      <c r="A73" s="69" t="s">
        <v>197</v>
      </c>
    </row>
    <row r="76" spans="1:7" x14ac:dyDescent="0.25">
      <c r="A76" s="1" t="s">
        <v>199</v>
      </c>
    </row>
    <row r="77" spans="1:7" x14ac:dyDescent="0.25">
      <c r="A77" s="47" t="s">
        <v>200</v>
      </c>
      <c r="B77" s="3" t="s">
        <v>153</v>
      </c>
    </row>
    <row r="78" spans="1:7" x14ac:dyDescent="0.25">
      <c r="A78" t="s">
        <v>201</v>
      </c>
    </row>
    <row r="79" spans="1:7" x14ac:dyDescent="0.25">
      <c r="A79" t="s">
        <v>202</v>
      </c>
      <c r="B79" t="s">
        <v>203</v>
      </c>
      <c r="C79" t="s">
        <v>203</v>
      </c>
    </row>
    <row r="80" spans="1:7" x14ac:dyDescent="0.25">
      <c r="B80" s="48">
        <v>46112</v>
      </c>
      <c r="C80" s="48">
        <v>46142</v>
      </c>
    </row>
    <row r="81" spans="1:3" x14ac:dyDescent="0.25">
      <c r="A81" t="s">
        <v>204</v>
      </c>
      <c r="B81">
        <v>16.045999999999999</v>
      </c>
      <c r="C81">
        <v>18.006699999999999</v>
      </c>
    </row>
    <row r="82" spans="1:3" x14ac:dyDescent="0.25">
      <c r="A82" t="s">
        <v>205</v>
      </c>
      <c r="B82">
        <v>16.0486</v>
      </c>
      <c r="C82">
        <v>18.009599999999999</v>
      </c>
    </row>
    <row r="83" spans="1:3" x14ac:dyDescent="0.25">
      <c r="A83" t="s">
        <v>206</v>
      </c>
      <c r="B83">
        <v>15.6709</v>
      </c>
      <c r="C83">
        <v>17.577100000000002</v>
      </c>
    </row>
    <row r="84" spans="1:3" x14ac:dyDescent="0.25">
      <c r="A84" t="s">
        <v>207</v>
      </c>
      <c r="B84">
        <v>15.6709</v>
      </c>
      <c r="C84">
        <v>17.577100000000002</v>
      </c>
    </row>
    <row r="86" spans="1:3" x14ac:dyDescent="0.25">
      <c r="A86" t="s">
        <v>208</v>
      </c>
      <c r="B86" s="3" t="s">
        <v>153</v>
      </c>
    </row>
    <row r="87" spans="1:3" x14ac:dyDescent="0.25">
      <c r="A87" t="s">
        <v>209</v>
      </c>
      <c r="B87" s="3" t="s">
        <v>153</v>
      </c>
    </row>
    <row r="88" spans="1:3" ht="29.1" customHeight="1" x14ac:dyDescent="0.25">
      <c r="A88" s="47" t="s">
        <v>210</v>
      </c>
      <c r="B88" s="3" t="s">
        <v>153</v>
      </c>
    </row>
    <row r="89" spans="1:3" ht="29.1" customHeight="1" x14ac:dyDescent="0.25">
      <c r="A89" s="47" t="s">
        <v>211</v>
      </c>
      <c r="B89" s="3" t="s">
        <v>153</v>
      </c>
    </row>
    <row r="90" spans="1:3" x14ac:dyDescent="0.25">
      <c r="A90" t="s">
        <v>480</v>
      </c>
      <c r="B90" s="49">
        <v>0.9506</v>
      </c>
    </row>
    <row r="91" spans="1:3" ht="43.5" customHeight="1" x14ac:dyDescent="0.25">
      <c r="A91" s="47" t="s">
        <v>213</v>
      </c>
      <c r="B91" s="3" t="s">
        <v>153</v>
      </c>
    </row>
    <row r="92" spans="1:3" x14ac:dyDescent="0.25">
      <c r="B92" s="3"/>
    </row>
    <row r="93" spans="1:3" ht="29.1" customHeight="1" x14ac:dyDescent="0.25">
      <c r="A93" s="47" t="s">
        <v>214</v>
      </c>
      <c r="B93" s="3" t="s">
        <v>153</v>
      </c>
    </row>
    <row r="94" spans="1:3" ht="29.1" customHeight="1" x14ac:dyDescent="0.25">
      <c r="A94" s="47" t="s">
        <v>215</v>
      </c>
      <c r="B94" t="s">
        <v>153</v>
      </c>
    </row>
    <row r="95" spans="1:3" ht="29.1" customHeight="1" x14ac:dyDescent="0.25">
      <c r="A95" s="47" t="s">
        <v>216</v>
      </c>
      <c r="B95" s="3" t="s">
        <v>153</v>
      </c>
    </row>
    <row r="96" spans="1:3" ht="29.1" customHeight="1" x14ac:dyDescent="0.25">
      <c r="A96" s="47" t="s">
        <v>217</v>
      </c>
      <c r="B96" s="3" t="s">
        <v>153</v>
      </c>
    </row>
    <row r="98" spans="1:9" x14ac:dyDescent="0.25">
      <c r="A98" s="77" t="s">
        <v>481</v>
      </c>
      <c r="B98" s="78" t="s">
        <v>482</v>
      </c>
      <c r="C98" s="76"/>
      <c r="D98" s="76"/>
      <c r="E98" s="76"/>
      <c r="F98" s="76"/>
      <c r="G98" s="76"/>
      <c r="H98" s="76"/>
      <c r="I98" s="76"/>
    </row>
    <row r="99" spans="1:9" x14ac:dyDescent="0.25">
      <c r="A99" s="76"/>
      <c r="B99" s="76"/>
      <c r="C99" s="76"/>
      <c r="D99" s="76"/>
      <c r="E99" s="76"/>
      <c r="F99" s="76"/>
      <c r="G99" s="76"/>
      <c r="H99" s="76"/>
      <c r="I99" s="76"/>
    </row>
    <row r="100" spans="1:9" x14ac:dyDescent="0.25">
      <c r="A100" s="77" t="s">
        <v>483</v>
      </c>
      <c r="B100" s="79" t="s">
        <v>484</v>
      </c>
      <c r="C100" s="80"/>
      <c r="D100" s="80"/>
      <c r="E100" s="76"/>
      <c r="F100" s="76"/>
      <c r="G100" s="76"/>
      <c r="H100" s="76"/>
      <c r="I100" s="76"/>
    </row>
    <row r="101" spans="1:9" x14ac:dyDescent="0.25">
      <c r="A101" s="76"/>
      <c r="B101" s="76"/>
      <c r="C101" s="76"/>
      <c r="D101" s="76"/>
      <c r="E101" s="76"/>
      <c r="F101" s="88"/>
      <c r="G101" s="88"/>
      <c r="H101" s="87"/>
      <c r="I101" s="76"/>
    </row>
    <row r="102" spans="1:9" x14ac:dyDescent="0.25">
      <c r="A102" s="76"/>
      <c r="B102" s="79" t="s">
        <v>485</v>
      </c>
      <c r="C102" s="76"/>
      <c r="D102" s="76"/>
      <c r="E102" s="76"/>
      <c r="F102" s="76"/>
      <c r="G102" s="76"/>
      <c r="H102" s="76"/>
      <c r="I102" s="76"/>
    </row>
    <row r="103" spans="1:9" x14ac:dyDescent="0.25">
      <c r="A103" s="76"/>
      <c r="B103" s="81" t="s">
        <v>486</v>
      </c>
      <c r="C103" s="81" t="s">
        <v>487</v>
      </c>
      <c r="D103" s="76"/>
      <c r="E103" s="76"/>
      <c r="F103" s="76"/>
      <c r="G103" s="76"/>
      <c r="H103" s="76"/>
      <c r="I103" s="76"/>
    </row>
    <row r="104" spans="1:9" x14ac:dyDescent="0.25">
      <c r="A104" s="76"/>
      <c r="B104" s="84" t="s">
        <v>488</v>
      </c>
      <c r="C104" s="89"/>
      <c r="D104" s="76"/>
      <c r="E104" s="90"/>
      <c r="F104" s="76"/>
      <c r="G104" s="76"/>
      <c r="H104" s="76"/>
      <c r="I104" s="76"/>
    </row>
    <row r="105" spans="1:9" x14ac:dyDescent="0.25">
      <c r="A105" s="76"/>
      <c r="B105" s="76"/>
      <c r="C105" s="76"/>
      <c r="D105" s="76"/>
      <c r="E105" s="76"/>
      <c r="F105" s="76"/>
      <c r="G105" s="76"/>
      <c r="H105" s="76"/>
      <c r="I105" s="76"/>
    </row>
    <row r="106" spans="1:9" x14ac:dyDescent="0.25">
      <c r="A106" s="77" t="s">
        <v>489</v>
      </c>
      <c r="B106" s="78" t="s">
        <v>490</v>
      </c>
      <c r="C106" s="76"/>
      <c r="D106" s="76"/>
      <c r="E106" s="76"/>
      <c r="F106" s="76"/>
      <c r="G106" s="76"/>
      <c r="H106" s="76"/>
      <c r="I106" s="76"/>
    </row>
    <row r="107" spans="1:9" x14ac:dyDescent="0.25">
      <c r="A107" s="76"/>
      <c r="B107" s="76"/>
      <c r="C107" s="94"/>
      <c r="D107" s="95"/>
      <c r="E107" s="96">
        <v>18691756509.944</v>
      </c>
      <c r="F107" s="96">
        <v>15069556039.044001</v>
      </c>
      <c r="G107" s="96">
        <v>15069556039.044001</v>
      </c>
      <c r="H107" s="76"/>
      <c r="I107" s="76"/>
    </row>
    <row r="108" spans="1:9" x14ac:dyDescent="0.25">
      <c r="A108" s="77" t="s">
        <v>491</v>
      </c>
      <c r="B108" s="79" t="s">
        <v>492</v>
      </c>
      <c r="C108" s="76"/>
      <c r="D108" s="76"/>
      <c r="E108" s="76"/>
      <c r="F108" s="76"/>
      <c r="G108" s="76"/>
      <c r="H108" s="76"/>
      <c r="I108" s="76"/>
    </row>
    <row r="109" spans="1:9" x14ac:dyDescent="0.25">
      <c r="A109" s="76"/>
      <c r="B109" s="76"/>
      <c r="C109" s="76"/>
      <c r="D109" s="76"/>
      <c r="E109" s="94"/>
      <c r="F109" s="98"/>
      <c r="G109" s="98"/>
      <c r="H109" s="90"/>
      <c r="I109" s="76"/>
    </row>
    <row r="110" spans="1:9" x14ac:dyDescent="0.25">
      <c r="A110" s="76"/>
      <c r="B110" s="100"/>
      <c r="C110" s="76"/>
      <c r="D110" s="76"/>
      <c r="E110" s="76"/>
      <c r="F110" s="76"/>
      <c r="G110" s="76"/>
      <c r="H110" s="76"/>
      <c r="I110" s="76"/>
    </row>
    <row r="111" spans="1:9" x14ac:dyDescent="0.25">
      <c r="A111" s="77" t="s">
        <v>493</v>
      </c>
      <c r="B111" s="79" t="s">
        <v>494</v>
      </c>
      <c r="C111" s="76"/>
      <c r="D111" s="76"/>
      <c r="E111" s="76"/>
      <c r="F111" s="76"/>
      <c r="G111" s="76"/>
      <c r="H111" s="76"/>
      <c r="I111" s="76"/>
    </row>
    <row r="112" spans="1:9" x14ac:dyDescent="0.25">
      <c r="A112" s="76"/>
      <c r="B112" s="76"/>
      <c r="C112" s="76"/>
      <c r="D112" s="76"/>
      <c r="E112" s="76"/>
      <c r="F112" s="76"/>
      <c r="G112" s="76"/>
      <c r="H112" s="76"/>
      <c r="I112" s="76"/>
    </row>
    <row r="113" spans="1:9" x14ac:dyDescent="0.25">
      <c r="A113" s="77" t="s">
        <v>495</v>
      </c>
      <c r="B113" s="78" t="s">
        <v>496</v>
      </c>
      <c r="C113" s="76"/>
      <c r="D113" s="76"/>
      <c r="E113" s="76"/>
      <c r="F113" s="76"/>
      <c r="G113" s="76"/>
      <c r="H113" s="76"/>
      <c r="I113" s="76"/>
    </row>
    <row r="114" spans="1:9" x14ac:dyDescent="0.25">
      <c r="A114" s="76"/>
      <c r="B114" s="101"/>
      <c r="C114" s="76"/>
      <c r="D114" s="76"/>
      <c r="E114" s="76"/>
      <c r="F114" s="76"/>
      <c r="G114" s="76"/>
      <c r="H114" s="76"/>
      <c r="I114" s="76"/>
    </row>
    <row r="115" spans="1:9" x14ac:dyDescent="0.25">
      <c r="A115" s="77" t="s">
        <v>497</v>
      </c>
      <c r="B115" s="79" t="s">
        <v>498</v>
      </c>
      <c r="C115" s="76"/>
      <c r="D115" s="76"/>
      <c r="E115" s="76"/>
      <c r="F115" s="76"/>
      <c r="G115" s="76"/>
      <c r="H115" s="76"/>
      <c r="I115" s="76"/>
    </row>
    <row r="116" spans="1:9" x14ac:dyDescent="0.25">
      <c r="A116" s="77"/>
      <c r="B116" s="78"/>
      <c r="C116" s="76"/>
      <c r="D116" s="76"/>
      <c r="E116" s="76"/>
      <c r="F116" s="76"/>
      <c r="G116" s="76"/>
      <c r="H116" s="76"/>
      <c r="I116" s="76"/>
    </row>
    <row r="117" spans="1:9" x14ac:dyDescent="0.25">
      <c r="A117" s="77" t="s">
        <v>499</v>
      </c>
      <c r="B117" s="79" t="s">
        <v>500</v>
      </c>
      <c r="C117" s="76"/>
      <c r="D117" s="76"/>
      <c r="E117" s="76"/>
      <c r="F117" s="76"/>
      <c r="G117" s="76"/>
      <c r="H117" s="76"/>
      <c r="I117" s="76"/>
    </row>
    <row r="118" spans="1:9" x14ac:dyDescent="0.25">
      <c r="A118" s="77"/>
      <c r="B118" s="84"/>
      <c r="C118" s="84"/>
      <c r="D118" s="84"/>
      <c r="E118" s="102"/>
      <c r="F118" s="86"/>
      <c r="G118" s="86"/>
      <c r="H118" s="76"/>
      <c r="I118" s="76"/>
    </row>
    <row r="119" spans="1:9" x14ac:dyDescent="0.25">
      <c r="A119" s="77"/>
      <c r="B119" s="103"/>
      <c r="C119" s="76"/>
      <c r="D119" s="76"/>
      <c r="E119" s="93"/>
      <c r="F119" s="88"/>
      <c r="G119" s="88"/>
      <c r="H119" s="76"/>
      <c r="I119" s="76"/>
    </row>
    <row r="120" spans="1:9" x14ac:dyDescent="0.25">
      <c r="A120" s="77" t="s">
        <v>501</v>
      </c>
      <c r="B120" s="79" t="s">
        <v>502</v>
      </c>
      <c r="C120" s="76"/>
      <c r="D120" s="76"/>
      <c r="E120" s="76"/>
      <c r="F120" s="76"/>
      <c r="G120" s="76"/>
      <c r="H120" s="76"/>
      <c r="I120" s="76"/>
    </row>
    <row r="121" spans="1:9" x14ac:dyDescent="0.25">
      <c r="A121" s="76"/>
      <c r="B121" s="84"/>
      <c r="C121" s="84"/>
      <c r="D121" s="84"/>
      <c r="E121" s="104"/>
      <c r="F121" s="104"/>
      <c r="G121" s="104"/>
      <c r="H121" s="76"/>
      <c r="I121" s="76"/>
    </row>
    <row r="122" spans="1:9" x14ac:dyDescent="0.25">
      <c r="A122" s="76"/>
      <c r="B122" s="76"/>
      <c r="C122" s="76"/>
      <c r="D122" s="76"/>
      <c r="E122" s="106"/>
      <c r="F122" s="106"/>
      <c r="G122" s="106"/>
      <c r="H122" s="76"/>
      <c r="I122" s="76"/>
    </row>
    <row r="123" spans="1:9" x14ac:dyDescent="0.25">
      <c r="A123" s="76"/>
      <c r="B123" s="76" t="s">
        <v>503</v>
      </c>
      <c r="C123" s="76"/>
      <c r="D123" s="76"/>
      <c r="E123" s="76"/>
      <c r="F123" s="76"/>
      <c r="G123" s="76"/>
      <c r="H123" s="76"/>
      <c r="I123" s="76"/>
    </row>
    <row r="124" spans="1:9" x14ac:dyDescent="0.25">
      <c r="A124" s="76"/>
      <c r="B124" s="76"/>
      <c r="C124" s="76"/>
      <c r="D124" s="76"/>
      <c r="E124" s="76"/>
      <c r="F124" s="76"/>
      <c r="G124" s="76"/>
      <c r="H124" s="76"/>
      <c r="I124" s="76"/>
    </row>
    <row r="125" spans="1:9" x14ac:dyDescent="0.25">
      <c r="A125" s="77" t="s">
        <v>504</v>
      </c>
      <c r="B125" s="78" t="s">
        <v>505</v>
      </c>
      <c r="C125" s="76"/>
      <c r="D125" s="76"/>
      <c r="E125" s="76"/>
      <c r="F125" s="76"/>
      <c r="G125" s="76"/>
      <c r="H125" s="76"/>
      <c r="I125" s="76"/>
    </row>
    <row r="126" spans="1:9" x14ac:dyDescent="0.25">
      <c r="A126" s="76"/>
      <c r="B126" s="76"/>
      <c r="C126" s="76"/>
      <c r="D126" s="76"/>
      <c r="E126" s="76"/>
      <c r="F126" s="76"/>
      <c r="G126" s="76"/>
      <c r="H126" s="76"/>
      <c r="I126" s="76"/>
    </row>
    <row r="127" spans="1:9" x14ac:dyDescent="0.25">
      <c r="A127" s="76"/>
      <c r="B127" s="76" t="s">
        <v>506</v>
      </c>
      <c r="C127" s="76"/>
      <c r="D127" s="76"/>
      <c r="E127" s="76"/>
      <c r="F127" s="76"/>
      <c r="G127" s="76"/>
      <c r="H127" s="76"/>
      <c r="I127" s="76"/>
    </row>
    <row r="128" spans="1:9" x14ac:dyDescent="0.25">
      <c r="A128" s="76"/>
      <c r="B128" s="76"/>
      <c r="C128" s="76"/>
      <c r="D128" s="76"/>
      <c r="E128" s="76"/>
      <c r="F128" s="76"/>
      <c r="G128" s="76"/>
      <c r="H128" s="76"/>
      <c r="I128" s="76"/>
    </row>
    <row r="129" spans="1:9" x14ac:dyDescent="0.25">
      <c r="A129" s="77" t="s">
        <v>507</v>
      </c>
      <c r="B129" s="78" t="s">
        <v>508</v>
      </c>
      <c r="C129" s="76"/>
      <c r="D129" s="76"/>
      <c r="E129" s="76"/>
      <c r="F129" s="76"/>
      <c r="G129" s="76"/>
      <c r="H129" s="76"/>
      <c r="I129" s="76"/>
    </row>
    <row r="130" spans="1:9" x14ac:dyDescent="0.25">
      <c r="A130" s="76"/>
      <c r="B130" s="76"/>
      <c r="C130" s="76"/>
      <c r="D130" s="76"/>
      <c r="E130" s="76"/>
      <c r="F130" s="76"/>
      <c r="G130" s="76"/>
      <c r="H130" s="76"/>
      <c r="I130" s="76" t="s">
        <v>509</v>
      </c>
    </row>
    <row r="132" spans="1:9" ht="69.95" customHeight="1" x14ac:dyDescent="0.25">
      <c r="A132" s="107" t="s">
        <v>227</v>
      </c>
      <c r="B132" s="107" t="s">
        <v>228</v>
      </c>
      <c r="C132" s="107" t="s">
        <v>5</v>
      </c>
      <c r="D132" s="107" t="s">
        <v>6</v>
      </c>
    </row>
    <row r="133" spans="1:9" ht="69.95" customHeight="1" x14ac:dyDescent="0.25">
      <c r="A133" s="107" t="s">
        <v>1285</v>
      </c>
      <c r="B133" s="107"/>
      <c r="C133" s="107" t="s">
        <v>49</v>
      </c>
      <c r="D133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88"/>
  <sheetViews>
    <sheetView showGridLines="0" workbookViewId="0">
      <pane ySplit="4" topLeftCell="A67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5.57031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1286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1287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257</v>
      </c>
      <c r="B8" s="31" t="s">
        <v>258</v>
      </c>
      <c r="C8" s="31" t="s">
        <v>259</v>
      </c>
      <c r="D8" s="14">
        <v>27645</v>
      </c>
      <c r="E8" s="15">
        <v>213.34</v>
      </c>
      <c r="F8" s="16">
        <v>0.18329999999999999</v>
      </c>
      <c r="G8" s="16"/>
    </row>
    <row r="9" spans="1:7" x14ac:dyDescent="0.25">
      <c r="A9" s="13" t="s">
        <v>266</v>
      </c>
      <c r="B9" s="31" t="s">
        <v>267</v>
      </c>
      <c r="C9" s="31" t="s">
        <v>259</v>
      </c>
      <c r="D9" s="14">
        <v>12449</v>
      </c>
      <c r="E9" s="15">
        <v>157.28</v>
      </c>
      <c r="F9" s="16">
        <v>0.13519999999999999</v>
      </c>
      <c r="G9" s="16"/>
    </row>
    <row r="10" spans="1:7" x14ac:dyDescent="0.25">
      <c r="A10" s="13" t="s">
        <v>314</v>
      </c>
      <c r="B10" s="31" t="s">
        <v>315</v>
      </c>
      <c r="C10" s="31" t="s">
        <v>259</v>
      </c>
      <c r="D10" s="14">
        <v>9187</v>
      </c>
      <c r="E10" s="15">
        <v>116.52</v>
      </c>
      <c r="F10" s="16">
        <v>0.10009999999999999</v>
      </c>
      <c r="G10" s="16"/>
    </row>
    <row r="11" spans="1:7" x14ac:dyDescent="0.25">
      <c r="A11" s="13" t="s">
        <v>273</v>
      </c>
      <c r="B11" s="31" t="s">
        <v>274</v>
      </c>
      <c r="C11" s="31" t="s">
        <v>259</v>
      </c>
      <c r="D11" s="14">
        <v>10797</v>
      </c>
      <c r="E11" s="15">
        <v>115.36</v>
      </c>
      <c r="F11" s="16">
        <v>9.9099999999999994E-2</v>
      </c>
      <c r="G11" s="16"/>
    </row>
    <row r="12" spans="1:7" x14ac:dyDescent="0.25">
      <c r="A12" s="13" t="s">
        <v>326</v>
      </c>
      <c r="B12" s="31" t="s">
        <v>327</v>
      </c>
      <c r="C12" s="31" t="s">
        <v>259</v>
      </c>
      <c r="D12" s="14">
        <v>29349</v>
      </c>
      <c r="E12" s="15">
        <v>112.49</v>
      </c>
      <c r="F12" s="16">
        <v>9.6699999999999994E-2</v>
      </c>
      <c r="G12" s="16"/>
    </row>
    <row r="13" spans="1:7" x14ac:dyDescent="0.25">
      <c r="A13" s="13" t="s">
        <v>358</v>
      </c>
      <c r="B13" s="31" t="s">
        <v>359</v>
      </c>
      <c r="C13" s="31" t="s">
        <v>259</v>
      </c>
      <c r="D13" s="14">
        <v>25413</v>
      </c>
      <c r="E13" s="15">
        <v>72.92</v>
      </c>
      <c r="F13" s="16">
        <v>6.2700000000000006E-2</v>
      </c>
      <c r="G13" s="16"/>
    </row>
    <row r="14" spans="1:7" x14ac:dyDescent="0.25">
      <c r="A14" s="13" t="s">
        <v>1288</v>
      </c>
      <c r="B14" s="31" t="s">
        <v>1289</v>
      </c>
      <c r="C14" s="31" t="s">
        <v>259</v>
      </c>
      <c r="D14" s="14">
        <v>6805</v>
      </c>
      <c r="E14" s="15">
        <v>62.34</v>
      </c>
      <c r="F14" s="16">
        <v>5.3600000000000002E-2</v>
      </c>
      <c r="G14" s="16"/>
    </row>
    <row r="15" spans="1:7" x14ac:dyDescent="0.25">
      <c r="A15" s="13" t="s">
        <v>888</v>
      </c>
      <c r="B15" s="31" t="s">
        <v>889</v>
      </c>
      <c r="C15" s="31" t="s">
        <v>259</v>
      </c>
      <c r="D15" s="14">
        <v>5690</v>
      </c>
      <c r="E15" s="15">
        <v>57.81</v>
      </c>
      <c r="F15" s="16">
        <v>4.9700000000000001E-2</v>
      </c>
      <c r="G15" s="16"/>
    </row>
    <row r="16" spans="1:7" x14ac:dyDescent="0.25">
      <c r="A16" s="13" t="s">
        <v>426</v>
      </c>
      <c r="B16" s="31" t="s">
        <v>427</v>
      </c>
      <c r="C16" s="31" t="s">
        <v>259</v>
      </c>
      <c r="D16" s="14">
        <v>19185</v>
      </c>
      <c r="E16" s="15">
        <v>50.54</v>
      </c>
      <c r="F16" s="16">
        <v>4.3400000000000001E-2</v>
      </c>
      <c r="G16" s="16"/>
    </row>
    <row r="17" spans="1:7" x14ac:dyDescent="0.25">
      <c r="A17" s="13" t="s">
        <v>517</v>
      </c>
      <c r="B17" s="31" t="s">
        <v>518</v>
      </c>
      <c r="C17" s="31" t="s">
        <v>259</v>
      </c>
      <c r="D17" s="14">
        <v>68905</v>
      </c>
      <c r="E17" s="15">
        <v>47.99</v>
      </c>
      <c r="F17" s="16">
        <v>4.1200000000000001E-2</v>
      </c>
      <c r="G17" s="16"/>
    </row>
    <row r="18" spans="1:7" x14ac:dyDescent="0.25">
      <c r="A18" s="13" t="s">
        <v>410</v>
      </c>
      <c r="B18" s="31" t="s">
        <v>411</v>
      </c>
      <c r="C18" s="31" t="s">
        <v>259</v>
      </c>
      <c r="D18" s="14">
        <v>35134</v>
      </c>
      <c r="E18" s="15">
        <v>47.31</v>
      </c>
      <c r="F18" s="16">
        <v>4.07E-2</v>
      </c>
      <c r="G18" s="16"/>
    </row>
    <row r="19" spans="1:7" x14ac:dyDescent="0.25">
      <c r="A19" s="13" t="s">
        <v>919</v>
      </c>
      <c r="B19" s="31" t="s">
        <v>920</v>
      </c>
      <c r="C19" s="31" t="s">
        <v>259</v>
      </c>
      <c r="D19" s="14">
        <v>35880</v>
      </c>
      <c r="E19" s="15">
        <v>39.24</v>
      </c>
      <c r="F19" s="16">
        <v>3.3700000000000001E-2</v>
      </c>
      <c r="G19" s="16"/>
    </row>
    <row r="20" spans="1:7" x14ac:dyDescent="0.25">
      <c r="A20" s="13" t="s">
        <v>1290</v>
      </c>
      <c r="B20" s="31" t="s">
        <v>1291</v>
      </c>
      <c r="C20" s="31" t="s">
        <v>259</v>
      </c>
      <c r="D20" s="14">
        <v>183257</v>
      </c>
      <c r="E20" s="15">
        <v>36.520000000000003</v>
      </c>
      <c r="F20" s="16">
        <v>3.1399999999999997E-2</v>
      </c>
      <c r="G20" s="16"/>
    </row>
    <row r="21" spans="1:7" x14ac:dyDescent="0.25">
      <c r="A21" s="13" t="s">
        <v>942</v>
      </c>
      <c r="B21" s="31" t="s">
        <v>943</v>
      </c>
      <c r="C21" s="31" t="s">
        <v>259</v>
      </c>
      <c r="D21" s="14">
        <v>19868</v>
      </c>
      <c r="E21" s="15">
        <v>32.97</v>
      </c>
      <c r="F21" s="16">
        <v>2.8299999999999999E-2</v>
      </c>
      <c r="G21" s="16"/>
    </row>
    <row r="22" spans="1:7" x14ac:dyDescent="0.25">
      <c r="A22" s="17" t="s">
        <v>187</v>
      </c>
      <c r="B22" s="32"/>
      <c r="C22" s="32"/>
      <c r="D22" s="18"/>
      <c r="E22" s="37">
        <v>1162.6300000000001</v>
      </c>
      <c r="F22" s="38">
        <v>0.99909999999999999</v>
      </c>
      <c r="G22" s="21"/>
    </row>
    <row r="23" spans="1:7" x14ac:dyDescent="0.25">
      <c r="A23" s="17" t="s">
        <v>477</v>
      </c>
      <c r="B23" s="31"/>
      <c r="C23" s="31"/>
      <c r="D23" s="14"/>
      <c r="E23" s="15"/>
      <c r="F23" s="16"/>
      <c r="G23" s="16"/>
    </row>
    <row r="24" spans="1:7" x14ac:dyDescent="0.25">
      <c r="A24" s="17" t="s">
        <v>187</v>
      </c>
      <c r="B24" s="31"/>
      <c r="C24" s="31"/>
      <c r="D24" s="14"/>
      <c r="E24" s="39" t="s">
        <v>153</v>
      </c>
      <c r="F24" s="40" t="s">
        <v>153</v>
      </c>
      <c r="G24" s="16"/>
    </row>
    <row r="25" spans="1:7" x14ac:dyDescent="0.25">
      <c r="A25" s="24" t="s">
        <v>190</v>
      </c>
      <c r="B25" s="33"/>
      <c r="C25" s="33"/>
      <c r="D25" s="25"/>
      <c r="E25" s="28">
        <v>1162.6300000000001</v>
      </c>
      <c r="F25" s="29">
        <v>0.99909999999999999</v>
      </c>
      <c r="G25" s="21"/>
    </row>
    <row r="26" spans="1:7" x14ac:dyDescent="0.25">
      <c r="A26" s="13"/>
      <c r="B26" s="31"/>
      <c r="C26" s="31"/>
      <c r="D26" s="14"/>
      <c r="E26" s="15"/>
      <c r="F26" s="16"/>
      <c r="G26" s="16"/>
    </row>
    <row r="27" spans="1:7" x14ac:dyDescent="0.25">
      <c r="A27" s="13" t="s">
        <v>193</v>
      </c>
      <c r="B27" s="31"/>
      <c r="C27" s="31"/>
      <c r="D27" s="14"/>
      <c r="E27" s="15">
        <v>0</v>
      </c>
      <c r="F27" s="68">
        <v>0</v>
      </c>
      <c r="G27" s="16"/>
    </row>
    <row r="28" spans="1:7" x14ac:dyDescent="0.25">
      <c r="A28" s="13" t="s">
        <v>194</v>
      </c>
      <c r="B28" s="31"/>
      <c r="C28" s="31"/>
      <c r="D28" s="14"/>
      <c r="E28" s="15">
        <v>0.96</v>
      </c>
      <c r="F28" s="16">
        <v>8.9999999999999998E-4</v>
      </c>
      <c r="G28" s="16"/>
    </row>
    <row r="29" spans="1:7" x14ac:dyDescent="0.25">
      <c r="A29" s="26" t="s">
        <v>195</v>
      </c>
      <c r="B29" s="34"/>
      <c r="C29" s="34"/>
      <c r="D29" s="27"/>
      <c r="E29" s="28">
        <v>1163.5899999999999</v>
      </c>
      <c r="F29" s="29">
        <v>1</v>
      </c>
      <c r="G29" s="29"/>
    </row>
    <row r="31" spans="1:7" x14ac:dyDescent="0.25">
      <c r="A31" s="69" t="s">
        <v>197</v>
      </c>
    </row>
    <row r="34" spans="1:3" x14ac:dyDescent="0.25">
      <c r="A34" s="1" t="s">
        <v>199</v>
      </c>
    </row>
    <row r="35" spans="1:3" x14ac:dyDescent="0.25">
      <c r="A35" s="47" t="s">
        <v>200</v>
      </c>
      <c r="B35" s="3" t="s">
        <v>153</v>
      </c>
    </row>
    <row r="36" spans="1:3" x14ac:dyDescent="0.25">
      <c r="A36" t="s">
        <v>201</v>
      </c>
    </row>
    <row r="37" spans="1:3" x14ac:dyDescent="0.25">
      <c r="A37" t="s">
        <v>1292</v>
      </c>
      <c r="B37" t="s">
        <v>203</v>
      </c>
      <c r="C37" t="s">
        <v>203</v>
      </c>
    </row>
    <row r="38" spans="1:3" x14ac:dyDescent="0.25">
      <c r="B38" s="48">
        <v>46112</v>
      </c>
      <c r="C38" s="48">
        <v>46142</v>
      </c>
    </row>
    <row r="39" spans="1:3" x14ac:dyDescent="0.25">
      <c r="A39" t="s">
        <v>206</v>
      </c>
      <c r="B39">
        <v>50.512300000000003</v>
      </c>
      <c r="C39">
        <v>55.1083</v>
      </c>
    </row>
    <row r="41" spans="1:3" x14ac:dyDescent="0.25">
      <c r="A41" t="s">
        <v>208</v>
      </c>
      <c r="B41" s="3" t="s">
        <v>153</v>
      </c>
    </row>
    <row r="42" spans="1:3" x14ac:dyDescent="0.25">
      <c r="A42" t="s">
        <v>209</v>
      </c>
      <c r="B42" s="3" t="s">
        <v>153</v>
      </c>
    </row>
    <row r="43" spans="1:3" ht="29.1" customHeight="1" x14ac:dyDescent="0.25">
      <c r="A43" s="47" t="s">
        <v>210</v>
      </c>
      <c r="B43" s="3" t="s">
        <v>153</v>
      </c>
    </row>
    <row r="44" spans="1:3" ht="29.1" customHeight="1" x14ac:dyDescent="0.25">
      <c r="A44" s="47" t="s">
        <v>211</v>
      </c>
      <c r="B44" s="3" t="s">
        <v>153</v>
      </c>
    </row>
    <row r="45" spans="1:3" x14ac:dyDescent="0.25">
      <c r="A45" t="s">
        <v>480</v>
      </c>
      <c r="B45" s="49">
        <v>0.92920000000000003</v>
      </c>
    </row>
    <row r="46" spans="1:3" ht="43.5" customHeight="1" x14ac:dyDescent="0.25">
      <c r="A46" s="47" t="s">
        <v>213</v>
      </c>
      <c r="B46" s="3" t="s">
        <v>153</v>
      </c>
    </row>
    <row r="47" spans="1:3" x14ac:dyDescent="0.25">
      <c r="B47" s="3"/>
    </row>
    <row r="48" spans="1:3" ht="29.1" customHeight="1" x14ac:dyDescent="0.25">
      <c r="A48" s="47" t="s">
        <v>214</v>
      </c>
      <c r="B48" s="3" t="s">
        <v>153</v>
      </c>
    </row>
    <row r="49" spans="1:9" ht="29.1" customHeight="1" x14ac:dyDescent="0.25">
      <c r="A49" s="47" t="s">
        <v>215</v>
      </c>
      <c r="B49">
        <v>634.04999999999995</v>
      </c>
    </row>
    <row r="50" spans="1:9" ht="29.1" customHeight="1" x14ac:dyDescent="0.25">
      <c r="A50" s="47" t="s">
        <v>216</v>
      </c>
      <c r="B50" s="3" t="s">
        <v>153</v>
      </c>
    </row>
    <row r="51" spans="1:9" ht="29.1" customHeight="1" x14ac:dyDescent="0.25">
      <c r="A51" s="47" t="s">
        <v>217</v>
      </c>
      <c r="B51" s="3" t="s">
        <v>153</v>
      </c>
    </row>
    <row r="53" spans="1:9" x14ac:dyDescent="0.25">
      <c r="A53" s="77" t="s">
        <v>481</v>
      </c>
      <c r="B53" s="78" t="s">
        <v>482</v>
      </c>
      <c r="C53" s="76"/>
      <c r="D53" s="76"/>
      <c r="E53" s="76"/>
      <c r="F53" s="76"/>
      <c r="G53" s="76"/>
      <c r="H53" s="76"/>
      <c r="I53" s="76"/>
    </row>
    <row r="54" spans="1:9" x14ac:dyDescent="0.25">
      <c r="A54" s="76"/>
      <c r="B54" s="76"/>
      <c r="C54" s="76"/>
      <c r="D54" s="76"/>
      <c r="E54" s="76"/>
      <c r="F54" s="76"/>
      <c r="G54" s="76"/>
      <c r="H54" s="76"/>
      <c r="I54" s="76"/>
    </row>
    <row r="55" spans="1:9" x14ac:dyDescent="0.25">
      <c r="A55" s="77" t="s">
        <v>483</v>
      </c>
      <c r="B55" s="79" t="s">
        <v>484</v>
      </c>
      <c r="C55" s="80"/>
      <c r="D55" s="80"/>
      <c r="E55" s="76"/>
      <c r="F55" s="76"/>
      <c r="G55" s="76"/>
      <c r="H55" s="76"/>
      <c r="I55" s="76"/>
    </row>
    <row r="56" spans="1:9" x14ac:dyDescent="0.25">
      <c r="A56" s="76"/>
      <c r="B56" s="76"/>
      <c r="C56" s="76"/>
      <c r="D56" s="76"/>
      <c r="E56" s="76"/>
      <c r="F56" s="88"/>
      <c r="G56" s="88"/>
      <c r="H56" s="87"/>
      <c r="I56" s="76"/>
    </row>
    <row r="57" spans="1:9" x14ac:dyDescent="0.25">
      <c r="A57" s="76"/>
      <c r="B57" s="79" t="s">
        <v>485</v>
      </c>
      <c r="C57" s="76"/>
      <c r="D57" s="76"/>
      <c r="E57" s="76"/>
      <c r="F57" s="76"/>
      <c r="G57" s="76"/>
      <c r="H57" s="76"/>
      <c r="I57" s="76"/>
    </row>
    <row r="58" spans="1:9" x14ac:dyDescent="0.25">
      <c r="A58" s="76"/>
      <c r="B58" s="81" t="s">
        <v>486</v>
      </c>
      <c r="C58" s="81" t="s">
        <v>487</v>
      </c>
      <c r="D58" s="76"/>
      <c r="E58" s="76"/>
      <c r="F58" s="76"/>
      <c r="G58" s="76"/>
      <c r="H58" s="76"/>
      <c r="I58" s="76"/>
    </row>
    <row r="59" spans="1:9" x14ac:dyDescent="0.25">
      <c r="A59" s="76"/>
      <c r="B59" s="84" t="s">
        <v>488</v>
      </c>
      <c r="C59" s="89"/>
      <c r="D59" s="76"/>
      <c r="E59" s="90"/>
      <c r="F59" s="76"/>
      <c r="G59" s="76"/>
      <c r="H59" s="76"/>
      <c r="I59" s="76"/>
    </row>
    <row r="60" spans="1:9" x14ac:dyDescent="0.25">
      <c r="A60" s="76"/>
      <c r="B60" s="76"/>
      <c r="C60" s="76"/>
      <c r="D60" s="76"/>
      <c r="E60" s="76"/>
      <c r="F60" s="76"/>
      <c r="G60" s="76"/>
      <c r="H60" s="76"/>
      <c r="I60" s="76"/>
    </row>
    <row r="61" spans="1:9" x14ac:dyDescent="0.25">
      <c r="A61" s="77" t="s">
        <v>489</v>
      </c>
      <c r="B61" s="78" t="s">
        <v>490</v>
      </c>
      <c r="C61" s="76"/>
      <c r="D61" s="76"/>
      <c r="E61" s="76"/>
      <c r="F61" s="76"/>
      <c r="G61" s="76"/>
      <c r="H61" s="76"/>
      <c r="I61" s="76"/>
    </row>
    <row r="62" spans="1:9" x14ac:dyDescent="0.25">
      <c r="A62" s="76"/>
      <c r="B62" s="76"/>
      <c r="C62" s="94"/>
      <c r="D62" s="95"/>
      <c r="E62" s="96">
        <v>18691756509.944</v>
      </c>
      <c r="F62" s="96">
        <v>15069556039.044001</v>
      </c>
      <c r="G62" s="96">
        <v>15069556039.044001</v>
      </c>
      <c r="H62" s="76"/>
      <c r="I62" s="76"/>
    </row>
    <row r="63" spans="1:9" x14ac:dyDescent="0.25">
      <c r="A63" s="77" t="s">
        <v>491</v>
      </c>
      <c r="B63" s="79" t="s">
        <v>492</v>
      </c>
      <c r="C63" s="76"/>
      <c r="D63" s="76"/>
      <c r="E63" s="76"/>
      <c r="F63" s="76"/>
      <c r="G63" s="76"/>
      <c r="H63" s="76"/>
      <c r="I63" s="76"/>
    </row>
    <row r="64" spans="1:9" x14ac:dyDescent="0.25">
      <c r="A64" s="76"/>
      <c r="B64" s="76"/>
      <c r="C64" s="76"/>
      <c r="D64" s="76"/>
      <c r="E64" s="94"/>
      <c r="F64" s="98"/>
      <c r="G64" s="98"/>
      <c r="H64" s="90"/>
      <c r="I64" s="76"/>
    </row>
    <row r="65" spans="1:9" x14ac:dyDescent="0.25">
      <c r="A65" s="76"/>
      <c r="B65" s="100"/>
      <c r="C65" s="76"/>
      <c r="D65" s="76"/>
      <c r="E65" s="76"/>
      <c r="F65" s="76"/>
      <c r="G65" s="76"/>
      <c r="H65" s="76"/>
      <c r="I65" s="76"/>
    </row>
    <row r="66" spans="1:9" x14ac:dyDescent="0.25">
      <c r="A66" s="77" t="s">
        <v>493</v>
      </c>
      <c r="B66" s="79" t="s">
        <v>494</v>
      </c>
      <c r="C66" s="76"/>
      <c r="D66" s="76"/>
      <c r="E66" s="76"/>
      <c r="F66" s="76"/>
      <c r="G66" s="76"/>
      <c r="H66" s="76"/>
      <c r="I66" s="76"/>
    </row>
    <row r="67" spans="1:9" x14ac:dyDescent="0.25">
      <c r="A67" s="76"/>
      <c r="B67" s="76"/>
      <c r="C67" s="76"/>
      <c r="D67" s="76"/>
      <c r="E67" s="76"/>
      <c r="F67" s="76"/>
      <c r="G67" s="76"/>
      <c r="H67" s="76"/>
      <c r="I67" s="76"/>
    </row>
    <row r="68" spans="1:9" x14ac:dyDescent="0.25">
      <c r="A68" s="77" t="s">
        <v>495</v>
      </c>
      <c r="B68" s="78" t="s">
        <v>496</v>
      </c>
      <c r="C68" s="76"/>
      <c r="D68" s="76"/>
      <c r="E68" s="76"/>
      <c r="F68" s="76"/>
      <c r="G68" s="76"/>
      <c r="H68" s="76"/>
      <c r="I68" s="76"/>
    </row>
    <row r="69" spans="1:9" x14ac:dyDescent="0.25">
      <c r="A69" s="76"/>
      <c r="B69" s="101"/>
      <c r="C69" s="76"/>
      <c r="D69" s="76"/>
      <c r="E69" s="76"/>
      <c r="F69" s="76"/>
      <c r="G69" s="76"/>
      <c r="H69" s="76"/>
      <c r="I69" s="76"/>
    </row>
    <row r="70" spans="1:9" x14ac:dyDescent="0.25">
      <c r="A70" s="77" t="s">
        <v>497</v>
      </c>
      <c r="B70" s="79" t="s">
        <v>498</v>
      </c>
      <c r="C70" s="76"/>
      <c r="D70" s="76"/>
      <c r="E70" s="76"/>
      <c r="F70" s="76"/>
      <c r="G70" s="76"/>
      <c r="H70" s="76"/>
      <c r="I70" s="76"/>
    </row>
    <row r="71" spans="1:9" x14ac:dyDescent="0.25">
      <c r="A71" s="77"/>
      <c r="B71" s="78"/>
      <c r="C71" s="76"/>
      <c r="D71" s="76"/>
      <c r="E71" s="76"/>
      <c r="F71" s="76"/>
      <c r="G71" s="76"/>
      <c r="H71" s="76"/>
      <c r="I71" s="76"/>
    </row>
    <row r="72" spans="1:9" x14ac:dyDescent="0.25">
      <c r="A72" s="77" t="s">
        <v>499</v>
      </c>
      <c r="B72" s="79" t="s">
        <v>500</v>
      </c>
      <c r="C72" s="76"/>
      <c r="D72" s="76"/>
      <c r="E72" s="76"/>
      <c r="F72" s="76"/>
      <c r="G72" s="76"/>
      <c r="H72" s="76"/>
      <c r="I72" s="76"/>
    </row>
    <row r="73" spans="1:9" x14ac:dyDescent="0.25">
      <c r="A73" s="77"/>
      <c r="B73" s="84"/>
      <c r="C73" s="84"/>
      <c r="D73" s="84"/>
      <c r="E73" s="102"/>
      <c r="F73" s="86"/>
      <c r="G73" s="86"/>
      <c r="H73" s="76"/>
      <c r="I73" s="76"/>
    </row>
    <row r="74" spans="1:9" x14ac:dyDescent="0.25">
      <c r="A74" s="77"/>
      <c r="B74" s="103"/>
      <c r="C74" s="76"/>
      <c r="D74" s="76"/>
      <c r="E74" s="93"/>
      <c r="F74" s="88"/>
      <c r="G74" s="88"/>
      <c r="H74" s="76"/>
      <c r="I74" s="76"/>
    </row>
    <row r="75" spans="1:9" x14ac:dyDescent="0.25">
      <c r="A75" s="77" t="s">
        <v>501</v>
      </c>
      <c r="B75" s="79" t="s">
        <v>502</v>
      </c>
      <c r="C75" s="76"/>
      <c r="D75" s="76"/>
      <c r="E75" s="76"/>
      <c r="F75" s="76"/>
      <c r="G75" s="76"/>
      <c r="H75" s="76"/>
      <c r="I75" s="76"/>
    </row>
    <row r="76" spans="1:9" x14ac:dyDescent="0.25">
      <c r="A76" s="76"/>
      <c r="B76" s="84"/>
      <c r="C76" s="84"/>
      <c r="D76" s="84"/>
      <c r="E76" s="104"/>
      <c r="F76" s="104"/>
      <c r="G76" s="104"/>
      <c r="H76" s="76"/>
      <c r="I76" s="76"/>
    </row>
    <row r="77" spans="1:9" x14ac:dyDescent="0.25">
      <c r="A77" s="76"/>
      <c r="B77" s="76"/>
      <c r="C77" s="76"/>
      <c r="D77" s="76"/>
      <c r="E77" s="106"/>
      <c r="F77" s="106"/>
      <c r="G77" s="106"/>
      <c r="H77" s="76"/>
      <c r="I77" s="76"/>
    </row>
    <row r="78" spans="1:9" x14ac:dyDescent="0.25">
      <c r="A78" s="76"/>
      <c r="B78" s="76" t="s">
        <v>503</v>
      </c>
      <c r="C78" s="76"/>
      <c r="D78" s="76"/>
      <c r="E78" s="76"/>
      <c r="F78" s="76"/>
      <c r="G78" s="76"/>
      <c r="H78" s="76"/>
      <c r="I78" s="76"/>
    </row>
    <row r="79" spans="1:9" x14ac:dyDescent="0.25">
      <c r="A79" s="76"/>
      <c r="B79" s="76"/>
      <c r="C79" s="76"/>
      <c r="D79" s="76"/>
      <c r="E79" s="76"/>
      <c r="F79" s="76"/>
      <c r="G79" s="76"/>
      <c r="H79" s="76"/>
      <c r="I79" s="76"/>
    </row>
    <row r="80" spans="1:9" x14ac:dyDescent="0.25">
      <c r="A80" s="77" t="s">
        <v>504</v>
      </c>
      <c r="B80" s="78" t="s">
        <v>505</v>
      </c>
      <c r="C80" s="76"/>
      <c r="D80" s="76"/>
      <c r="E80" s="76"/>
      <c r="F80" s="76"/>
      <c r="G80" s="76"/>
      <c r="H80" s="76"/>
      <c r="I80" s="76"/>
    </row>
    <row r="81" spans="1:9" x14ac:dyDescent="0.25">
      <c r="A81" s="76"/>
      <c r="B81" s="76"/>
      <c r="C81" s="76"/>
      <c r="D81" s="76"/>
      <c r="E81" s="76"/>
      <c r="F81" s="76"/>
      <c r="G81" s="76"/>
      <c r="H81" s="76"/>
      <c r="I81" s="76"/>
    </row>
    <row r="82" spans="1:9" x14ac:dyDescent="0.25">
      <c r="A82" s="76"/>
      <c r="B82" s="76" t="s">
        <v>506</v>
      </c>
      <c r="C82" s="76"/>
      <c r="D82" s="76"/>
      <c r="E82" s="76"/>
      <c r="F82" s="76"/>
      <c r="G82" s="76"/>
      <c r="H82" s="76"/>
      <c r="I82" s="76"/>
    </row>
    <row r="83" spans="1:9" x14ac:dyDescent="0.25">
      <c r="A83" s="76"/>
      <c r="B83" s="76"/>
      <c r="C83" s="76"/>
      <c r="D83" s="76"/>
      <c r="E83" s="76"/>
      <c r="F83" s="76"/>
      <c r="G83" s="76"/>
      <c r="H83" s="76"/>
      <c r="I83" s="76"/>
    </row>
    <row r="84" spans="1:9" x14ac:dyDescent="0.25">
      <c r="A84" s="77" t="s">
        <v>507</v>
      </c>
      <c r="B84" s="78" t="s">
        <v>508</v>
      </c>
      <c r="C84" s="76"/>
      <c r="D84" s="76"/>
      <c r="E84" s="76"/>
      <c r="F84" s="76"/>
      <c r="G84" s="76"/>
      <c r="H84" s="76"/>
      <c r="I84" s="76"/>
    </row>
    <row r="85" spans="1:9" x14ac:dyDescent="0.25">
      <c r="A85" s="76"/>
      <c r="B85" s="76"/>
      <c r="C85" s="76"/>
      <c r="D85" s="76"/>
      <c r="E85" s="76"/>
      <c r="F85" s="76"/>
      <c r="G85" s="76"/>
      <c r="H85" s="76"/>
      <c r="I85" s="76" t="s">
        <v>509</v>
      </c>
    </row>
    <row r="87" spans="1:9" ht="69.95" customHeight="1" x14ac:dyDescent="0.25">
      <c r="A87" s="107" t="s">
        <v>227</v>
      </c>
      <c r="B87" s="107" t="s">
        <v>228</v>
      </c>
      <c r="C87" s="107" t="s">
        <v>5</v>
      </c>
      <c r="D87" s="107" t="s">
        <v>6</v>
      </c>
    </row>
    <row r="88" spans="1:9" ht="69.95" customHeight="1" x14ac:dyDescent="0.25">
      <c r="A88" s="107" t="s">
        <v>1293</v>
      </c>
      <c r="B88" s="107"/>
      <c r="C88" s="107" t="s">
        <v>51</v>
      </c>
      <c r="D88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80"/>
  <sheetViews>
    <sheetView showGridLines="0" workbookViewId="0">
      <pane ySplit="4" topLeftCell="A59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1294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1295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3"/>
      <c r="B7" s="31"/>
      <c r="C7" s="31"/>
      <c r="D7" s="14"/>
      <c r="E7" s="15"/>
      <c r="F7" s="16"/>
      <c r="G7" s="16"/>
    </row>
    <row r="8" spans="1:7" x14ac:dyDescent="0.25">
      <c r="A8" s="17" t="s">
        <v>1229</v>
      </c>
      <c r="B8" s="31"/>
      <c r="C8" s="31"/>
      <c r="D8" s="14"/>
      <c r="E8" s="15"/>
      <c r="F8" s="16"/>
      <c r="G8" s="16"/>
    </row>
    <row r="9" spans="1:7" x14ac:dyDescent="0.25">
      <c r="A9" s="13" t="s">
        <v>1296</v>
      </c>
      <c r="B9" s="31" t="s">
        <v>1297</v>
      </c>
      <c r="C9" s="31"/>
      <c r="D9" s="14">
        <v>1906619</v>
      </c>
      <c r="E9" s="15">
        <v>2844.68</v>
      </c>
      <c r="F9" s="16">
        <v>1.0013000000000001</v>
      </c>
      <c r="G9" s="16"/>
    </row>
    <row r="10" spans="1:7" x14ac:dyDescent="0.25">
      <c r="A10" s="17" t="s">
        <v>187</v>
      </c>
      <c r="B10" s="32"/>
      <c r="C10" s="32"/>
      <c r="D10" s="18"/>
      <c r="E10" s="19">
        <v>2844.68</v>
      </c>
      <c r="F10" s="20">
        <v>1.0013000000000001</v>
      </c>
      <c r="G10" s="21"/>
    </row>
    <row r="11" spans="1:7" x14ac:dyDescent="0.25">
      <c r="A11" s="13"/>
      <c r="B11" s="31"/>
      <c r="C11" s="31"/>
      <c r="D11" s="14"/>
      <c r="E11" s="15"/>
      <c r="F11" s="16"/>
      <c r="G11" s="16"/>
    </row>
    <row r="12" spans="1:7" x14ac:dyDescent="0.25">
      <c r="A12" s="24" t="s">
        <v>190</v>
      </c>
      <c r="B12" s="33"/>
      <c r="C12" s="33"/>
      <c r="D12" s="25"/>
      <c r="E12" s="19">
        <v>2844.68</v>
      </c>
      <c r="F12" s="20">
        <v>1.0013000000000001</v>
      </c>
      <c r="G12" s="21"/>
    </row>
    <row r="13" spans="1:7" x14ac:dyDescent="0.25">
      <c r="A13" s="13"/>
      <c r="B13" s="31"/>
      <c r="C13" s="31"/>
      <c r="D13" s="14"/>
      <c r="E13" s="15"/>
      <c r="F13" s="16"/>
      <c r="G13" s="16"/>
    </row>
    <row r="14" spans="1:7" x14ac:dyDescent="0.25">
      <c r="A14" s="17" t="s">
        <v>191</v>
      </c>
      <c r="B14" s="31"/>
      <c r="C14" s="31"/>
      <c r="D14" s="14"/>
      <c r="E14" s="15"/>
      <c r="F14" s="16"/>
      <c r="G14" s="16"/>
    </row>
    <row r="15" spans="1:7" x14ac:dyDescent="0.25">
      <c r="A15" s="13" t="s">
        <v>192</v>
      </c>
      <c r="B15" s="31"/>
      <c r="C15" s="31"/>
      <c r="D15" s="14"/>
      <c r="E15" s="15">
        <v>31.98</v>
      </c>
      <c r="F15" s="16">
        <v>1.1299999999999999E-2</v>
      </c>
      <c r="G15" s="16">
        <v>5.2331000000000003E-2</v>
      </c>
    </row>
    <row r="16" spans="1:7" x14ac:dyDescent="0.25">
      <c r="A16" s="17" t="s">
        <v>187</v>
      </c>
      <c r="B16" s="32"/>
      <c r="C16" s="32"/>
      <c r="D16" s="18"/>
      <c r="E16" s="19">
        <v>31.98</v>
      </c>
      <c r="F16" s="20">
        <v>1.1299999999999999E-2</v>
      </c>
      <c r="G16" s="21"/>
    </row>
    <row r="17" spans="1:7" x14ac:dyDescent="0.25">
      <c r="A17" s="13"/>
      <c r="B17" s="31"/>
      <c r="C17" s="31"/>
      <c r="D17" s="14"/>
      <c r="E17" s="15"/>
      <c r="F17" s="16"/>
      <c r="G17" s="16"/>
    </row>
    <row r="18" spans="1:7" x14ac:dyDescent="0.25">
      <c r="A18" s="24" t="s">
        <v>190</v>
      </c>
      <c r="B18" s="33"/>
      <c r="C18" s="33"/>
      <c r="D18" s="25"/>
      <c r="E18" s="19">
        <v>31.98</v>
      </c>
      <c r="F18" s="20">
        <v>1.1299999999999999E-2</v>
      </c>
      <c r="G18" s="21"/>
    </row>
    <row r="19" spans="1:7" x14ac:dyDescent="0.25">
      <c r="A19" s="13" t="s">
        <v>193</v>
      </c>
      <c r="B19" s="31"/>
      <c r="C19" s="31"/>
      <c r="D19" s="14"/>
      <c r="E19" s="15">
        <v>4.5852999999999996E-3</v>
      </c>
      <c r="F19" s="68">
        <v>9.9999999999999995E-7</v>
      </c>
      <c r="G19" s="16"/>
    </row>
    <row r="20" spans="1:7" x14ac:dyDescent="0.25">
      <c r="A20" s="13" t="s">
        <v>194</v>
      </c>
      <c r="B20" s="31"/>
      <c r="C20" s="31"/>
      <c r="D20" s="14"/>
      <c r="E20" s="35">
        <v>-35.664585299999999</v>
      </c>
      <c r="F20" s="36">
        <v>-1.2600999999999999E-2</v>
      </c>
      <c r="G20" s="16">
        <v>5.2330000000000002E-2</v>
      </c>
    </row>
    <row r="21" spans="1:7" x14ac:dyDescent="0.25">
      <c r="A21" s="26" t="s">
        <v>195</v>
      </c>
      <c r="B21" s="34"/>
      <c r="C21" s="34"/>
      <c r="D21" s="27"/>
      <c r="E21" s="28">
        <v>2841</v>
      </c>
      <c r="F21" s="29">
        <v>1</v>
      </c>
      <c r="G21" s="29"/>
    </row>
    <row r="24" spans="1:7" x14ac:dyDescent="0.25">
      <c r="A24" s="69" t="s">
        <v>197</v>
      </c>
    </row>
    <row r="26" spans="1:7" x14ac:dyDescent="0.25">
      <c r="A26" s="1" t="s">
        <v>199</v>
      </c>
    </row>
    <row r="27" spans="1:7" x14ac:dyDescent="0.25">
      <c r="A27" s="47" t="s">
        <v>200</v>
      </c>
      <c r="B27" s="3" t="s">
        <v>153</v>
      </c>
    </row>
    <row r="28" spans="1:7" x14ac:dyDescent="0.25">
      <c r="A28" t="s">
        <v>201</v>
      </c>
    </row>
    <row r="29" spans="1:7" x14ac:dyDescent="0.25">
      <c r="A29" t="s">
        <v>202</v>
      </c>
      <c r="B29" t="s">
        <v>203</v>
      </c>
      <c r="C29" t="s">
        <v>203</v>
      </c>
    </row>
    <row r="30" spans="1:7" x14ac:dyDescent="0.25">
      <c r="B30" s="48">
        <v>46112</v>
      </c>
      <c r="C30" s="48">
        <v>46142</v>
      </c>
    </row>
    <row r="31" spans="1:7" x14ac:dyDescent="0.25">
      <c r="A31" t="s">
        <v>204</v>
      </c>
      <c r="B31">
        <v>9.0828000000000007</v>
      </c>
      <c r="C31">
        <v>9.2611000000000008</v>
      </c>
    </row>
    <row r="32" spans="1:7" x14ac:dyDescent="0.25">
      <c r="A32" t="s">
        <v>206</v>
      </c>
      <c r="B32">
        <v>9.0792999999999999</v>
      </c>
      <c r="C32">
        <v>9.2538</v>
      </c>
    </row>
    <row r="34" spans="1:9" x14ac:dyDescent="0.25">
      <c r="A34" t="s">
        <v>208</v>
      </c>
      <c r="B34" s="3" t="s">
        <v>153</v>
      </c>
    </row>
    <row r="35" spans="1:9" x14ac:dyDescent="0.25">
      <c r="A35" t="s">
        <v>209</v>
      </c>
      <c r="B35" s="3" t="s">
        <v>153</v>
      </c>
    </row>
    <row r="36" spans="1:9" ht="29.1" customHeight="1" x14ac:dyDescent="0.25">
      <c r="A36" s="47" t="s">
        <v>210</v>
      </c>
      <c r="B36" s="3" t="s">
        <v>153</v>
      </c>
    </row>
    <row r="37" spans="1:9" ht="29.1" customHeight="1" x14ac:dyDescent="0.25">
      <c r="A37" s="47" t="s">
        <v>211</v>
      </c>
      <c r="B37" s="3" t="s">
        <v>153</v>
      </c>
    </row>
    <row r="38" spans="1:9" ht="43.5" customHeight="1" x14ac:dyDescent="0.25">
      <c r="A38" s="47" t="s">
        <v>1298</v>
      </c>
      <c r="B38" s="3" t="s">
        <v>153</v>
      </c>
    </row>
    <row r="39" spans="1:9" x14ac:dyDescent="0.25">
      <c r="A39" t="s">
        <v>480</v>
      </c>
      <c r="B39" s="62">
        <v>4.7000000000000002E-3</v>
      </c>
    </row>
    <row r="40" spans="1:9" ht="29.1" customHeight="1" x14ac:dyDescent="0.25">
      <c r="A40" s="47" t="s">
        <v>617</v>
      </c>
      <c r="B40" s="3" t="s">
        <v>153</v>
      </c>
    </row>
    <row r="41" spans="1:9" ht="29.1" customHeight="1" x14ac:dyDescent="0.25">
      <c r="A41" s="47" t="s">
        <v>618</v>
      </c>
      <c r="B41" t="s">
        <v>153</v>
      </c>
    </row>
    <row r="42" spans="1:9" ht="29.1" customHeight="1" x14ac:dyDescent="0.25">
      <c r="A42" s="47" t="s">
        <v>619</v>
      </c>
      <c r="B42" s="3" t="s">
        <v>153</v>
      </c>
    </row>
    <row r="43" spans="1:9" ht="29.1" customHeight="1" x14ac:dyDescent="0.25">
      <c r="A43" s="47" t="s">
        <v>620</v>
      </c>
      <c r="B43" s="3" t="s">
        <v>153</v>
      </c>
    </row>
    <row r="45" spans="1:9" x14ac:dyDescent="0.25">
      <c r="A45" s="77" t="s">
        <v>481</v>
      </c>
      <c r="B45" s="78" t="s">
        <v>482</v>
      </c>
      <c r="C45" s="76"/>
      <c r="D45" s="76"/>
      <c r="E45" s="76"/>
      <c r="F45" s="76"/>
      <c r="G45" s="76"/>
      <c r="H45" s="76"/>
      <c r="I45" s="76"/>
    </row>
    <row r="46" spans="1:9" x14ac:dyDescent="0.25">
      <c r="A46" s="76"/>
      <c r="B46" s="76"/>
      <c r="C46" s="76"/>
      <c r="D46" s="76"/>
      <c r="E46" s="76"/>
      <c r="F46" s="76"/>
      <c r="G46" s="76"/>
      <c r="H46" s="76"/>
      <c r="I46" s="76"/>
    </row>
    <row r="47" spans="1:9" x14ac:dyDescent="0.25">
      <c r="A47" s="77" t="s">
        <v>483</v>
      </c>
      <c r="B47" s="79" t="s">
        <v>484</v>
      </c>
      <c r="C47" s="80"/>
      <c r="D47" s="80"/>
      <c r="E47" s="76"/>
      <c r="F47" s="76"/>
      <c r="G47" s="76"/>
      <c r="H47" s="76"/>
      <c r="I47" s="76"/>
    </row>
    <row r="48" spans="1:9" x14ac:dyDescent="0.25">
      <c r="A48" s="76"/>
      <c r="B48" s="76"/>
      <c r="C48" s="76"/>
      <c r="D48" s="76"/>
      <c r="E48" s="76"/>
      <c r="F48" s="88"/>
      <c r="G48" s="88"/>
      <c r="H48" s="87"/>
      <c r="I48" s="76"/>
    </row>
    <row r="49" spans="1:9" x14ac:dyDescent="0.25">
      <c r="A49" s="76"/>
      <c r="B49" s="79" t="s">
        <v>485</v>
      </c>
      <c r="C49" s="76"/>
      <c r="D49" s="76"/>
      <c r="E49" s="76"/>
      <c r="F49" s="76"/>
      <c r="G49" s="76"/>
      <c r="H49" s="76"/>
      <c r="I49" s="76"/>
    </row>
    <row r="50" spans="1:9" x14ac:dyDescent="0.25">
      <c r="A50" s="76"/>
      <c r="B50" s="81" t="s">
        <v>486</v>
      </c>
      <c r="C50" s="81" t="s">
        <v>487</v>
      </c>
      <c r="D50" s="76"/>
      <c r="E50" s="76"/>
      <c r="F50" s="76"/>
      <c r="G50" s="76"/>
      <c r="H50" s="76"/>
      <c r="I50" s="76"/>
    </row>
    <row r="51" spans="1:9" x14ac:dyDescent="0.25">
      <c r="A51" s="76"/>
      <c r="B51" s="84" t="s">
        <v>488</v>
      </c>
      <c r="C51" s="89"/>
      <c r="D51" s="76"/>
      <c r="E51" s="90"/>
      <c r="F51" s="76"/>
      <c r="G51" s="76"/>
      <c r="H51" s="76"/>
      <c r="I51" s="76"/>
    </row>
    <row r="52" spans="1:9" x14ac:dyDescent="0.25">
      <c r="A52" s="76"/>
      <c r="B52" s="76"/>
      <c r="C52" s="76"/>
      <c r="D52" s="76"/>
      <c r="E52" s="76"/>
      <c r="F52" s="76"/>
      <c r="G52" s="76"/>
      <c r="H52" s="76"/>
      <c r="I52" s="76"/>
    </row>
    <row r="53" spans="1:9" x14ac:dyDescent="0.25">
      <c r="A53" s="77" t="s">
        <v>489</v>
      </c>
      <c r="B53" s="78" t="s">
        <v>490</v>
      </c>
      <c r="C53" s="76"/>
      <c r="D53" s="76"/>
      <c r="E53" s="76"/>
      <c r="F53" s="76"/>
      <c r="G53" s="76"/>
      <c r="H53" s="76"/>
      <c r="I53" s="76"/>
    </row>
    <row r="54" spans="1:9" x14ac:dyDescent="0.25">
      <c r="A54" s="76"/>
      <c r="B54" s="76"/>
      <c r="C54" s="94"/>
      <c r="D54" s="95"/>
      <c r="E54" s="96">
        <v>18691756509.944</v>
      </c>
      <c r="F54" s="96">
        <v>15069556039.044001</v>
      </c>
      <c r="G54" s="96">
        <v>15069556039.044001</v>
      </c>
      <c r="H54" s="76"/>
      <c r="I54" s="76"/>
    </row>
    <row r="55" spans="1:9" x14ac:dyDescent="0.25">
      <c r="A55" s="77" t="s">
        <v>491</v>
      </c>
      <c r="B55" s="79" t="s">
        <v>492</v>
      </c>
      <c r="C55" s="76"/>
      <c r="D55" s="76"/>
      <c r="E55" s="76"/>
      <c r="F55" s="76"/>
      <c r="G55" s="76"/>
      <c r="H55" s="76"/>
      <c r="I55" s="76"/>
    </row>
    <row r="56" spans="1:9" x14ac:dyDescent="0.25">
      <c r="A56" s="76"/>
      <c r="B56" s="76"/>
      <c r="C56" s="76"/>
      <c r="D56" s="76"/>
      <c r="E56" s="94"/>
      <c r="F56" s="98"/>
      <c r="G56" s="98"/>
      <c r="H56" s="90"/>
      <c r="I56" s="76"/>
    </row>
    <row r="57" spans="1:9" x14ac:dyDescent="0.25">
      <c r="A57" s="76"/>
      <c r="B57" s="100"/>
      <c r="C57" s="76"/>
      <c r="D57" s="76"/>
      <c r="E57" s="76"/>
      <c r="F57" s="76"/>
      <c r="G57" s="76"/>
      <c r="H57" s="76"/>
      <c r="I57" s="76"/>
    </row>
    <row r="58" spans="1:9" x14ac:dyDescent="0.25">
      <c r="A58" s="77" t="s">
        <v>493</v>
      </c>
      <c r="B58" s="79" t="s">
        <v>494</v>
      </c>
      <c r="C58" s="76"/>
      <c r="D58" s="76"/>
      <c r="E58" s="76"/>
      <c r="F58" s="76"/>
      <c r="G58" s="76"/>
      <c r="H58" s="76"/>
      <c r="I58" s="76"/>
    </row>
    <row r="59" spans="1:9" x14ac:dyDescent="0.25">
      <c r="A59" s="76"/>
      <c r="B59" s="76"/>
      <c r="C59" s="76"/>
      <c r="D59" s="76"/>
      <c r="E59" s="76"/>
      <c r="F59" s="76"/>
      <c r="G59" s="76"/>
      <c r="H59" s="76"/>
      <c r="I59" s="76"/>
    </row>
    <row r="60" spans="1:9" x14ac:dyDescent="0.25">
      <c r="A60" s="77" t="s">
        <v>495</v>
      </c>
      <c r="B60" s="78" t="s">
        <v>496</v>
      </c>
      <c r="C60" s="76"/>
      <c r="D60" s="76"/>
      <c r="E60" s="76"/>
      <c r="F60" s="76"/>
      <c r="G60" s="76"/>
      <c r="H60" s="76"/>
      <c r="I60" s="76"/>
    </row>
    <row r="61" spans="1:9" x14ac:dyDescent="0.25">
      <c r="A61" s="76"/>
      <c r="B61" s="101"/>
      <c r="C61" s="76"/>
      <c r="D61" s="76"/>
      <c r="E61" s="76"/>
      <c r="F61" s="76"/>
      <c r="G61" s="76"/>
      <c r="H61" s="76"/>
      <c r="I61" s="76"/>
    </row>
    <row r="62" spans="1:9" x14ac:dyDescent="0.25">
      <c r="A62" s="77" t="s">
        <v>497</v>
      </c>
      <c r="B62" s="79" t="s">
        <v>498</v>
      </c>
      <c r="C62" s="76"/>
      <c r="D62" s="76"/>
      <c r="E62" s="76"/>
      <c r="F62" s="76"/>
      <c r="G62" s="76"/>
      <c r="H62" s="76"/>
      <c r="I62" s="76"/>
    </row>
    <row r="63" spans="1:9" x14ac:dyDescent="0.25">
      <c r="A63" s="77"/>
      <c r="B63" s="78"/>
      <c r="C63" s="76"/>
      <c r="D63" s="76"/>
      <c r="E63" s="76"/>
      <c r="F63" s="76"/>
      <c r="G63" s="76"/>
      <c r="H63" s="76"/>
      <c r="I63" s="76"/>
    </row>
    <row r="64" spans="1:9" x14ac:dyDescent="0.25">
      <c r="A64" s="77" t="s">
        <v>499</v>
      </c>
      <c r="B64" s="79" t="s">
        <v>500</v>
      </c>
      <c r="C64" s="76"/>
      <c r="D64" s="76"/>
      <c r="E64" s="76"/>
      <c r="F64" s="76"/>
      <c r="G64" s="76"/>
      <c r="H64" s="76"/>
      <c r="I64" s="76"/>
    </row>
    <row r="65" spans="1:9" x14ac:dyDescent="0.25">
      <c r="A65" s="77"/>
      <c r="B65" s="84"/>
      <c r="C65" s="84"/>
      <c r="D65" s="84"/>
      <c r="E65" s="102"/>
      <c r="F65" s="86"/>
      <c r="G65" s="86"/>
      <c r="H65" s="76"/>
      <c r="I65" s="76"/>
    </row>
    <row r="66" spans="1:9" x14ac:dyDescent="0.25">
      <c r="A66" s="77"/>
      <c r="B66" s="103"/>
      <c r="C66" s="76"/>
      <c r="D66" s="76"/>
      <c r="E66" s="93"/>
      <c r="F66" s="88"/>
      <c r="G66" s="88"/>
      <c r="H66" s="76"/>
      <c r="I66" s="76"/>
    </row>
    <row r="67" spans="1:9" x14ac:dyDescent="0.25">
      <c r="A67" s="77" t="s">
        <v>501</v>
      </c>
      <c r="B67" s="79" t="s">
        <v>502</v>
      </c>
      <c r="C67" s="76"/>
      <c r="D67" s="76"/>
      <c r="E67" s="76"/>
      <c r="F67" s="76"/>
      <c r="G67" s="76"/>
      <c r="H67" s="76"/>
      <c r="I67" s="76"/>
    </row>
    <row r="68" spans="1:9" x14ac:dyDescent="0.25">
      <c r="A68" s="76"/>
      <c r="B68" s="84"/>
      <c r="C68" s="84"/>
      <c r="D68" s="84"/>
      <c r="E68" s="104"/>
      <c r="F68" s="104"/>
      <c r="G68" s="104"/>
      <c r="H68" s="76"/>
      <c r="I68" s="76"/>
    </row>
    <row r="69" spans="1:9" x14ac:dyDescent="0.25">
      <c r="A69" s="76"/>
      <c r="B69" s="76"/>
      <c r="C69" s="76"/>
      <c r="D69" s="76"/>
      <c r="E69" s="106"/>
      <c r="F69" s="106"/>
      <c r="G69" s="106"/>
      <c r="H69" s="76"/>
      <c r="I69" s="76"/>
    </row>
    <row r="70" spans="1:9" x14ac:dyDescent="0.25">
      <c r="A70" s="76"/>
      <c r="B70" s="76" t="s">
        <v>503</v>
      </c>
      <c r="C70" s="76"/>
      <c r="D70" s="76"/>
      <c r="E70" s="76"/>
      <c r="F70" s="76"/>
      <c r="G70" s="76"/>
      <c r="H70" s="76"/>
      <c r="I70" s="76"/>
    </row>
    <row r="71" spans="1:9" x14ac:dyDescent="0.25">
      <c r="A71" s="76"/>
      <c r="B71" s="76"/>
      <c r="C71" s="76"/>
      <c r="D71" s="76"/>
      <c r="E71" s="76"/>
      <c r="F71" s="76"/>
      <c r="G71" s="76"/>
      <c r="H71" s="76"/>
      <c r="I71" s="76"/>
    </row>
    <row r="72" spans="1:9" x14ac:dyDescent="0.25">
      <c r="A72" s="77" t="s">
        <v>504</v>
      </c>
      <c r="B72" s="78" t="s">
        <v>505</v>
      </c>
      <c r="C72" s="76"/>
      <c r="D72" s="76"/>
      <c r="E72" s="76"/>
      <c r="F72" s="76"/>
      <c r="G72" s="76"/>
      <c r="H72" s="76"/>
      <c r="I72" s="76"/>
    </row>
    <row r="73" spans="1:9" x14ac:dyDescent="0.25">
      <c r="A73" s="76"/>
      <c r="B73" s="76"/>
      <c r="C73" s="76"/>
      <c r="D73" s="76"/>
      <c r="E73" s="76"/>
      <c r="F73" s="76"/>
      <c r="G73" s="76"/>
      <c r="H73" s="76"/>
      <c r="I73" s="76"/>
    </row>
    <row r="74" spans="1:9" x14ac:dyDescent="0.25">
      <c r="A74" s="76"/>
      <c r="B74" s="76" t="s">
        <v>506</v>
      </c>
      <c r="C74" s="76"/>
      <c r="D74" s="76"/>
      <c r="E74" s="76"/>
      <c r="F74" s="76"/>
      <c r="G74" s="76"/>
      <c r="H74" s="76"/>
      <c r="I74" s="76"/>
    </row>
    <row r="75" spans="1:9" x14ac:dyDescent="0.25">
      <c r="A75" s="76"/>
      <c r="B75" s="76"/>
      <c r="C75" s="76"/>
      <c r="D75" s="76"/>
      <c r="E75" s="76"/>
      <c r="F75" s="76"/>
      <c r="G75" s="76"/>
      <c r="H75" s="76"/>
      <c r="I75" s="76"/>
    </row>
    <row r="76" spans="1:9" x14ac:dyDescent="0.25">
      <c r="A76" s="77" t="s">
        <v>507</v>
      </c>
      <c r="B76" s="78" t="s">
        <v>508</v>
      </c>
      <c r="C76" s="76"/>
      <c r="D76" s="76"/>
      <c r="E76" s="76"/>
      <c r="F76" s="76"/>
      <c r="G76" s="76"/>
      <c r="H76" s="76"/>
      <c r="I76" s="76"/>
    </row>
    <row r="77" spans="1:9" x14ac:dyDescent="0.25">
      <c r="A77" s="76"/>
      <c r="B77" s="76"/>
      <c r="C77" s="76"/>
      <c r="D77" s="76"/>
      <c r="E77" s="76"/>
      <c r="F77" s="76"/>
      <c r="G77" s="76"/>
      <c r="H77" s="76"/>
      <c r="I77" s="76" t="s">
        <v>509</v>
      </c>
    </row>
    <row r="79" spans="1:9" ht="69.95" customHeight="1" x14ac:dyDescent="0.25">
      <c r="A79" s="107" t="s">
        <v>227</v>
      </c>
      <c r="B79" s="107" t="s">
        <v>228</v>
      </c>
      <c r="C79" s="107" t="s">
        <v>5</v>
      </c>
      <c r="D79" s="107" t="s">
        <v>6</v>
      </c>
    </row>
    <row r="80" spans="1:9" ht="69.95" customHeight="1" x14ac:dyDescent="0.25">
      <c r="A80" s="107" t="s">
        <v>1299</v>
      </c>
      <c r="B80" s="107"/>
      <c r="C80" s="107" t="s">
        <v>53</v>
      </c>
      <c r="D80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9"/>
  <sheetViews>
    <sheetView showGridLines="0" workbookViewId="0">
      <pane ySplit="4" topLeftCell="A25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26" bestFit="1" customWidth="1"/>
    <col min="2" max="2" width="22" bestFit="1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1300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1301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3"/>
      <c r="B7" s="31"/>
      <c r="C7" s="31"/>
      <c r="D7" s="14"/>
      <c r="E7" s="15"/>
      <c r="F7" s="16"/>
      <c r="G7" s="16"/>
    </row>
    <row r="8" spans="1:7" x14ac:dyDescent="0.25">
      <c r="A8" s="17" t="s">
        <v>1229</v>
      </c>
      <c r="B8" s="31"/>
      <c r="C8" s="31"/>
      <c r="D8" s="14"/>
      <c r="E8" s="15"/>
      <c r="F8" s="16"/>
      <c r="G8" s="16"/>
    </row>
    <row r="9" spans="1:7" x14ac:dyDescent="0.25">
      <c r="A9" s="13" t="s">
        <v>1302</v>
      </c>
      <c r="B9" s="31" t="s">
        <v>1303</v>
      </c>
      <c r="C9" s="31"/>
      <c r="D9" s="14">
        <v>16629177</v>
      </c>
      <c r="E9" s="15">
        <v>210907.85</v>
      </c>
      <c r="F9" s="16">
        <v>0.99770000000000003</v>
      </c>
      <c r="G9" s="16"/>
    </row>
    <row r="10" spans="1:7" x14ac:dyDescent="0.25">
      <c r="A10" s="17" t="s">
        <v>187</v>
      </c>
      <c r="B10" s="32"/>
      <c r="C10" s="32"/>
      <c r="D10" s="18"/>
      <c r="E10" s="19">
        <v>210907.85</v>
      </c>
      <c r="F10" s="20">
        <v>0.99770000000000003</v>
      </c>
      <c r="G10" s="21"/>
    </row>
    <row r="11" spans="1:7" x14ac:dyDescent="0.25">
      <c r="A11" s="13"/>
      <c r="B11" s="31"/>
      <c r="C11" s="31"/>
      <c r="D11" s="14"/>
      <c r="E11" s="15"/>
      <c r="F11" s="16"/>
      <c r="G11" s="16"/>
    </row>
    <row r="12" spans="1:7" x14ac:dyDescent="0.25">
      <c r="A12" s="24" t="s">
        <v>190</v>
      </c>
      <c r="B12" s="33"/>
      <c r="C12" s="33"/>
      <c r="D12" s="25"/>
      <c r="E12" s="19">
        <v>210907.85</v>
      </c>
      <c r="F12" s="20">
        <v>0.99770000000000003</v>
      </c>
      <c r="G12" s="21"/>
    </row>
    <row r="13" spans="1:7" x14ac:dyDescent="0.25">
      <c r="A13" s="13"/>
      <c r="B13" s="31"/>
      <c r="C13" s="31"/>
      <c r="D13" s="14"/>
      <c r="E13" s="15"/>
      <c r="F13" s="16"/>
      <c r="G13" s="16"/>
    </row>
    <row r="14" spans="1:7" x14ac:dyDescent="0.25">
      <c r="A14" s="17" t="s">
        <v>191</v>
      </c>
      <c r="B14" s="31"/>
      <c r="C14" s="31"/>
      <c r="D14" s="14"/>
      <c r="E14" s="15"/>
      <c r="F14" s="16"/>
      <c r="G14" s="16"/>
    </row>
    <row r="15" spans="1:7" x14ac:dyDescent="0.25">
      <c r="A15" s="13" t="s">
        <v>192</v>
      </c>
      <c r="B15" s="31"/>
      <c r="C15" s="31"/>
      <c r="D15" s="14"/>
      <c r="E15" s="15">
        <v>1103.3699999999999</v>
      </c>
      <c r="F15" s="16">
        <v>5.1999999999999998E-3</v>
      </c>
      <c r="G15" s="16">
        <v>5.2331000000000003E-2</v>
      </c>
    </row>
    <row r="16" spans="1:7" x14ac:dyDescent="0.25">
      <c r="A16" s="17" t="s">
        <v>187</v>
      </c>
      <c r="B16" s="32"/>
      <c r="C16" s="32"/>
      <c r="D16" s="18"/>
      <c r="E16" s="19">
        <v>1103.3699999999999</v>
      </c>
      <c r="F16" s="20">
        <v>5.1999999999999998E-3</v>
      </c>
      <c r="G16" s="21"/>
    </row>
    <row r="17" spans="1:7" x14ac:dyDescent="0.25">
      <c r="A17" s="13"/>
      <c r="B17" s="31"/>
      <c r="C17" s="31"/>
      <c r="D17" s="14"/>
      <c r="E17" s="15"/>
      <c r="F17" s="16"/>
      <c r="G17" s="16"/>
    </row>
    <row r="18" spans="1:7" x14ac:dyDescent="0.25">
      <c r="A18" s="24" t="s">
        <v>190</v>
      </c>
      <c r="B18" s="33"/>
      <c r="C18" s="33"/>
      <c r="D18" s="25"/>
      <c r="E18" s="19">
        <v>1103.3699999999999</v>
      </c>
      <c r="F18" s="20">
        <v>5.1999999999999998E-3</v>
      </c>
      <c r="G18" s="21"/>
    </row>
    <row r="19" spans="1:7" x14ac:dyDescent="0.25">
      <c r="A19" s="13" t="s">
        <v>193</v>
      </c>
      <c r="B19" s="31"/>
      <c r="C19" s="31"/>
      <c r="D19" s="14"/>
      <c r="E19" s="15">
        <v>0.15819259999999999</v>
      </c>
      <c r="F19" s="68">
        <v>0</v>
      </c>
      <c r="G19" s="16"/>
    </row>
    <row r="20" spans="1:7" x14ac:dyDescent="0.25">
      <c r="A20" s="13" t="s">
        <v>194</v>
      </c>
      <c r="B20" s="31"/>
      <c r="C20" s="31"/>
      <c r="D20" s="14"/>
      <c r="E20" s="35">
        <v>-625.19819259999997</v>
      </c>
      <c r="F20" s="36">
        <v>-2.8999999999999998E-3</v>
      </c>
      <c r="G20" s="16">
        <v>5.2330000000000002E-2</v>
      </c>
    </row>
    <row r="21" spans="1:7" x14ac:dyDescent="0.25">
      <c r="A21" s="26" t="s">
        <v>195</v>
      </c>
      <c r="B21" s="34"/>
      <c r="C21" s="34"/>
      <c r="D21" s="27"/>
      <c r="E21" s="28">
        <v>211386.18</v>
      </c>
      <c r="F21" s="29">
        <v>1</v>
      </c>
      <c r="G21" s="29"/>
    </row>
    <row r="23" spans="1:7" x14ac:dyDescent="0.25">
      <c r="A23" s="69" t="s">
        <v>197</v>
      </c>
    </row>
    <row r="26" spans="1:7" x14ac:dyDescent="0.25">
      <c r="A26" s="1" t="s">
        <v>199</v>
      </c>
    </row>
    <row r="27" spans="1:7" ht="29.1" customHeight="1" x14ac:dyDescent="0.25">
      <c r="A27" s="47" t="s">
        <v>200</v>
      </c>
      <c r="B27" s="3" t="s">
        <v>153</v>
      </c>
    </row>
    <row r="28" spans="1:7" x14ac:dyDescent="0.25">
      <c r="A28" t="s">
        <v>201</v>
      </c>
    </row>
    <row r="29" spans="1:7" x14ac:dyDescent="0.25">
      <c r="A29" t="s">
        <v>202</v>
      </c>
      <c r="B29" t="s">
        <v>203</v>
      </c>
      <c r="C29" t="s">
        <v>203</v>
      </c>
    </row>
    <row r="30" spans="1:7" x14ac:dyDescent="0.25">
      <c r="B30" s="48">
        <v>46112</v>
      </c>
      <c r="C30" s="48">
        <v>46142</v>
      </c>
    </row>
    <row r="31" spans="1:7" x14ac:dyDescent="0.25">
      <c r="A31" t="s">
        <v>204</v>
      </c>
      <c r="B31">
        <v>12.56</v>
      </c>
      <c r="C31">
        <v>12.6975</v>
      </c>
    </row>
    <row r="32" spans="1:7" x14ac:dyDescent="0.25">
      <c r="A32" t="s">
        <v>205</v>
      </c>
      <c r="B32">
        <v>12.56</v>
      </c>
      <c r="C32">
        <v>12.6975</v>
      </c>
    </row>
    <row r="33" spans="1:3" x14ac:dyDescent="0.25">
      <c r="A33" t="s">
        <v>206</v>
      </c>
      <c r="B33">
        <v>12.56</v>
      </c>
      <c r="C33">
        <v>12.6975</v>
      </c>
    </row>
    <row r="34" spans="1:3" x14ac:dyDescent="0.25">
      <c r="A34" t="s">
        <v>207</v>
      </c>
      <c r="B34">
        <v>12.56</v>
      </c>
      <c r="C34">
        <v>12.6975</v>
      </c>
    </row>
    <row r="36" spans="1:3" x14ac:dyDescent="0.25">
      <c r="A36" t="s">
        <v>208</v>
      </c>
      <c r="B36" s="3" t="s">
        <v>153</v>
      </c>
    </row>
    <row r="37" spans="1:3" x14ac:dyDescent="0.25">
      <c r="A37" t="s">
        <v>209</v>
      </c>
      <c r="B37" s="3" t="s">
        <v>153</v>
      </c>
    </row>
    <row r="38" spans="1:3" ht="57.95" customHeight="1" x14ac:dyDescent="0.25">
      <c r="A38" s="47" t="s">
        <v>210</v>
      </c>
      <c r="B38" s="3" t="s">
        <v>153</v>
      </c>
    </row>
    <row r="39" spans="1:3" ht="43.5" customHeight="1" x14ac:dyDescent="0.25">
      <c r="A39" s="47" t="s">
        <v>211</v>
      </c>
      <c r="B39" s="3" t="s">
        <v>153</v>
      </c>
    </row>
    <row r="40" spans="1:3" ht="72.599999999999994" customHeight="1" x14ac:dyDescent="0.25">
      <c r="A40" s="47" t="s">
        <v>616</v>
      </c>
      <c r="B40" s="3" t="s">
        <v>153</v>
      </c>
    </row>
    <row r="41" spans="1:3" x14ac:dyDescent="0.25">
      <c r="A41" t="s">
        <v>212</v>
      </c>
      <c r="B41" s="49">
        <f>B54</f>
        <v>6.6309113418851142</v>
      </c>
    </row>
    <row r="42" spans="1:3" ht="57.95" customHeight="1" x14ac:dyDescent="0.25">
      <c r="A42" s="47" t="s">
        <v>617</v>
      </c>
      <c r="B42" s="3" t="s">
        <v>153</v>
      </c>
    </row>
    <row r="43" spans="1:3" ht="57.95" customHeight="1" x14ac:dyDescent="0.25">
      <c r="A43" s="47" t="s">
        <v>618</v>
      </c>
      <c r="B43" t="s">
        <v>153</v>
      </c>
    </row>
    <row r="44" spans="1:3" ht="43.5" customHeight="1" x14ac:dyDescent="0.25">
      <c r="A44" s="47" t="s">
        <v>619</v>
      </c>
      <c r="B44" s="3" t="s">
        <v>153</v>
      </c>
    </row>
    <row r="45" spans="1:3" ht="43.5" customHeight="1" x14ac:dyDescent="0.25">
      <c r="A45" s="47" t="s">
        <v>620</v>
      </c>
      <c r="B45" s="3" t="s">
        <v>153</v>
      </c>
    </row>
    <row r="47" spans="1:3" x14ac:dyDescent="0.25">
      <c r="A47" t="s">
        <v>218</v>
      </c>
    </row>
    <row r="48" spans="1:3" x14ac:dyDescent="0.25">
      <c r="A48" s="51" t="s">
        <v>219</v>
      </c>
      <c r="B48" s="51" t="s">
        <v>1304</v>
      </c>
    </row>
    <row r="49" spans="1:4" x14ac:dyDescent="0.25">
      <c r="A49" s="51" t="s">
        <v>221</v>
      </c>
      <c r="B49" s="51" t="s">
        <v>1305</v>
      </c>
    </row>
    <row r="50" spans="1:4" x14ac:dyDescent="0.25">
      <c r="A50" s="51"/>
      <c r="B50" s="51"/>
    </row>
    <row r="51" spans="1:4" x14ac:dyDescent="0.25">
      <c r="A51" s="51" t="s">
        <v>223</v>
      </c>
      <c r="B51" s="52">
        <v>7.5247927497661999</v>
      </c>
    </row>
    <row r="52" spans="1:4" x14ac:dyDescent="0.25">
      <c r="A52" s="51"/>
      <c r="B52" s="51"/>
    </row>
    <row r="53" spans="1:4" x14ac:dyDescent="0.25">
      <c r="A53" s="51" t="s">
        <v>224</v>
      </c>
      <c r="B53" s="53">
        <v>5.3148</v>
      </c>
    </row>
    <row r="54" spans="1:4" x14ac:dyDescent="0.25">
      <c r="A54" s="51" t="s">
        <v>225</v>
      </c>
      <c r="B54" s="53">
        <v>6.6309113418851142</v>
      </c>
    </row>
    <row r="55" spans="1:4" x14ac:dyDescent="0.25">
      <c r="A55" s="51"/>
      <c r="B55" s="51"/>
    </row>
    <row r="56" spans="1:4" x14ac:dyDescent="0.25">
      <c r="A56" s="51" t="s">
        <v>226</v>
      </c>
      <c r="B56" s="54">
        <v>46142</v>
      </c>
    </row>
    <row r="58" spans="1:4" ht="69.95" customHeight="1" x14ac:dyDescent="0.25">
      <c r="A58" s="107" t="s">
        <v>227</v>
      </c>
      <c r="B58" s="107" t="s">
        <v>228</v>
      </c>
      <c r="C58" s="107" t="s">
        <v>5</v>
      </c>
      <c r="D58" s="107" t="s">
        <v>6</v>
      </c>
    </row>
    <row r="59" spans="1:4" ht="69.95" customHeight="1" x14ac:dyDescent="0.25">
      <c r="A59" s="107" t="s">
        <v>1306</v>
      </c>
      <c r="B59" s="107"/>
      <c r="C59" s="107" t="s">
        <v>25</v>
      </c>
      <c r="D59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105"/>
  <sheetViews>
    <sheetView showGridLines="0" workbookViewId="0">
      <pane ySplit="4" topLeftCell="A67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26" bestFit="1" customWidth="1"/>
    <col min="2" max="2" width="22" bestFit="1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1307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1308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152</v>
      </c>
      <c r="B7" s="31"/>
      <c r="C7" s="31"/>
      <c r="D7" s="14"/>
      <c r="E7" s="15" t="s">
        <v>153</v>
      </c>
      <c r="F7" s="16" t="s">
        <v>153</v>
      </c>
      <c r="G7" s="16"/>
    </row>
    <row r="8" spans="1:7" x14ac:dyDescent="0.25">
      <c r="A8" s="17" t="s">
        <v>154</v>
      </c>
      <c r="B8" s="31"/>
      <c r="C8" s="31"/>
      <c r="D8" s="14"/>
      <c r="E8" s="15"/>
      <c r="F8" s="16"/>
      <c r="G8" s="16"/>
    </row>
    <row r="9" spans="1:7" x14ac:dyDescent="0.25">
      <c r="A9" s="17" t="s">
        <v>231</v>
      </c>
      <c r="B9" s="31"/>
      <c r="C9" s="31"/>
      <c r="D9" s="14"/>
      <c r="E9" s="15"/>
      <c r="F9" s="16"/>
      <c r="G9" s="16"/>
    </row>
    <row r="10" spans="1:7" x14ac:dyDescent="0.25">
      <c r="A10" s="17" t="s">
        <v>187</v>
      </c>
      <c r="B10" s="31"/>
      <c r="C10" s="31"/>
      <c r="D10" s="14"/>
      <c r="E10" s="22" t="s">
        <v>153</v>
      </c>
      <c r="F10" s="23" t="s">
        <v>153</v>
      </c>
      <c r="G10" s="16"/>
    </row>
    <row r="11" spans="1:7" x14ac:dyDescent="0.25">
      <c r="A11" s="13"/>
      <c r="B11" s="31"/>
      <c r="C11" s="31"/>
      <c r="D11" s="14"/>
      <c r="E11" s="15"/>
      <c r="F11" s="16"/>
      <c r="G11" s="16"/>
    </row>
    <row r="12" spans="1:7" x14ac:dyDescent="0.25">
      <c r="A12" s="17" t="s">
        <v>232</v>
      </c>
      <c r="B12" s="31"/>
      <c r="C12" s="31"/>
      <c r="D12" s="14"/>
      <c r="E12" s="15"/>
      <c r="F12" s="16"/>
      <c r="G12" s="16"/>
    </row>
    <row r="13" spans="1:7" x14ac:dyDescent="0.25">
      <c r="A13" s="13" t="s">
        <v>1309</v>
      </c>
      <c r="B13" s="31" t="s">
        <v>1310</v>
      </c>
      <c r="C13" s="31" t="s">
        <v>235</v>
      </c>
      <c r="D13" s="14">
        <v>6000000</v>
      </c>
      <c r="E13" s="15">
        <v>5439.36</v>
      </c>
      <c r="F13" s="16">
        <v>0.40229999999999999</v>
      </c>
      <c r="G13" s="16">
        <v>7.8019000000000005E-2</v>
      </c>
    </row>
    <row r="14" spans="1:7" x14ac:dyDescent="0.25">
      <c r="A14" s="13" t="s">
        <v>1311</v>
      </c>
      <c r="B14" s="31" t="s">
        <v>1312</v>
      </c>
      <c r="C14" s="31" t="s">
        <v>235</v>
      </c>
      <c r="D14" s="14">
        <v>3000000</v>
      </c>
      <c r="E14" s="15">
        <v>2880.61</v>
      </c>
      <c r="F14" s="16">
        <v>0.21310000000000001</v>
      </c>
      <c r="G14" s="16">
        <v>7.7223E-2</v>
      </c>
    </row>
    <row r="15" spans="1:7" x14ac:dyDescent="0.25">
      <c r="A15" s="13" t="s">
        <v>1313</v>
      </c>
      <c r="B15" s="31" t="s">
        <v>1314</v>
      </c>
      <c r="C15" s="31" t="s">
        <v>235</v>
      </c>
      <c r="D15" s="14">
        <v>500000</v>
      </c>
      <c r="E15" s="15">
        <v>471.44</v>
      </c>
      <c r="F15" s="16">
        <v>3.49E-2</v>
      </c>
      <c r="G15" s="16">
        <v>7.4673000000000003E-2</v>
      </c>
    </row>
    <row r="16" spans="1:7" x14ac:dyDescent="0.25">
      <c r="A16" s="17" t="s">
        <v>187</v>
      </c>
      <c r="B16" s="32"/>
      <c r="C16" s="32"/>
      <c r="D16" s="18"/>
      <c r="E16" s="19">
        <v>8791.41</v>
      </c>
      <c r="F16" s="20">
        <v>0.65029999999999999</v>
      </c>
      <c r="G16" s="21"/>
    </row>
    <row r="17" spans="1:7" x14ac:dyDescent="0.25">
      <c r="A17" s="13"/>
      <c r="B17" s="31"/>
      <c r="C17" s="31"/>
      <c r="D17" s="14"/>
      <c r="E17" s="15"/>
      <c r="F17" s="16"/>
      <c r="G17" s="16"/>
    </row>
    <row r="18" spans="1:7" x14ac:dyDescent="0.25">
      <c r="A18" s="17" t="s">
        <v>240</v>
      </c>
      <c r="B18" s="31"/>
      <c r="C18" s="31"/>
      <c r="D18" s="14"/>
      <c r="E18" s="15"/>
      <c r="F18" s="16"/>
      <c r="G18" s="16"/>
    </row>
    <row r="19" spans="1:7" x14ac:dyDescent="0.25">
      <c r="A19" s="13" t="s">
        <v>1315</v>
      </c>
      <c r="B19" s="31" t="s">
        <v>1316</v>
      </c>
      <c r="C19" s="31" t="s">
        <v>235</v>
      </c>
      <c r="D19" s="14">
        <v>1500000</v>
      </c>
      <c r="E19" s="15">
        <v>1469.18</v>
      </c>
      <c r="F19" s="16">
        <v>0.1087</v>
      </c>
      <c r="G19" s="16">
        <v>7.9128000000000004E-2</v>
      </c>
    </row>
    <row r="20" spans="1:7" x14ac:dyDescent="0.25">
      <c r="A20" s="13" t="s">
        <v>1317</v>
      </c>
      <c r="B20" s="31" t="s">
        <v>1318</v>
      </c>
      <c r="C20" s="31" t="s">
        <v>235</v>
      </c>
      <c r="D20" s="14">
        <v>594800</v>
      </c>
      <c r="E20" s="15">
        <v>586.96</v>
      </c>
      <c r="F20" s="16">
        <v>4.3400000000000001E-2</v>
      </c>
      <c r="G20" s="16">
        <v>7.8450000000000006E-2</v>
      </c>
    </row>
    <row r="21" spans="1:7" x14ac:dyDescent="0.25">
      <c r="A21" s="13" t="s">
        <v>1319</v>
      </c>
      <c r="B21" s="31" t="s">
        <v>1320</v>
      </c>
      <c r="C21" s="31" t="s">
        <v>235</v>
      </c>
      <c r="D21" s="14">
        <v>9100</v>
      </c>
      <c r="E21" s="15">
        <v>9.4</v>
      </c>
      <c r="F21" s="16">
        <v>6.9999999999999999E-4</v>
      </c>
      <c r="G21" s="16">
        <v>7.1883000000000002E-2</v>
      </c>
    </row>
    <row r="22" spans="1:7" x14ac:dyDescent="0.25">
      <c r="A22" s="17" t="s">
        <v>187</v>
      </c>
      <c r="B22" s="32"/>
      <c r="C22" s="32"/>
      <c r="D22" s="18"/>
      <c r="E22" s="19">
        <v>2065.54</v>
      </c>
      <c r="F22" s="20">
        <v>0.15279999999999999</v>
      </c>
      <c r="G22" s="21"/>
    </row>
    <row r="23" spans="1:7" x14ac:dyDescent="0.25">
      <c r="A23" s="13"/>
      <c r="B23" s="31"/>
      <c r="C23" s="31"/>
      <c r="D23" s="14"/>
      <c r="E23" s="15"/>
      <c r="F23" s="16"/>
      <c r="G23" s="16"/>
    </row>
    <row r="24" spans="1:7" x14ac:dyDescent="0.25">
      <c r="A24" s="13"/>
      <c r="B24" s="31"/>
      <c r="C24" s="31"/>
      <c r="D24" s="14"/>
      <c r="E24" s="15"/>
      <c r="F24" s="16"/>
      <c r="G24" s="16"/>
    </row>
    <row r="25" spans="1:7" x14ac:dyDescent="0.25">
      <c r="A25" s="17" t="s">
        <v>188</v>
      </c>
      <c r="B25" s="31"/>
      <c r="C25" s="31"/>
      <c r="D25" s="14"/>
      <c r="E25" s="15"/>
      <c r="F25" s="16"/>
      <c r="G25" s="16"/>
    </row>
    <row r="26" spans="1:7" x14ac:dyDescent="0.25">
      <c r="A26" s="17" t="s">
        <v>187</v>
      </c>
      <c r="B26" s="31"/>
      <c r="C26" s="31"/>
      <c r="D26" s="14"/>
      <c r="E26" s="22" t="s">
        <v>153</v>
      </c>
      <c r="F26" s="23" t="s">
        <v>153</v>
      </c>
      <c r="G26" s="16"/>
    </row>
    <row r="27" spans="1:7" x14ac:dyDescent="0.25">
      <c r="A27" s="13"/>
      <c r="B27" s="31"/>
      <c r="C27" s="31"/>
      <c r="D27" s="14"/>
      <c r="E27" s="15"/>
      <c r="F27" s="16"/>
      <c r="G27" s="16"/>
    </row>
    <row r="28" spans="1:7" x14ac:dyDescent="0.25">
      <c r="A28" s="17" t="s">
        <v>189</v>
      </c>
      <c r="B28" s="31"/>
      <c r="C28" s="31"/>
      <c r="D28" s="14"/>
      <c r="E28" s="15"/>
      <c r="F28" s="16"/>
      <c r="G28" s="16"/>
    </row>
    <row r="29" spans="1:7" x14ac:dyDescent="0.25">
      <c r="A29" s="17" t="s">
        <v>187</v>
      </c>
      <c r="B29" s="31"/>
      <c r="C29" s="31"/>
      <c r="D29" s="14"/>
      <c r="E29" s="22" t="s">
        <v>153</v>
      </c>
      <c r="F29" s="23" t="s">
        <v>153</v>
      </c>
      <c r="G29" s="16"/>
    </row>
    <row r="30" spans="1:7" x14ac:dyDescent="0.25">
      <c r="A30" s="13"/>
      <c r="B30" s="31"/>
      <c r="C30" s="31"/>
      <c r="D30" s="14"/>
      <c r="E30" s="15"/>
      <c r="F30" s="16"/>
      <c r="G30" s="16"/>
    </row>
    <row r="31" spans="1:7" x14ac:dyDescent="0.25">
      <c r="A31" s="24" t="s">
        <v>190</v>
      </c>
      <c r="B31" s="33"/>
      <c r="C31" s="33"/>
      <c r="D31" s="25"/>
      <c r="E31" s="19">
        <v>10856.95</v>
      </c>
      <c r="F31" s="20">
        <v>0.80310000000000004</v>
      </c>
      <c r="G31" s="21"/>
    </row>
    <row r="32" spans="1:7" x14ac:dyDescent="0.25">
      <c r="A32" s="13"/>
      <c r="B32" s="31"/>
      <c r="C32" s="31"/>
      <c r="D32" s="14"/>
      <c r="E32" s="15"/>
      <c r="F32" s="16"/>
      <c r="G32" s="16"/>
    </row>
    <row r="33" spans="1:7" x14ac:dyDescent="0.25">
      <c r="A33" s="17" t="s">
        <v>852</v>
      </c>
      <c r="B33" s="31"/>
      <c r="C33" s="31"/>
      <c r="D33" s="14"/>
      <c r="E33" s="15"/>
      <c r="F33" s="16"/>
      <c r="G33" s="16"/>
    </row>
    <row r="34" spans="1:7" x14ac:dyDescent="0.25">
      <c r="A34" s="13"/>
      <c r="B34" s="31"/>
      <c r="C34" s="31"/>
      <c r="D34" s="14"/>
      <c r="E34" s="15"/>
      <c r="F34" s="16"/>
      <c r="G34" s="16"/>
    </row>
    <row r="35" spans="1:7" x14ac:dyDescent="0.25">
      <c r="A35" s="17" t="s">
        <v>853</v>
      </c>
      <c r="B35" s="31"/>
      <c r="C35" s="31"/>
      <c r="D35" s="14"/>
      <c r="E35" s="15"/>
      <c r="F35" s="16"/>
      <c r="G35" s="16"/>
    </row>
    <row r="36" spans="1:7" x14ac:dyDescent="0.25">
      <c r="A36" s="13" t="s">
        <v>1321</v>
      </c>
      <c r="B36" s="31" t="s">
        <v>1322</v>
      </c>
      <c r="C36" s="31" t="s">
        <v>235</v>
      </c>
      <c r="D36" s="14">
        <v>500000</v>
      </c>
      <c r="E36" s="15">
        <v>499.08</v>
      </c>
      <c r="F36" s="16">
        <v>3.6900000000000002E-2</v>
      </c>
      <c r="G36" s="16">
        <v>5.1503E-2</v>
      </c>
    </row>
    <row r="37" spans="1:7" x14ac:dyDescent="0.25">
      <c r="A37" s="17" t="s">
        <v>187</v>
      </c>
      <c r="B37" s="32"/>
      <c r="C37" s="32"/>
      <c r="D37" s="18"/>
      <c r="E37" s="19">
        <v>499.08</v>
      </c>
      <c r="F37" s="20">
        <v>3.6900000000000002E-2</v>
      </c>
      <c r="G37" s="21"/>
    </row>
    <row r="38" spans="1:7" x14ac:dyDescent="0.25">
      <c r="A38" s="13"/>
      <c r="B38" s="31"/>
      <c r="C38" s="31"/>
      <c r="D38" s="14"/>
      <c r="E38" s="15"/>
      <c r="F38" s="16"/>
      <c r="G38" s="16"/>
    </row>
    <row r="39" spans="1:7" x14ac:dyDescent="0.25">
      <c r="A39" s="24" t="s">
        <v>190</v>
      </c>
      <c r="B39" s="33"/>
      <c r="C39" s="33"/>
      <c r="D39" s="25"/>
      <c r="E39" s="19">
        <v>499.08</v>
      </c>
      <c r="F39" s="20">
        <v>3.6900000000000002E-2</v>
      </c>
      <c r="G39" s="21"/>
    </row>
    <row r="40" spans="1:7" x14ac:dyDescent="0.25">
      <c r="A40" s="13"/>
      <c r="B40" s="31"/>
      <c r="C40" s="31"/>
      <c r="D40" s="14"/>
      <c r="E40" s="15"/>
      <c r="F40" s="16"/>
      <c r="G40" s="16"/>
    </row>
    <row r="41" spans="1:7" x14ac:dyDescent="0.25">
      <c r="A41" s="13"/>
      <c r="B41" s="31"/>
      <c r="C41" s="31"/>
      <c r="D41" s="14"/>
      <c r="E41" s="15"/>
      <c r="F41" s="16"/>
      <c r="G41" s="16"/>
    </row>
    <row r="42" spans="1:7" x14ac:dyDescent="0.25">
      <c r="A42" s="17" t="s">
        <v>191</v>
      </c>
      <c r="B42" s="31"/>
      <c r="C42" s="31"/>
      <c r="D42" s="14"/>
      <c r="E42" s="15"/>
      <c r="F42" s="16"/>
      <c r="G42" s="16"/>
    </row>
    <row r="43" spans="1:7" x14ac:dyDescent="0.25">
      <c r="A43" s="13" t="s">
        <v>192</v>
      </c>
      <c r="B43" s="31"/>
      <c r="C43" s="31"/>
      <c r="D43" s="14"/>
      <c r="E43" s="15">
        <v>640.63</v>
      </c>
      <c r="F43" s="16">
        <v>4.7399999999999998E-2</v>
      </c>
      <c r="G43" s="16">
        <v>5.2331000000000003E-2</v>
      </c>
    </row>
    <row r="44" spans="1:7" x14ac:dyDescent="0.25">
      <c r="A44" s="17" t="s">
        <v>187</v>
      </c>
      <c r="B44" s="32"/>
      <c r="C44" s="32"/>
      <c r="D44" s="18"/>
      <c r="E44" s="19">
        <v>640.63</v>
      </c>
      <c r="F44" s="20">
        <v>4.7399999999999998E-2</v>
      </c>
      <c r="G44" s="21"/>
    </row>
    <row r="45" spans="1:7" x14ac:dyDescent="0.25">
      <c r="A45" s="13"/>
      <c r="B45" s="31"/>
      <c r="C45" s="31"/>
      <c r="D45" s="14"/>
      <c r="E45" s="15"/>
      <c r="F45" s="16"/>
      <c r="G45" s="16"/>
    </row>
    <row r="46" spans="1:7" x14ac:dyDescent="0.25">
      <c r="A46" s="24" t="s">
        <v>190</v>
      </c>
      <c r="B46" s="33"/>
      <c r="C46" s="33"/>
      <c r="D46" s="25"/>
      <c r="E46" s="19">
        <v>640.63</v>
      </c>
      <c r="F46" s="20">
        <v>4.7399999999999998E-2</v>
      </c>
      <c r="G46" s="21"/>
    </row>
    <row r="47" spans="1:7" x14ac:dyDescent="0.25">
      <c r="A47" s="13" t="s">
        <v>193</v>
      </c>
      <c r="B47" s="31"/>
      <c r="C47" s="31"/>
      <c r="D47" s="14"/>
      <c r="E47" s="15">
        <v>105.652128</v>
      </c>
      <c r="F47" s="16">
        <v>7.8139999999999998E-3</v>
      </c>
      <c r="G47" s="16"/>
    </row>
    <row r="48" spans="1:7" x14ac:dyDescent="0.25">
      <c r="A48" s="13" t="s">
        <v>194</v>
      </c>
      <c r="B48" s="31"/>
      <c r="C48" s="31"/>
      <c r="D48" s="14"/>
      <c r="E48" s="15">
        <v>1417.607872</v>
      </c>
      <c r="F48" s="16">
        <v>0.104786</v>
      </c>
      <c r="G48" s="16">
        <v>5.2331000000000003E-2</v>
      </c>
    </row>
    <row r="49" spans="1:7" x14ac:dyDescent="0.25">
      <c r="A49" s="26" t="s">
        <v>195</v>
      </c>
      <c r="B49" s="34"/>
      <c r="C49" s="34"/>
      <c r="D49" s="27"/>
      <c r="E49" s="28">
        <v>13519.92</v>
      </c>
      <c r="F49" s="29">
        <v>1</v>
      </c>
      <c r="G49" s="29"/>
    </row>
    <row r="51" spans="1:7" x14ac:dyDescent="0.25">
      <c r="A51" s="1" t="s">
        <v>196</v>
      </c>
    </row>
    <row r="53" spans="1:7" x14ac:dyDescent="0.25">
      <c r="A53" s="69" t="s">
        <v>197</v>
      </c>
    </row>
    <row r="54" spans="1:7" x14ac:dyDescent="0.25">
      <c r="A54" s="1" t="s">
        <v>199</v>
      </c>
    </row>
    <row r="55" spans="1:7" ht="29.1" customHeight="1" x14ac:dyDescent="0.25">
      <c r="A55" s="47" t="s">
        <v>200</v>
      </c>
      <c r="B55" s="3" t="s">
        <v>153</v>
      </c>
    </row>
    <row r="56" spans="1:7" x14ac:dyDescent="0.25">
      <c r="A56" t="s">
        <v>201</v>
      </c>
    </row>
    <row r="57" spans="1:7" x14ac:dyDescent="0.25">
      <c r="A57" t="s">
        <v>202</v>
      </c>
      <c r="B57" t="s">
        <v>203</v>
      </c>
      <c r="C57" t="s">
        <v>203</v>
      </c>
    </row>
    <row r="58" spans="1:7" x14ac:dyDescent="0.25">
      <c r="B58" s="48">
        <v>46112</v>
      </c>
      <c r="C58" s="48">
        <v>46142</v>
      </c>
    </row>
    <row r="59" spans="1:7" x14ac:dyDescent="0.25">
      <c r="A59" t="s">
        <v>1113</v>
      </c>
      <c r="B59">
        <v>25.921299999999999</v>
      </c>
      <c r="C59">
        <v>26.012799999999999</v>
      </c>
    </row>
    <row r="60" spans="1:7" x14ac:dyDescent="0.25">
      <c r="A60" t="s">
        <v>1114</v>
      </c>
      <c r="B60" t="s">
        <v>1115</v>
      </c>
      <c r="C60" t="s">
        <v>1116</v>
      </c>
    </row>
    <row r="61" spans="1:7" x14ac:dyDescent="0.25">
      <c r="A61" t="s">
        <v>1323</v>
      </c>
      <c r="B61">
        <v>22.635400000000001</v>
      </c>
      <c r="C61">
        <v>22.405100000000001</v>
      </c>
    </row>
    <row r="62" spans="1:7" x14ac:dyDescent="0.25">
      <c r="A62" t="s">
        <v>478</v>
      </c>
      <c r="B62">
        <v>25.9116</v>
      </c>
      <c r="C62">
        <v>26.0029</v>
      </c>
    </row>
    <row r="63" spans="1:7" x14ac:dyDescent="0.25">
      <c r="A63" t="s">
        <v>205</v>
      </c>
      <c r="B63">
        <v>25.808399999999999</v>
      </c>
      <c r="C63">
        <v>25.8992</v>
      </c>
    </row>
    <row r="64" spans="1:7" x14ac:dyDescent="0.25">
      <c r="A64" t="s">
        <v>1324</v>
      </c>
      <c r="B64">
        <v>16.235700000000001</v>
      </c>
      <c r="C64">
        <v>16.2927</v>
      </c>
    </row>
    <row r="65" spans="1:4" x14ac:dyDescent="0.25">
      <c r="A65" t="s">
        <v>1325</v>
      </c>
      <c r="B65">
        <v>13.931900000000001</v>
      </c>
      <c r="C65">
        <v>13.834099999999999</v>
      </c>
    </row>
    <row r="66" spans="1:4" x14ac:dyDescent="0.25">
      <c r="A66" t="s">
        <v>1120</v>
      </c>
      <c r="B66">
        <v>24.247</v>
      </c>
      <c r="C66">
        <v>24.319500000000001</v>
      </c>
    </row>
    <row r="67" spans="1:4" x14ac:dyDescent="0.25">
      <c r="A67" t="s">
        <v>1124</v>
      </c>
      <c r="B67" t="s">
        <v>1115</v>
      </c>
      <c r="C67" t="s">
        <v>1116</v>
      </c>
    </row>
    <row r="68" spans="1:4" x14ac:dyDescent="0.25">
      <c r="A68" t="s">
        <v>1326</v>
      </c>
      <c r="B68">
        <v>24.054500000000001</v>
      </c>
      <c r="C68">
        <v>23.803599999999999</v>
      </c>
    </row>
    <row r="69" spans="1:4" x14ac:dyDescent="0.25">
      <c r="A69" t="s">
        <v>479</v>
      </c>
      <c r="B69">
        <v>24.2363</v>
      </c>
      <c r="C69">
        <v>24.308800000000002</v>
      </c>
    </row>
    <row r="70" spans="1:4" x14ac:dyDescent="0.25">
      <c r="A70" t="s">
        <v>207</v>
      </c>
      <c r="B70">
        <v>24.252300000000002</v>
      </c>
      <c r="C70">
        <v>24.3248</v>
      </c>
    </row>
    <row r="71" spans="1:4" x14ac:dyDescent="0.25">
      <c r="A71" t="s">
        <v>1327</v>
      </c>
      <c r="B71">
        <v>10.089600000000001</v>
      </c>
      <c r="C71">
        <v>10.1198</v>
      </c>
    </row>
    <row r="72" spans="1:4" x14ac:dyDescent="0.25">
      <c r="A72" t="s">
        <v>1328</v>
      </c>
      <c r="B72">
        <v>10.008100000000001</v>
      </c>
      <c r="C72">
        <v>10.038</v>
      </c>
    </row>
    <row r="73" spans="1:4" x14ac:dyDescent="0.25">
      <c r="A73" t="s">
        <v>1125</v>
      </c>
    </row>
    <row r="75" spans="1:4" x14ac:dyDescent="0.25">
      <c r="A75" t="s">
        <v>1329</v>
      </c>
    </row>
    <row r="77" spans="1:4" x14ac:dyDescent="0.25">
      <c r="A77" s="50" t="s">
        <v>1330</v>
      </c>
      <c r="B77" s="50" t="s">
        <v>1331</v>
      </c>
      <c r="C77" s="50" t="s">
        <v>1332</v>
      </c>
      <c r="D77" s="50" t="s">
        <v>1333</v>
      </c>
    </row>
    <row r="78" spans="1:4" x14ac:dyDescent="0.25">
      <c r="A78" s="50" t="s">
        <v>1334</v>
      </c>
      <c r="B78" s="50"/>
      <c r="C78" s="50">
        <v>0.31138840000000001</v>
      </c>
      <c r="D78" s="50">
        <v>0.31138840000000001</v>
      </c>
    </row>
    <row r="79" spans="1:4" x14ac:dyDescent="0.25">
      <c r="A79" s="50" t="s">
        <v>1335</v>
      </c>
      <c r="B79" s="50"/>
      <c r="C79" s="50">
        <v>0.14749789999999999</v>
      </c>
      <c r="D79" s="50">
        <v>0.14749789999999999</v>
      </c>
    </row>
    <row r="80" spans="1:4" x14ac:dyDescent="0.25">
      <c r="A80" s="50" t="s">
        <v>1336</v>
      </c>
      <c r="B80" s="50"/>
      <c r="C80" s="50">
        <v>0.3255556</v>
      </c>
      <c r="D80" s="50">
        <v>0.3255556</v>
      </c>
    </row>
    <row r="82" spans="1:2" x14ac:dyDescent="0.25">
      <c r="A82" t="s">
        <v>209</v>
      </c>
      <c r="B82" s="3" t="s">
        <v>153</v>
      </c>
    </row>
    <row r="83" spans="1:2" ht="57.95" customHeight="1" x14ac:dyDescent="0.25">
      <c r="A83" s="47" t="s">
        <v>210</v>
      </c>
      <c r="B83" s="3" t="s">
        <v>153</v>
      </c>
    </row>
    <row r="84" spans="1:2" ht="43.5" customHeight="1" x14ac:dyDescent="0.25">
      <c r="A84" s="47" t="s">
        <v>211</v>
      </c>
      <c r="B84" s="3" t="s">
        <v>153</v>
      </c>
    </row>
    <row r="85" spans="1:2" x14ac:dyDescent="0.25">
      <c r="A85" t="s">
        <v>212</v>
      </c>
      <c r="B85" s="49">
        <f>B100</f>
        <v>24.1695345684949</v>
      </c>
    </row>
    <row r="86" spans="1:2" ht="72.599999999999994" customHeight="1" x14ac:dyDescent="0.25">
      <c r="A86" s="47" t="s">
        <v>213</v>
      </c>
      <c r="B86" s="3" t="s">
        <v>153</v>
      </c>
    </row>
    <row r="87" spans="1:2" x14ac:dyDescent="0.25">
      <c r="B87" s="3"/>
    </row>
    <row r="88" spans="1:2" ht="57.95" customHeight="1" x14ac:dyDescent="0.25">
      <c r="A88" s="47" t="s">
        <v>214</v>
      </c>
      <c r="B88" s="3" t="s">
        <v>153</v>
      </c>
    </row>
    <row r="89" spans="1:2" ht="57.95" customHeight="1" x14ac:dyDescent="0.25">
      <c r="A89" s="47" t="s">
        <v>215</v>
      </c>
      <c r="B89">
        <v>0</v>
      </c>
    </row>
    <row r="90" spans="1:2" ht="43.5" customHeight="1" x14ac:dyDescent="0.25">
      <c r="A90" s="47" t="s">
        <v>216</v>
      </c>
      <c r="B90" s="3" t="s">
        <v>153</v>
      </c>
    </row>
    <row r="91" spans="1:2" ht="43.5" customHeight="1" x14ac:dyDescent="0.25">
      <c r="A91" s="47" t="s">
        <v>217</v>
      </c>
      <c r="B91" s="3" t="s">
        <v>153</v>
      </c>
    </row>
    <row r="93" spans="1:2" x14ac:dyDescent="0.25">
      <c r="A93" t="s">
        <v>218</v>
      </c>
    </row>
    <row r="94" spans="1:2" x14ac:dyDescent="0.25">
      <c r="A94" s="51" t="s">
        <v>219</v>
      </c>
      <c r="B94" s="51" t="s">
        <v>1337</v>
      </c>
    </row>
    <row r="95" spans="1:2" x14ac:dyDescent="0.25">
      <c r="A95" s="51" t="s">
        <v>221</v>
      </c>
      <c r="B95" s="51" t="s">
        <v>1338</v>
      </c>
    </row>
    <row r="96" spans="1:2" x14ac:dyDescent="0.25">
      <c r="A96" s="51"/>
      <c r="B96" s="51"/>
    </row>
    <row r="97" spans="1:6" x14ac:dyDescent="0.25">
      <c r="A97" s="51" t="s">
        <v>223</v>
      </c>
      <c r="B97" s="52">
        <v>7.3041913745231266</v>
      </c>
    </row>
    <row r="98" spans="1:6" x14ac:dyDescent="0.25">
      <c r="A98" s="51"/>
      <c r="B98" s="51"/>
    </row>
    <row r="99" spans="1:6" x14ac:dyDescent="0.25">
      <c r="A99" s="51" t="s">
        <v>224</v>
      </c>
      <c r="B99" s="53">
        <v>9.2662999999999993</v>
      </c>
    </row>
    <row r="100" spans="1:6" x14ac:dyDescent="0.25">
      <c r="A100" s="51" t="s">
        <v>225</v>
      </c>
      <c r="B100" s="39">
        <v>24.1695345684949</v>
      </c>
    </row>
    <row r="101" spans="1:6" x14ac:dyDescent="0.25">
      <c r="A101" s="51"/>
      <c r="B101" s="51"/>
    </row>
    <row r="102" spans="1:6" x14ac:dyDescent="0.25">
      <c r="A102" s="51" t="s">
        <v>226</v>
      </c>
      <c r="B102" s="54">
        <v>46142</v>
      </c>
    </row>
    <row r="104" spans="1:6" ht="69.95" customHeight="1" x14ac:dyDescent="0.25">
      <c r="A104" s="107" t="s">
        <v>227</v>
      </c>
      <c r="B104" s="107" t="s">
        <v>228</v>
      </c>
      <c r="C104" s="107" t="s">
        <v>5</v>
      </c>
      <c r="D104" s="107" t="s">
        <v>6</v>
      </c>
      <c r="E104" s="107" t="s">
        <v>5</v>
      </c>
      <c r="F104" s="107" t="s">
        <v>6</v>
      </c>
    </row>
    <row r="105" spans="1:6" ht="69.95" customHeight="1" x14ac:dyDescent="0.25">
      <c r="A105" s="107" t="s">
        <v>1337</v>
      </c>
      <c r="B105" s="107"/>
      <c r="C105" s="107" t="s">
        <v>83</v>
      </c>
      <c r="D105" s="107"/>
      <c r="E105" s="107" t="s">
        <v>84</v>
      </c>
      <c r="F105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90"/>
  <sheetViews>
    <sheetView showGridLines="0" workbookViewId="0">
      <pane ySplit="4" topLeftCell="A61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26" bestFit="1" customWidth="1"/>
    <col min="2" max="2" width="22" bestFit="1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1339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1340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152</v>
      </c>
      <c r="B7" s="31"/>
      <c r="C7" s="31"/>
      <c r="D7" s="14"/>
      <c r="E7" s="15" t="s">
        <v>153</v>
      </c>
      <c r="F7" s="16" t="s">
        <v>153</v>
      </c>
      <c r="G7" s="16"/>
    </row>
    <row r="8" spans="1:7" x14ac:dyDescent="0.25">
      <c r="A8" s="13"/>
      <c r="B8" s="31"/>
      <c r="C8" s="31"/>
      <c r="D8" s="14"/>
      <c r="E8" s="15"/>
      <c r="F8" s="16"/>
      <c r="G8" s="16"/>
    </row>
    <row r="9" spans="1:7" x14ac:dyDescent="0.25">
      <c r="A9" s="17" t="s">
        <v>852</v>
      </c>
      <c r="B9" s="31"/>
      <c r="C9" s="31"/>
      <c r="D9" s="14"/>
      <c r="E9" s="15"/>
      <c r="F9" s="16"/>
      <c r="G9" s="16"/>
    </row>
    <row r="10" spans="1:7" x14ac:dyDescent="0.25">
      <c r="A10" s="13"/>
      <c r="B10" s="31"/>
      <c r="C10" s="31"/>
      <c r="D10" s="14"/>
      <c r="E10" s="15"/>
      <c r="F10" s="16"/>
      <c r="G10" s="16"/>
    </row>
    <row r="11" spans="1:7" x14ac:dyDescent="0.25">
      <c r="A11" s="17" t="s">
        <v>853</v>
      </c>
      <c r="B11" s="31"/>
      <c r="C11" s="31"/>
      <c r="D11" s="14"/>
      <c r="E11" s="15"/>
      <c r="F11" s="16"/>
      <c r="G11" s="16"/>
    </row>
    <row r="12" spans="1:7" x14ac:dyDescent="0.25">
      <c r="A12" s="13" t="s">
        <v>1341</v>
      </c>
      <c r="B12" s="31" t="s">
        <v>1342</v>
      </c>
      <c r="C12" s="31" t="s">
        <v>235</v>
      </c>
      <c r="D12" s="14">
        <v>500000</v>
      </c>
      <c r="E12" s="15">
        <v>499.58</v>
      </c>
      <c r="F12" s="16">
        <v>2.4E-2</v>
      </c>
      <c r="G12" s="16">
        <v>5.1111999999999998E-2</v>
      </c>
    </row>
    <row r="13" spans="1:7" x14ac:dyDescent="0.25">
      <c r="A13" s="17" t="s">
        <v>187</v>
      </c>
      <c r="B13" s="32"/>
      <c r="C13" s="32"/>
      <c r="D13" s="18"/>
      <c r="E13" s="19">
        <v>499.58</v>
      </c>
      <c r="F13" s="20">
        <v>2.4E-2</v>
      </c>
      <c r="G13" s="21"/>
    </row>
    <row r="14" spans="1:7" x14ac:dyDescent="0.25">
      <c r="A14" s="13"/>
      <c r="B14" s="31"/>
      <c r="C14" s="31"/>
      <c r="D14" s="14"/>
      <c r="E14" s="15"/>
      <c r="F14" s="16"/>
      <c r="G14" s="16"/>
    </row>
    <row r="15" spans="1:7" x14ac:dyDescent="0.25">
      <c r="A15" s="24" t="s">
        <v>190</v>
      </c>
      <c r="B15" s="33"/>
      <c r="C15" s="33"/>
      <c r="D15" s="25"/>
      <c r="E15" s="19">
        <v>499.58</v>
      </c>
      <c r="F15" s="20">
        <v>2.4E-2</v>
      </c>
      <c r="G15" s="21"/>
    </row>
    <row r="16" spans="1:7" x14ac:dyDescent="0.25">
      <c r="A16" s="13"/>
      <c r="B16" s="31"/>
      <c r="C16" s="31"/>
      <c r="D16" s="14"/>
      <c r="E16" s="15"/>
      <c r="F16" s="16"/>
      <c r="G16" s="16"/>
    </row>
    <row r="17" spans="1:7" x14ac:dyDescent="0.25">
      <c r="A17" s="13"/>
      <c r="B17" s="31"/>
      <c r="C17" s="31"/>
      <c r="D17" s="14"/>
      <c r="E17" s="15"/>
      <c r="F17" s="16"/>
      <c r="G17" s="16"/>
    </row>
    <row r="18" spans="1:7" x14ac:dyDescent="0.25">
      <c r="A18" s="17" t="s">
        <v>191</v>
      </c>
      <c r="B18" s="31"/>
      <c r="C18" s="31"/>
      <c r="D18" s="14"/>
      <c r="E18" s="15"/>
      <c r="F18" s="16"/>
      <c r="G18" s="16"/>
    </row>
    <row r="19" spans="1:7" x14ac:dyDescent="0.25">
      <c r="A19" s="13" t="s">
        <v>881</v>
      </c>
      <c r="B19" s="31"/>
      <c r="C19" s="31"/>
      <c r="D19" s="14"/>
      <c r="E19" s="15">
        <v>17308.77</v>
      </c>
      <c r="F19" s="16">
        <v>0.83040000000000003</v>
      </c>
      <c r="G19" s="16">
        <v>5.3499999999999999E-2</v>
      </c>
    </row>
    <row r="20" spans="1:7" x14ac:dyDescent="0.25">
      <c r="A20" s="13" t="s">
        <v>881</v>
      </c>
      <c r="B20" s="31"/>
      <c r="C20" s="31"/>
      <c r="D20" s="14"/>
      <c r="E20" s="15">
        <v>1602.64</v>
      </c>
      <c r="F20" s="16">
        <v>7.6899999999999996E-2</v>
      </c>
      <c r="G20" s="16">
        <v>5.2999999999999999E-2</v>
      </c>
    </row>
    <row r="21" spans="1:7" x14ac:dyDescent="0.25">
      <c r="A21" s="13" t="s">
        <v>881</v>
      </c>
      <c r="B21" s="31"/>
      <c r="C21" s="31"/>
      <c r="D21" s="14"/>
      <c r="E21" s="15">
        <v>1234.04</v>
      </c>
      <c r="F21" s="16">
        <v>5.9200000000000003E-2</v>
      </c>
      <c r="G21" s="16">
        <v>5.3999999999999999E-2</v>
      </c>
    </row>
    <row r="22" spans="1:7" x14ac:dyDescent="0.25">
      <c r="A22" s="13" t="s">
        <v>192</v>
      </c>
      <c r="B22" s="31"/>
      <c r="C22" s="31"/>
      <c r="D22" s="14"/>
      <c r="E22" s="15">
        <v>213.88</v>
      </c>
      <c r="F22" s="16">
        <v>1.03E-2</v>
      </c>
      <c r="G22" s="16">
        <v>5.2331000000000003E-2</v>
      </c>
    </row>
    <row r="23" spans="1:7" x14ac:dyDescent="0.25">
      <c r="A23" s="17" t="s">
        <v>187</v>
      </c>
      <c r="B23" s="32"/>
      <c r="C23" s="32"/>
      <c r="D23" s="18"/>
      <c r="E23" s="19">
        <v>20359.330000000002</v>
      </c>
      <c r="F23" s="20">
        <v>0.9768</v>
      </c>
      <c r="G23" s="21"/>
    </row>
    <row r="24" spans="1:7" x14ac:dyDescent="0.25">
      <c r="A24" s="13"/>
      <c r="B24" s="31"/>
      <c r="C24" s="31"/>
      <c r="D24" s="14"/>
      <c r="E24" s="15"/>
      <c r="F24" s="16"/>
      <c r="G24" s="16"/>
    </row>
    <row r="25" spans="1:7" x14ac:dyDescent="0.25">
      <c r="A25" s="24" t="s">
        <v>190</v>
      </c>
      <c r="B25" s="33"/>
      <c r="C25" s="33"/>
      <c r="D25" s="25"/>
      <c r="E25" s="19">
        <v>20359.330000000002</v>
      </c>
      <c r="F25" s="20">
        <v>0.9768</v>
      </c>
      <c r="G25" s="21"/>
    </row>
    <row r="26" spans="1:7" x14ac:dyDescent="0.25">
      <c r="A26" s="13" t="s">
        <v>193</v>
      </c>
      <c r="B26" s="31"/>
      <c r="C26" s="31"/>
      <c r="D26" s="14"/>
      <c r="E26" s="15">
        <v>2.9829857999999998</v>
      </c>
      <c r="F26" s="16">
        <v>1.4300000000000001E-4</v>
      </c>
      <c r="G26" s="16"/>
    </row>
    <row r="27" spans="1:7" x14ac:dyDescent="0.25">
      <c r="A27" s="13" t="s">
        <v>194</v>
      </c>
      <c r="B27" s="31"/>
      <c r="C27" s="31"/>
      <c r="D27" s="14"/>
      <c r="E27" s="35">
        <v>-18.322985800000001</v>
      </c>
      <c r="F27" s="36">
        <v>-9.4300000000000004E-4</v>
      </c>
      <c r="G27" s="16">
        <v>5.3477999999999998E-2</v>
      </c>
    </row>
    <row r="28" spans="1:7" x14ac:dyDescent="0.25">
      <c r="A28" s="26" t="s">
        <v>195</v>
      </c>
      <c r="B28" s="34"/>
      <c r="C28" s="34"/>
      <c r="D28" s="27"/>
      <c r="E28" s="28">
        <v>20843.57</v>
      </c>
      <c r="F28" s="29">
        <v>1</v>
      </c>
      <c r="G28" s="29"/>
    </row>
    <row r="32" spans="1:7" x14ac:dyDescent="0.25">
      <c r="A32" s="69" t="s">
        <v>197</v>
      </c>
    </row>
    <row r="33" spans="1:3" x14ac:dyDescent="0.25">
      <c r="A33" s="1" t="s">
        <v>199</v>
      </c>
    </row>
    <row r="34" spans="1:3" ht="29.1" customHeight="1" x14ac:dyDescent="0.25">
      <c r="A34" s="47" t="s">
        <v>200</v>
      </c>
      <c r="B34" s="3" t="s">
        <v>153</v>
      </c>
    </row>
    <row r="35" spans="1:3" x14ac:dyDescent="0.25">
      <c r="A35" t="s">
        <v>201</v>
      </c>
    </row>
    <row r="36" spans="1:3" x14ac:dyDescent="0.25">
      <c r="A36" t="s">
        <v>721</v>
      </c>
      <c r="B36" t="s">
        <v>203</v>
      </c>
      <c r="C36" t="s">
        <v>203</v>
      </c>
    </row>
    <row r="37" spans="1:3" x14ac:dyDescent="0.25">
      <c r="B37" s="48">
        <v>46112</v>
      </c>
      <c r="C37" s="48">
        <v>46142</v>
      </c>
    </row>
    <row r="38" spans="1:3" x14ac:dyDescent="0.25">
      <c r="A38" t="s">
        <v>1113</v>
      </c>
      <c r="B38">
        <v>1393.7071000000001</v>
      </c>
      <c r="C38">
        <v>1399.4485</v>
      </c>
    </row>
    <row r="39" spans="1:3" x14ac:dyDescent="0.25">
      <c r="A39" t="s">
        <v>1343</v>
      </c>
      <c r="B39">
        <v>1000.2098</v>
      </c>
      <c r="C39">
        <v>1000.2184999999999</v>
      </c>
    </row>
    <row r="40" spans="1:3" x14ac:dyDescent="0.25">
      <c r="A40" t="s">
        <v>1323</v>
      </c>
      <c r="B40">
        <v>1376.1643999999999</v>
      </c>
      <c r="C40">
        <v>1380.5479</v>
      </c>
    </row>
    <row r="41" spans="1:3" x14ac:dyDescent="0.25">
      <c r="A41" t="s">
        <v>478</v>
      </c>
      <c r="B41">
        <v>1393.2442000000001</v>
      </c>
      <c r="C41">
        <v>1398.9852000000001</v>
      </c>
    </row>
    <row r="42" spans="1:3" x14ac:dyDescent="0.25">
      <c r="A42" t="s">
        <v>1324</v>
      </c>
      <c r="B42">
        <v>1058.5148999999999</v>
      </c>
      <c r="C42">
        <v>1058.2335</v>
      </c>
    </row>
    <row r="43" spans="1:3" x14ac:dyDescent="0.25">
      <c r="A43" t="s">
        <v>1325</v>
      </c>
      <c r="B43">
        <v>1378.3035</v>
      </c>
      <c r="C43">
        <v>1378.7093</v>
      </c>
    </row>
    <row r="44" spans="1:3" x14ac:dyDescent="0.25">
      <c r="A44" t="s">
        <v>1344</v>
      </c>
      <c r="B44">
        <v>1388.1474000000001</v>
      </c>
      <c r="C44">
        <v>1393.8090999999999</v>
      </c>
    </row>
    <row r="45" spans="1:3" x14ac:dyDescent="0.25">
      <c r="A45" t="s">
        <v>1345</v>
      </c>
      <c r="B45">
        <v>1008.3665</v>
      </c>
      <c r="C45">
        <v>1008.3680000000001</v>
      </c>
    </row>
    <row r="46" spans="1:3" x14ac:dyDescent="0.25">
      <c r="A46" t="s">
        <v>1326</v>
      </c>
      <c r="B46">
        <v>1095.7745</v>
      </c>
      <c r="C46">
        <v>1095.4548</v>
      </c>
    </row>
    <row r="47" spans="1:3" x14ac:dyDescent="0.25">
      <c r="A47" t="s">
        <v>479</v>
      </c>
      <c r="B47">
        <v>1388.1362999999999</v>
      </c>
      <c r="C47">
        <v>1393.7985000000001</v>
      </c>
    </row>
    <row r="48" spans="1:3" x14ac:dyDescent="0.25">
      <c r="A48" t="s">
        <v>1327</v>
      </c>
      <c r="B48">
        <v>1005.3572</v>
      </c>
      <c r="C48">
        <v>1005.0991</v>
      </c>
    </row>
    <row r="49" spans="1:4" x14ac:dyDescent="0.25">
      <c r="A49" t="s">
        <v>1328</v>
      </c>
      <c r="B49">
        <v>1016.5569</v>
      </c>
      <c r="C49">
        <v>1016.8364</v>
      </c>
    </row>
    <row r="50" spans="1:4" x14ac:dyDescent="0.25">
      <c r="A50" t="s">
        <v>1346</v>
      </c>
      <c r="B50">
        <v>1274.7433000000001</v>
      </c>
      <c r="C50">
        <v>1279.9958999999999</v>
      </c>
    </row>
    <row r="51" spans="1:4" x14ac:dyDescent="0.25">
      <c r="A51" t="s">
        <v>1347</v>
      </c>
      <c r="B51">
        <v>1000</v>
      </c>
      <c r="C51">
        <v>1000</v>
      </c>
    </row>
    <row r="52" spans="1:4" x14ac:dyDescent="0.25">
      <c r="A52" t="s">
        <v>1348</v>
      </c>
      <c r="B52">
        <v>1274.7416000000001</v>
      </c>
      <c r="C52">
        <v>1279.9943000000001</v>
      </c>
    </row>
    <row r="53" spans="1:4" x14ac:dyDescent="0.25">
      <c r="A53" t="s">
        <v>1349</v>
      </c>
      <c r="B53">
        <v>1000</v>
      </c>
      <c r="C53">
        <v>1000</v>
      </c>
    </row>
    <row r="55" spans="1:4" x14ac:dyDescent="0.25">
      <c r="A55" t="s">
        <v>1329</v>
      </c>
    </row>
    <row r="57" spans="1:4" x14ac:dyDescent="0.25">
      <c r="A57" s="50" t="s">
        <v>1330</v>
      </c>
      <c r="B57" s="50" t="s">
        <v>1331</v>
      </c>
      <c r="C57" s="50" t="s">
        <v>1332</v>
      </c>
      <c r="D57" s="50" t="s">
        <v>1333</v>
      </c>
    </row>
    <row r="58" spans="1:4" x14ac:dyDescent="0.25">
      <c r="A58" s="50" t="s">
        <v>1350</v>
      </c>
      <c r="B58" s="50"/>
      <c r="C58" s="50">
        <v>3.8974997</v>
      </c>
      <c r="D58" s="50">
        <v>3.8974997</v>
      </c>
    </row>
    <row r="59" spans="1:4" x14ac:dyDescent="0.25">
      <c r="A59" s="50" t="s">
        <v>1351</v>
      </c>
      <c r="B59" s="50"/>
      <c r="C59" s="50">
        <v>15.205479499999999</v>
      </c>
      <c r="D59" s="50">
        <v>15.205479499999999</v>
      </c>
    </row>
    <row r="60" spans="1:4" x14ac:dyDescent="0.25">
      <c r="A60" s="50" t="s">
        <v>1352</v>
      </c>
      <c r="B60" s="50"/>
      <c r="C60" s="50">
        <v>4.6406394000000004</v>
      </c>
      <c r="D60" s="50">
        <v>4.6406394000000004</v>
      </c>
    </row>
    <row r="61" spans="1:4" x14ac:dyDescent="0.25">
      <c r="A61" s="50" t="s">
        <v>1353</v>
      </c>
      <c r="B61" s="50"/>
      <c r="C61" s="50">
        <v>5.3753875999999998</v>
      </c>
      <c r="D61" s="50">
        <v>5.3753875999999998</v>
      </c>
    </row>
    <row r="62" spans="1:4" x14ac:dyDescent="0.25">
      <c r="A62" s="50" t="s">
        <v>1354</v>
      </c>
      <c r="B62" s="50"/>
      <c r="C62" s="50">
        <v>3.9115926000000001</v>
      </c>
      <c r="D62" s="50">
        <v>3.9115926000000001</v>
      </c>
    </row>
    <row r="63" spans="1:4" x14ac:dyDescent="0.25">
      <c r="A63" s="50" t="s">
        <v>1355</v>
      </c>
      <c r="B63" s="50"/>
      <c r="C63" s="50">
        <v>4.8063357</v>
      </c>
      <c r="D63" s="50">
        <v>4.8063357</v>
      </c>
    </row>
    <row r="64" spans="1:4" x14ac:dyDescent="0.25">
      <c r="A64" s="50" t="s">
        <v>1356</v>
      </c>
      <c r="B64" s="50"/>
      <c r="C64" s="50">
        <v>4.3587987999999998</v>
      </c>
      <c r="D64" s="50">
        <v>4.3587987999999998</v>
      </c>
    </row>
    <row r="65" spans="1:4" x14ac:dyDescent="0.25">
      <c r="A65" s="50" t="s">
        <v>1357</v>
      </c>
      <c r="B65" s="50"/>
      <c r="C65" s="50">
        <v>3.8598465000000002</v>
      </c>
      <c r="D65" s="50">
        <v>3.8598465000000002</v>
      </c>
    </row>
    <row r="67" spans="1:4" x14ac:dyDescent="0.25">
      <c r="A67" t="s">
        <v>209</v>
      </c>
      <c r="B67" s="3" t="s">
        <v>153</v>
      </c>
    </row>
    <row r="68" spans="1:4" ht="57.95" customHeight="1" x14ac:dyDescent="0.25">
      <c r="A68" s="47" t="s">
        <v>210</v>
      </c>
      <c r="B68" s="3" t="s">
        <v>153</v>
      </c>
    </row>
    <row r="69" spans="1:4" ht="43.5" customHeight="1" x14ac:dyDescent="0.25">
      <c r="A69" s="47" t="s">
        <v>211</v>
      </c>
      <c r="B69" s="3" t="s">
        <v>153</v>
      </c>
    </row>
    <row r="70" spans="1:4" x14ac:dyDescent="0.25">
      <c r="A70" t="s">
        <v>212</v>
      </c>
      <c r="B70" s="49">
        <f>B85</f>
        <v>8.4137677630153167E-3</v>
      </c>
    </row>
    <row r="71" spans="1:4" ht="72.599999999999994" customHeight="1" x14ac:dyDescent="0.25">
      <c r="A71" s="47" t="s">
        <v>213</v>
      </c>
      <c r="B71" s="3" t="s">
        <v>153</v>
      </c>
    </row>
    <row r="72" spans="1:4" x14ac:dyDescent="0.25">
      <c r="B72" s="3"/>
    </row>
    <row r="73" spans="1:4" ht="57.95" customHeight="1" x14ac:dyDescent="0.25">
      <c r="A73" s="47" t="s">
        <v>214</v>
      </c>
      <c r="B73" s="3" t="s">
        <v>153</v>
      </c>
    </row>
    <row r="74" spans="1:4" ht="57.95" customHeight="1" x14ac:dyDescent="0.25">
      <c r="A74" s="47" t="s">
        <v>215</v>
      </c>
      <c r="B74" t="s">
        <v>153</v>
      </c>
    </row>
    <row r="75" spans="1:4" ht="43.5" customHeight="1" x14ac:dyDescent="0.25">
      <c r="A75" s="47" t="s">
        <v>216</v>
      </c>
      <c r="B75" s="3" t="s">
        <v>153</v>
      </c>
    </row>
    <row r="76" spans="1:4" ht="43.5" customHeight="1" x14ac:dyDescent="0.25">
      <c r="A76" s="47" t="s">
        <v>217</v>
      </c>
      <c r="B76" s="3" t="s">
        <v>153</v>
      </c>
    </row>
    <row r="78" spans="1:4" x14ac:dyDescent="0.25">
      <c r="A78" t="s">
        <v>218</v>
      </c>
    </row>
    <row r="79" spans="1:4" x14ac:dyDescent="0.25">
      <c r="A79" s="51" t="s">
        <v>219</v>
      </c>
      <c r="B79" s="51" t="s">
        <v>1358</v>
      </c>
    </row>
    <row r="80" spans="1:4" x14ac:dyDescent="0.25">
      <c r="A80" s="51" t="s">
        <v>221</v>
      </c>
      <c r="B80" s="51" t="s">
        <v>1359</v>
      </c>
    </row>
    <row r="81" spans="1:4" x14ac:dyDescent="0.25">
      <c r="A81" s="51"/>
      <c r="B81" s="51"/>
    </row>
    <row r="82" spans="1:4" x14ac:dyDescent="0.25">
      <c r="A82" s="51" t="s">
        <v>223</v>
      </c>
      <c r="B82" s="52">
        <v>5.3420996879872238</v>
      </c>
    </row>
    <row r="83" spans="1:4" x14ac:dyDescent="0.25">
      <c r="A83" s="51"/>
      <c r="B83" s="51"/>
    </row>
    <row r="84" spans="1:4" x14ac:dyDescent="0.25">
      <c r="A84" s="51" t="s">
        <v>224</v>
      </c>
      <c r="B84" s="53">
        <v>1.12E-2</v>
      </c>
    </row>
    <row r="85" spans="1:4" x14ac:dyDescent="0.25">
      <c r="A85" s="51" t="s">
        <v>225</v>
      </c>
      <c r="B85" s="39">
        <v>8.4137677630153167E-3</v>
      </c>
    </row>
    <row r="86" spans="1:4" x14ac:dyDescent="0.25">
      <c r="A86" s="51"/>
      <c r="B86" s="51"/>
    </row>
    <row r="87" spans="1:4" x14ac:dyDescent="0.25">
      <c r="A87" s="51" t="s">
        <v>226</v>
      </c>
      <c r="B87" s="54">
        <v>46142</v>
      </c>
    </row>
    <row r="89" spans="1:4" ht="69.95" customHeight="1" x14ac:dyDescent="0.25">
      <c r="A89" s="107" t="s">
        <v>227</v>
      </c>
      <c r="B89" s="107" t="s">
        <v>228</v>
      </c>
      <c r="C89" s="107" t="s">
        <v>5</v>
      </c>
      <c r="D89" s="107" t="s">
        <v>6</v>
      </c>
    </row>
    <row r="90" spans="1:4" ht="69.95" customHeight="1" x14ac:dyDescent="0.25">
      <c r="A90" s="107" t="s">
        <v>1360</v>
      </c>
      <c r="B90" s="107"/>
      <c r="C90" s="107" t="s">
        <v>114</v>
      </c>
      <c r="D90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134"/>
  <sheetViews>
    <sheetView showGridLines="0" workbookViewId="0">
      <pane ySplit="4" topLeftCell="A113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1361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1362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287</v>
      </c>
      <c r="B8" s="31" t="s">
        <v>288</v>
      </c>
      <c r="C8" s="31" t="s">
        <v>286</v>
      </c>
      <c r="D8" s="14">
        <v>118662</v>
      </c>
      <c r="E8" s="15">
        <v>3675.56</v>
      </c>
      <c r="F8" s="16">
        <v>7.5800000000000006E-2</v>
      </c>
      <c r="G8" s="16"/>
    </row>
    <row r="9" spans="1:7" x14ac:dyDescent="0.25">
      <c r="A9" s="13" t="s">
        <v>341</v>
      </c>
      <c r="B9" s="31" t="s">
        <v>342</v>
      </c>
      <c r="C9" s="31" t="s">
        <v>343</v>
      </c>
      <c r="D9" s="14">
        <v>60797</v>
      </c>
      <c r="E9" s="15">
        <v>2666.07</v>
      </c>
      <c r="F9" s="16">
        <v>5.5E-2</v>
      </c>
      <c r="G9" s="16"/>
    </row>
    <row r="10" spans="1:7" x14ac:dyDescent="0.25">
      <c r="A10" s="13" t="s">
        <v>260</v>
      </c>
      <c r="B10" s="31" t="s">
        <v>261</v>
      </c>
      <c r="C10" s="31" t="s">
        <v>262</v>
      </c>
      <c r="D10" s="14">
        <v>133032</v>
      </c>
      <c r="E10" s="15">
        <v>2510.0500000000002</v>
      </c>
      <c r="F10" s="16">
        <v>5.1799999999999999E-2</v>
      </c>
      <c r="G10" s="16"/>
    </row>
    <row r="11" spans="1:7" x14ac:dyDescent="0.25">
      <c r="A11" s="13" t="s">
        <v>366</v>
      </c>
      <c r="B11" s="31" t="s">
        <v>367</v>
      </c>
      <c r="C11" s="31" t="s">
        <v>286</v>
      </c>
      <c r="D11" s="14">
        <v>17196</v>
      </c>
      <c r="E11" s="15">
        <v>2289.48</v>
      </c>
      <c r="F11" s="16">
        <v>4.7199999999999999E-2</v>
      </c>
      <c r="G11" s="16"/>
    </row>
    <row r="12" spans="1:7" x14ac:dyDescent="0.25">
      <c r="A12" s="13" t="s">
        <v>364</v>
      </c>
      <c r="B12" s="31" t="s">
        <v>365</v>
      </c>
      <c r="C12" s="31" t="s">
        <v>355</v>
      </c>
      <c r="D12" s="14">
        <v>94652</v>
      </c>
      <c r="E12" s="15">
        <v>2130.52</v>
      </c>
      <c r="F12" s="16">
        <v>4.3999999999999997E-2</v>
      </c>
      <c r="G12" s="16"/>
    </row>
    <row r="13" spans="1:7" x14ac:dyDescent="0.25">
      <c r="A13" s="13" t="s">
        <v>353</v>
      </c>
      <c r="B13" s="31" t="s">
        <v>354</v>
      </c>
      <c r="C13" s="31" t="s">
        <v>355</v>
      </c>
      <c r="D13" s="14">
        <v>613164</v>
      </c>
      <c r="E13" s="15">
        <v>1930.85</v>
      </c>
      <c r="F13" s="16">
        <v>3.9800000000000002E-2</v>
      </c>
      <c r="G13" s="16"/>
    </row>
    <row r="14" spans="1:7" x14ac:dyDescent="0.25">
      <c r="A14" s="13" t="s">
        <v>995</v>
      </c>
      <c r="B14" s="31" t="s">
        <v>996</v>
      </c>
      <c r="C14" s="31" t="s">
        <v>299</v>
      </c>
      <c r="D14" s="14">
        <v>698233</v>
      </c>
      <c r="E14" s="15">
        <v>1724.84</v>
      </c>
      <c r="F14" s="16">
        <v>3.56E-2</v>
      </c>
      <c r="G14" s="16"/>
    </row>
    <row r="15" spans="1:7" x14ac:dyDescent="0.25">
      <c r="A15" s="13" t="s">
        <v>534</v>
      </c>
      <c r="B15" s="31" t="s">
        <v>535</v>
      </c>
      <c r="C15" s="31" t="s">
        <v>343</v>
      </c>
      <c r="D15" s="14">
        <v>57435</v>
      </c>
      <c r="E15" s="15">
        <v>1404</v>
      </c>
      <c r="F15" s="16">
        <v>2.9000000000000001E-2</v>
      </c>
      <c r="G15" s="16"/>
    </row>
    <row r="16" spans="1:7" x14ac:dyDescent="0.25">
      <c r="A16" s="13" t="s">
        <v>530</v>
      </c>
      <c r="B16" s="31" t="s">
        <v>531</v>
      </c>
      <c r="C16" s="31" t="s">
        <v>286</v>
      </c>
      <c r="D16" s="14">
        <v>18205</v>
      </c>
      <c r="E16" s="15">
        <v>1294.19</v>
      </c>
      <c r="F16" s="16">
        <v>2.6700000000000002E-2</v>
      </c>
      <c r="G16" s="16"/>
    </row>
    <row r="17" spans="1:7" x14ac:dyDescent="0.25">
      <c r="A17" s="13" t="s">
        <v>382</v>
      </c>
      <c r="B17" s="31" t="s">
        <v>383</v>
      </c>
      <c r="C17" s="31" t="s">
        <v>384</v>
      </c>
      <c r="D17" s="14">
        <v>108492</v>
      </c>
      <c r="E17" s="15">
        <v>1241.8</v>
      </c>
      <c r="F17" s="16">
        <v>2.5600000000000001E-2</v>
      </c>
      <c r="G17" s="16"/>
    </row>
    <row r="18" spans="1:7" x14ac:dyDescent="0.25">
      <c r="A18" s="13" t="s">
        <v>526</v>
      </c>
      <c r="B18" s="31" t="s">
        <v>527</v>
      </c>
      <c r="C18" s="31" t="s">
        <v>323</v>
      </c>
      <c r="D18" s="14">
        <v>76948</v>
      </c>
      <c r="E18" s="15">
        <v>1122.3599999999999</v>
      </c>
      <c r="F18" s="16">
        <v>2.3199999999999998E-2</v>
      </c>
      <c r="G18" s="16"/>
    </row>
    <row r="19" spans="1:7" x14ac:dyDescent="0.25">
      <c r="A19" s="13" t="s">
        <v>469</v>
      </c>
      <c r="B19" s="31" t="s">
        <v>470</v>
      </c>
      <c r="C19" s="31" t="s">
        <v>343</v>
      </c>
      <c r="D19" s="14">
        <v>68875</v>
      </c>
      <c r="E19" s="15">
        <v>1097.18</v>
      </c>
      <c r="F19" s="16">
        <v>2.2599999999999999E-2</v>
      </c>
      <c r="G19" s="16"/>
    </row>
    <row r="20" spans="1:7" x14ac:dyDescent="0.25">
      <c r="A20" s="13" t="s">
        <v>428</v>
      </c>
      <c r="B20" s="31" t="s">
        <v>429</v>
      </c>
      <c r="C20" s="31" t="s">
        <v>277</v>
      </c>
      <c r="D20" s="14">
        <v>113821</v>
      </c>
      <c r="E20" s="15">
        <v>1066.5</v>
      </c>
      <c r="F20" s="16">
        <v>2.1999999999999999E-2</v>
      </c>
      <c r="G20" s="16"/>
    </row>
    <row r="21" spans="1:7" x14ac:dyDescent="0.25">
      <c r="A21" s="13" t="s">
        <v>536</v>
      </c>
      <c r="B21" s="31" t="s">
        <v>537</v>
      </c>
      <c r="C21" s="31" t="s">
        <v>323</v>
      </c>
      <c r="D21" s="14">
        <v>18479</v>
      </c>
      <c r="E21" s="15">
        <v>1058.1099999999999</v>
      </c>
      <c r="F21" s="16">
        <v>2.18E-2</v>
      </c>
      <c r="G21" s="16"/>
    </row>
    <row r="22" spans="1:7" x14ac:dyDescent="0.25">
      <c r="A22" s="13" t="s">
        <v>1238</v>
      </c>
      <c r="B22" s="31" t="s">
        <v>1239</v>
      </c>
      <c r="C22" s="31" t="s">
        <v>286</v>
      </c>
      <c r="D22" s="14">
        <v>9951</v>
      </c>
      <c r="E22" s="15">
        <v>994.5</v>
      </c>
      <c r="F22" s="16">
        <v>2.0500000000000001E-2</v>
      </c>
      <c r="G22" s="16"/>
    </row>
    <row r="23" spans="1:7" x14ac:dyDescent="0.25">
      <c r="A23" s="13" t="s">
        <v>1363</v>
      </c>
      <c r="B23" s="31" t="s">
        <v>1364</v>
      </c>
      <c r="C23" s="31" t="s">
        <v>1365</v>
      </c>
      <c r="D23" s="14">
        <v>2699</v>
      </c>
      <c r="E23" s="15">
        <v>992.83</v>
      </c>
      <c r="F23" s="16">
        <v>2.0500000000000001E-2</v>
      </c>
      <c r="G23" s="16"/>
    </row>
    <row r="24" spans="1:7" x14ac:dyDescent="0.25">
      <c r="A24" s="13" t="s">
        <v>989</v>
      </c>
      <c r="B24" s="31" t="s">
        <v>990</v>
      </c>
      <c r="C24" s="31" t="s">
        <v>418</v>
      </c>
      <c r="D24" s="14">
        <v>70832</v>
      </c>
      <c r="E24" s="15">
        <v>974.44</v>
      </c>
      <c r="F24" s="16">
        <v>2.01E-2</v>
      </c>
      <c r="G24" s="16"/>
    </row>
    <row r="25" spans="1:7" x14ac:dyDescent="0.25">
      <c r="A25" s="13" t="s">
        <v>1366</v>
      </c>
      <c r="B25" s="31" t="s">
        <v>1367</v>
      </c>
      <c r="C25" s="31" t="s">
        <v>343</v>
      </c>
      <c r="D25" s="14">
        <v>115257</v>
      </c>
      <c r="E25" s="15">
        <v>919.35</v>
      </c>
      <c r="F25" s="16">
        <v>1.9E-2</v>
      </c>
      <c r="G25" s="16"/>
    </row>
    <row r="26" spans="1:7" x14ac:dyDescent="0.25">
      <c r="A26" s="13" t="s">
        <v>430</v>
      </c>
      <c r="B26" s="31" t="s">
        <v>431</v>
      </c>
      <c r="C26" s="31" t="s">
        <v>432</v>
      </c>
      <c r="D26" s="14">
        <v>26280</v>
      </c>
      <c r="E26" s="15">
        <v>899.59</v>
      </c>
      <c r="F26" s="16">
        <v>1.8599999999999998E-2</v>
      </c>
      <c r="G26" s="16"/>
    </row>
    <row r="27" spans="1:7" x14ac:dyDescent="0.25">
      <c r="A27" s="13" t="s">
        <v>513</v>
      </c>
      <c r="B27" s="31" t="s">
        <v>514</v>
      </c>
      <c r="C27" s="31" t="s">
        <v>384</v>
      </c>
      <c r="D27" s="14">
        <v>115542</v>
      </c>
      <c r="E27" s="15">
        <v>895.45</v>
      </c>
      <c r="F27" s="16">
        <v>1.8499999999999999E-2</v>
      </c>
      <c r="G27" s="16"/>
    </row>
    <row r="28" spans="1:7" x14ac:dyDescent="0.25">
      <c r="A28" s="13" t="s">
        <v>1368</v>
      </c>
      <c r="B28" s="31" t="s">
        <v>1369</v>
      </c>
      <c r="C28" s="31" t="s">
        <v>923</v>
      </c>
      <c r="D28" s="14">
        <v>186368</v>
      </c>
      <c r="E28" s="15">
        <v>870.43</v>
      </c>
      <c r="F28" s="16">
        <v>1.7999999999999999E-2</v>
      </c>
      <c r="G28" s="16"/>
    </row>
    <row r="29" spans="1:7" x14ac:dyDescent="0.25">
      <c r="A29" s="13" t="s">
        <v>1370</v>
      </c>
      <c r="B29" s="31" t="s">
        <v>1371</v>
      </c>
      <c r="C29" s="31" t="s">
        <v>343</v>
      </c>
      <c r="D29" s="14">
        <v>84170</v>
      </c>
      <c r="E29" s="15">
        <v>860.93</v>
      </c>
      <c r="F29" s="16">
        <v>1.78E-2</v>
      </c>
      <c r="G29" s="16"/>
    </row>
    <row r="30" spans="1:7" x14ac:dyDescent="0.25">
      <c r="A30" s="13" t="s">
        <v>1005</v>
      </c>
      <c r="B30" s="31" t="s">
        <v>1006</v>
      </c>
      <c r="C30" s="31" t="s">
        <v>299</v>
      </c>
      <c r="D30" s="14">
        <v>18057</v>
      </c>
      <c r="E30" s="15">
        <v>828.08</v>
      </c>
      <c r="F30" s="16">
        <v>1.7100000000000001E-2</v>
      </c>
      <c r="G30" s="16"/>
    </row>
    <row r="31" spans="1:7" x14ac:dyDescent="0.25">
      <c r="A31" s="13" t="s">
        <v>1372</v>
      </c>
      <c r="B31" s="31" t="s">
        <v>1373</v>
      </c>
      <c r="C31" s="31" t="s">
        <v>432</v>
      </c>
      <c r="D31" s="14">
        <v>61429</v>
      </c>
      <c r="E31" s="15">
        <v>814.3</v>
      </c>
      <c r="F31" s="16">
        <v>1.6799999999999999E-2</v>
      </c>
      <c r="G31" s="16"/>
    </row>
    <row r="32" spans="1:7" x14ac:dyDescent="0.25">
      <c r="A32" s="13" t="s">
        <v>1374</v>
      </c>
      <c r="B32" s="31" t="s">
        <v>1375</v>
      </c>
      <c r="C32" s="31" t="s">
        <v>370</v>
      </c>
      <c r="D32" s="14">
        <v>50210</v>
      </c>
      <c r="E32" s="15">
        <v>768.06</v>
      </c>
      <c r="F32" s="16">
        <v>1.5800000000000002E-2</v>
      </c>
      <c r="G32" s="16"/>
    </row>
    <row r="33" spans="1:7" x14ac:dyDescent="0.25">
      <c r="A33" s="13" t="s">
        <v>346</v>
      </c>
      <c r="B33" s="31" t="s">
        <v>347</v>
      </c>
      <c r="C33" s="31" t="s">
        <v>291</v>
      </c>
      <c r="D33" s="14">
        <v>33309</v>
      </c>
      <c r="E33" s="15">
        <v>767.84</v>
      </c>
      <c r="F33" s="16">
        <v>1.5800000000000002E-2</v>
      </c>
      <c r="G33" s="16"/>
    </row>
    <row r="34" spans="1:7" x14ac:dyDescent="0.25">
      <c r="A34" s="13" t="s">
        <v>999</v>
      </c>
      <c r="B34" s="31" t="s">
        <v>1000</v>
      </c>
      <c r="C34" s="31" t="s">
        <v>601</v>
      </c>
      <c r="D34" s="14">
        <v>68642</v>
      </c>
      <c r="E34" s="15">
        <v>732.48</v>
      </c>
      <c r="F34" s="16">
        <v>1.5100000000000001E-2</v>
      </c>
      <c r="G34" s="16"/>
    </row>
    <row r="35" spans="1:7" x14ac:dyDescent="0.25">
      <c r="A35" s="13" t="s">
        <v>519</v>
      </c>
      <c r="B35" s="31" t="s">
        <v>520</v>
      </c>
      <c r="C35" s="31" t="s">
        <v>299</v>
      </c>
      <c r="D35" s="14">
        <v>598087</v>
      </c>
      <c r="E35" s="15">
        <v>731.4</v>
      </c>
      <c r="F35" s="16">
        <v>1.5100000000000001E-2</v>
      </c>
      <c r="G35" s="16"/>
    </row>
    <row r="36" spans="1:7" x14ac:dyDescent="0.25">
      <c r="A36" s="13" t="s">
        <v>454</v>
      </c>
      <c r="B36" s="31" t="s">
        <v>455</v>
      </c>
      <c r="C36" s="31" t="s">
        <v>449</v>
      </c>
      <c r="D36" s="14">
        <v>40969</v>
      </c>
      <c r="E36" s="15">
        <v>723.1</v>
      </c>
      <c r="F36" s="16">
        <v>1.49E-2</v>
      </c>
      <c r="G36" s="16"/>
    </row>
    <row r="37" spans="1:7" x14ac:dyDescent="0.25">
      <c r="A37" s="13" t="s">
        <v>1376</v>
      </c>
      <c r="B37" s="31" t="s">
        <v>1377</v>
      </c>
      <c r="C37" s="31" t="s">
        <v>432</v>
      </c>
      <c r="D37" s="14">
        <v>140214</v>
      </c>
      <c r="E37" s="15">
        <v>720.28</v>
      </c>
      <c r="F37" s="16">
        <v>1.49E-2</v>
      </c>
      <c r="G37" s="16"/>
    </row>
    <row r="38" spans="1:7" x14ac:dyDescent="0.25">
      <c r="A38" s="13" t="s">
        <v>458</v>
      </c>
      <c r="B38" s="31" t="s">
        <v>459</v>
      </c>
      <c r="C38" s="31" t="s">
        <v>299</v>
      </c>
      <c r="D38" s="14">
        <v>242202</v>
      </c>
      <c r="E38" s="15">
        <v>654.66999999999996</v>
      </c>
      <c r="F38" s="16">
        <v>1.35E-2</v>
      </c>
      <c r="G38" s="16"/>
    </row>
    <row r="39" spans="1:7" x14ac:dyDescent="0.25">
      <c r="A39" s="13" t="s">
        <v>437</v>
      </c>
      <c r="B39" s="31" t="s">
        <v>438</v>
      </c>
      <c r="C39" s="31" t="s">
        <v>343</v>
      </c>
      <c r="D39" s="14">
        <v>35730</v>
      </c>
      <c r="E39" s="15">
        <v>636.35</v>
      </c>
      <c r="F39" s="16">
        <v>1.3100000000000001E-2</v>
      </c>
      <c r="G39" s="16"/>
    </row>
    <row r="40" spans="1:7" x14ac:dyDescent="0.25">
      <c r="A40" s="13" t="s">
        <v>1378</v>
      </c>
      <c r="B40" s="31" t="s">
        <v>1379</v>
      </c>
      <c r="C40" s="31" t="s">
        <v>299</v>
      </c>
      <c r="D40" s="14">
        <v>120620</v>
      </c>
      <c r="E40" s="15">
        <v>622.34</v>
      </c>
      <c r="F40" s="16">
        <v>1.2800000000000001E-2</v>
      </c>
      <c r="G40" s="16"/>
    </row>
    <row r="41" spans="1:7" x14ac:dyDescent="0.25">
      <c r="A41" s="13" t="s">
        <v>284</v>
      </c>
      <c r="B41" s="31" t="s">
        <v>285</v>
      </c>
      <c r="C41" s="31" t="s">
        <v>286</v>
      </c>
      <c r="D41" s="14">
        <v>65423</v>
      </c>
      <c r="E41" s="15">
        <v>611.61</v>
      </c>
      <c r="F41" s="16">
        <v>1.26E-2</v>
      </c>
      <c r="G41" s="16"/>
    </row>
    <row r="42" spans="1:7" x14ac:dyDescent="0.25">
      <c r="A42" s="13" t="s">
        <v>452</v>
      </c>
      <c r="B42" s="31" t="s">
        <v>453</v>
      </c>
      <c r="C42" s="31" t="s">
        <v>370</v>
      </c>
      <c r="D42" s="14">
        <v>30525</v>
      </c>
      <c r="E42" s="15">
        <v>581.5</v>
      </c>
      <c r="F42" s="16">
        <v>1.2E-2</v>
      </c>
      <c r="G42" s="16"/>
    </row>
    <row r="43" spans="1:7" x14ac:dyDescent="0.25">
      <c r="A43" s="13" t="s">
        <v>981</v>
      </c>
      <c r="B43" s="31" t="s">
        <v>982</v>
      </c>
      <c r="C43" s="31" t="s">
        <v>350</v>
      </c>
      <c r="D43" s="14">
        <v>7574</v>
      </c>
      <c r="E43" s="15">
        <v>578.39</v>
      </c>
      <c r="F43" s="16">
        <v>1.1900000000000001E-2</v>
      </c>
      <c r="G43" s="16"/>
    </row>
    <row r="44" spans="1:7" x14ac:dyDescent="0.25">
      <c r="A44" s="13" t="s">
        <v>1380</v>
      </c>
      <c r="B44" s="31" t="s">
        <v>1381</v>
      </c>
      <c r="C44" s="31" t="s">
        <v>449</v>
      </c>
      <c r="D44" s="14">
        <v>35919</v>
      </c>
      <c r="E44" s="15">
        <v>533.83000000000004</v>
      </c>
      <c r="F44" s="16">
        <v>1.0999999999999999E-2</v>
      </c>
      <c r="G44" s="16"/>
    </row>
    <row r="45" spans="1:7" x14ac:dyDescent="0.25">
      <c r="A45" s="13" t="s">
        <v>1382</v>
      </c>
      <c r="B45" s="31" t="s">
        <v>1383</v>
      </c>
      <c r="C45" s="31" t="s">
        <v>280</v>
      </c>
      <c r="D45" s="14">
        <v>119398</v>
      </c>
      <c r="E45" s="15">
        <v>530.78</v>
      </c>
      <c r="F45" s="16">
        <v>1.0999999999999999E-2</v>
      </c>
      <c r="G45" s="16"/>
    </row>
    <row r="46" spans="1:7" x14ac:dyDescent="0.25">
      <c r="A46" s="13" t="s">
        <v>297</v>
      </c>
      <c r="B46" s="31" t="s">
        <v>298</v>
      </c>
      <c r="C46" s="31" t="s">
        <v>299</v>
      </c>
      <c r="D46" s="14">
        <v>12653</v>
      </c>
      <c r="E46" s="15">
        <v>524.41999999999996</v>
      </c>
      <c r="F46" s="16">
        <v>1.0800000000000001E-2</v>
      </c>
      <c r="G46" s="16"/>
    </row>
    <row r="47" spans="1:7" x14ac:dyDescent="0.25">
      <c r="A47" s="13" t="s">
        <v>316</v>
      </c>
      <c r="B47" s="31" t="s">
        <v>317</v>
      </c>
      <c r="C47" s="31" t="s">
        <v>304</v>
      </c>
      <c r="D47" s="14">
        <v>421022</v>
      </c>
      <c r="E47" s="15">
        <v>510.32</v>
      </c>
      <c r="F47" s="16">
        <v>1.0500000000000001E-2</v>
      </c>
      <c r="G47" s="16"/>
    </row>
    <row r="48" spans="1:7" x14ac:dyDescent="0.25">
      <c r="A48" s="13" t="s">
        <v>321</v>
      </c>
      <c r="B48" s="31" t="s">
        <v>322</v>
      </c>
      <c r="C48" s="31" t="s">
        <v>323</v>
      </c>
      <c r="D48" s="14">
        <v>73845</v>
      </c>
      <c r="E48" s="15">
        <v>499.67</v>
      </c>
      <c r="F48" s="16">
        <v>1.03E-2</v>
      </c>
      <c r="G48" s="16"/>
    </row>
    <row r="49" spans="1:7" x14ac:dyDescent="0.25">
      <c r="A49" s="13" t="s">
        <v>899</v>
      </c>
      <c r="B49" s="31" t="s">
        <v>900</v>
      </c>
      <c r="C49" s="31" t="s">
        <v>350</v>
      </c>
      <c r="D49" s="14">
        <v>53945</v>
      </c>
      <c r="E49" s="15">
        <v>497.89</v>
      </c>
      <c r="F49" s="16">
        <v>1.03E-2</v>
      </c>
      <c r="G49" s="16"/>
    </row>
    <row r="50" spans="1:7" x14ac:dyDescent="0.25">
      <c r="A50" s="13" t="s">
        <v>1207</v>
      </c>
      <c r="B50" s="31" t="s">
        <v>1208</v>
      </c>
      <c r="C50" s="31" t="s">
        <v>1015</v>
      </c>
      <c r="D50" s="14">
        <v>70914</v>
      </c>
      <c r="E50" s="15">
        <v>450.91</v>
      </c>
      <c r="F50" s="16">
        <v>9.2999999999999992E-3</v>
      </c>
      <c r="G50" s="16"/>
    </row>
    <row r="51" spans="1:7" x14ac:dyDescent="0.25">
      <c r="A51" s="13" t="s">
        <v>1384</v>
      </c>
      <c r="B51" s="31" t="s">
        <v>1385</v>
      </c>
      <c r="C51" s="31" t="s">
        <v>1015</v>
      </c>
      <c r="D51" s="14">
        <v>85965</v>
      </c>
      <c r="E51" s="15">
        <v>411.43</v>
      </c>
      <c r="F51" s="16">
        <v>8.5000000000000006E-3</v>
      </c>
      <c r="G51" s="16"/>
    </row>
    <row r="52" spans="1:7" x14ac:dyDescent="0.25">
      <c r="A52" s="13" t="s">
        <v>368</v>
      </c>
      <c r="B52" s="31" t="s">
        <v>369</v>
      </c>
      <c r="C52" s="31" t="s">
        <v>370</v>
      </c>
      <c r="D52" s="14">
        <v>7493</v>
      </c>
      <c r="E52" s="15">
        <v>363.97</v>
      </c>
      <c r="F52" s="16">
        <v>7.4999999999999997E-3</v>
      </c>
      <c r="G52" s="16"/>
    </row>
    <row r="53" spans="1:7" x14ac:dyDescent="0.25">
      <c r="A53" s="13" t="s">
        <v>1386</v>
      </c>
      <c r="B53" s="31" t="s">
        <v>1387</v>
      </c>
      <c r="C53" s="31" t="s">
        <v>1365</v>
      </c>
      <c r="D53" s="14">
        <v>36725</v>
      </c>
      <c r="E53" s="15">
        <v>343.97</v>
      </c>
      <c r="F53" s="16">
        <v>7.1000000000000004E-3</v>
      </c>
      <c r="G53" s="16"/>
    </row>
    <row r="54" spans="1:7" x14ac:dyDescent="0.25">
      <c r="A54" s="13" t="s">
        <v>1388</v>
      </c>
      <c r="B54" s="31" t="s">
        <v>1389</v>
      </c>
      <c r="C54" s="31" t="s">
        <v>291</v>
      </c>
      <c r="D54" s="14">
        <v>10374</v>
      </c>
      <c r="E54" s="15">
        <v>292.83</v>
      </c>
      <c r="F54" s="16">
        <v>6.0000000000000001E-3</v>
      </c>
      <c r="G54" s="16"/>
    </row>
    <row r="55" spans="1:7" x14ac:dyDescent="0.25">
      <c r="A55" s="13" t="s">
        <v>1390</v>
      </c>
      <c r="B55" s="31" t="s">
        <v>1391</v>
      </c>
      <c r="C55" s="31" t="s">
        <v>1015</v>
      </c>
      <c r="D55" s="14">
        <v>206097</v>
      </c>
      <c r="E55" s="15">
        <v>257.06</v>
      </c>
      <c r="F55" s="16">
        <v>5.3E-3</v>
      </c>
      <c r="G55" s="16"/>
    </row>
    <row r="56" spans="1:7" x14ac:dyDescent="0.25">
      <c r="A56" s="13" t="s">
        <v>1392</v>
      </c>
      <c r="B56" s="31" t="s">
        <v>1393</v>
      </c>
      <c r="C56" s="31" t="s">
        <v>601</v>
      </c>
      <c r="D56" s="14">
        <v>48303</v>
      </c>
      <c r="E56" s="15">
        <v>213.26</v>
      </c>
      <c r="F56" s="16">
        <v>4.4000000000000003E-3</v>
      </c>
      <c r="G56" s="16"/>
    </row>
    <row r="57" spans="1:7" x14ac:dyDescent="0.25">
      <c r="A57" s="13" t="s">
        <v>1394</v>
      </c>
      <c r="B57" s="31" t="s">
        <v>1395</v>
      </c>
      <c r="C57" s="31" t="s">
        <v>1396</v>
      </c>
      <c r="D57" s="14">
        <v>91790</v>
      </c>
      <c r="E57" s="15">
        <v>99.67</v>
      </c>
      <c r="F57" s="16">
        <v>2.0999999999999999E-3</v>
      </c>
      <c r="G57" s="16"/>
    </row>
    <row r="58" spans="1:7" x14ac:dyDescent="0.25">
      <c r="A58" s="17" t="s">
        <v>187</v>
      </c>
      <c r="B58" s="32"/>
      <c r="C58" s="32"/>
      <c r="D58" s="18"/>
      <c r="E58" s="37">
        <v>47919.44</v>
      </c>
      <c r="F58" s="38">
        <v>0.98860000000000003</v>
      </c>
      <c r="G58" s="21"/>
    </row>
    <row r="59" spans="1:7" x14ac:dyDescent="0.25">
      <c r="A59" s="17" t="s">
        <v>477</v>
      </c>
      <c r="B59" s="31"/>
      <c r="C59" s="31"/>
      <c r="D59" s="14"/>
      <c r="E59" s="15"/>
      <c r="F59" s="16"/>
      <c r="G59" s="16"/>
    </row>
    <row r="60" spans="1:7" x14ac:dyDescent="0.25">
      <c r="A60" s="17" t="s">
        <v>187</v>
      </c>
      <c r="B60" s="31"/>
      <c r="C60" s="31"/>
      <c r="D60" s="14"/>
      <c r="E60" s="39" t="s">
        <v>153</v>
      </c>
      <c r="F60" s="40" t="s">
        <v>153</v>
      </c>
      <c r="G60" s="16"/>
    </row>
    <row r="61" spans="1:7" x14ac:dyDescent="0.25">
      <c r="A61" s="24" t="s">
        <v>190</v>
      </c>
      <c r="B61" s="33"/>
      <c r="C61" s="33"/>
      <c r="D61" s="25"/>
      <c r="E61" s="28">
        <v>47919.44</v>
      </c>
      <c r="F61" s="29">
        <v>0.98860000000000003</v>
      </c>
      <c r="G61" s="21"/>
    </row>
    <row r="62" spans="1:7" x14ac:dyDescent="0.25">
      <c r="A62" s="13"/>
      <c r="B62" s="31"/>
      <c r="C62" s="31"/>
      <c r="D62" s="14"/>
      <c r="E62" s="15"/>
      <c r="F62" s="16"/>
      <c r="G62" s="16"/>
    </row>
    <row r="63" spans="1:7" x14ac:dyDescent="0.25">
      <c r="A63" s="13"/>
      <c r="B63" s="31"/>
      <c r="C63" s="31"/>
      <c r="D63" s="14"/>
      <c r="E63" s="15"/>
      <c r="F63" s="16"/>
      <c r="G63" s="16"/>
    </row>
    <row r="64" spans="1:7" x14ac:dyDescent="0.25">
      <c r="A64" s="17" t="s">
        <v>191</v>
      </c>
      <c r="B64" s="31"/>
      <c r="C64" s="31"/>
      <c r="D64" s="14"/>
      <c r="E64" s="15"/>
      <c r="F64" s="16"/>
      <c r="G64" s="16"/>
    </row>
    <row r="65" spans="1:7" x14ac:dyDescent="0.25">
      <c r="A65" s="13" t="s">
        <v>192</v>
      </c>
      <c r="B65" s="31"/>
      <c r="C65" s="31"/>
      <c r="D65" s="14"/>
      <c r="E65" s="15">
        <v>665.62</v>
      </c>
      <c r="F65" s="16">
        <v>1.37E-2</v>
      </c>
      <c r="G65" s="16">
        <v>5.2331000000000003E-2</v>
      </c>
    </row>
    <row r="66" spans="1:7" x14ac:dyDescent="0.25">
      <c r="A66" s="17" t="s">
        <v>187</v>
      </c>
      <c r="B66" s="32"/>
      <c r="C66" s="32"/>
      <c r="D66" s="18"/>
      <c r="E66" s="37">
        <v>665.62</v>
      </c>
      <c r="F66" s="38">
        <v>1.37E-2</v>
      </c>
      <c r="G66" s="21"/>
    </row>
    <row r="67" spans="1:7" x14ac:dyDescent="0.25">
      <c r="A67" s="13"/>
      <c r="B67" s="31"/>
      <c r="C67" s="31"/>
      <c r="D67" s="14"/>
      <c r="E67" s="15"/>
      <c r="F67" s="16"/>
      <c r="G67" s="16"/>
    </row>
    <row r="68" spans="1:7" x14ac:dyDescent="0.25">
      <c r="A68" s="24" t="s">
        <v>190</v>
      </c>
      <c r="B68" s="33"/>
      <c r="C68" s="33"/>
      <c r="D68" s="25"/>
      <c r="E68" s="19">
        <v>665.62</v>
      </c>
      <c r="F68" s="20">
        <v>1.37E-2</v>
      </c>
      <c r="G68" s="21"/>
    </row>
    <row r="69" spans="1:7" x14ac:dyDescent="0.25">
      <c r="A69" s="13" t="s">
        <v>193</v>
      </c>
      <c r="B69" s="31"/>
      <c r="C69" s="31"/>
      <c r="D69" s="14"/>
      <c r="E69" s="15">
        <v>9.54314E-2</v>
      </c>
      <c r="F69" s="68">
        <v>9.9999999999999995E-7</v>
      </c>
      <c r="G69" s="16"/>
    </row>
    <row r="70" spans="1:7" x14ac:dyDescent="0.25">
      <c r="A70" s="13" t="s">
        <v>194</v>
      </c>
      <c r="B70" s="31"/>
      <c r="C70" s="31"/>
      <c r="D70" s="14"/>
      <c r="E70" s="35">
        <v>-119.9054314</v>
      </c>
      <c r="F70" s="36">
        <v>-2.3010000000000001E-3</v>
      </c>
      <c r="G70" s="16">
        <v>5.2330000000000002E-2</v>
      </c>
    </row>
    <row r="71" spans="1:7" x14ac:dyDescent="0.25">
      <c r="A71" s="26" t="s">
        <v>195</v>
      </c>
      <c r="B71" s="34"/>
      <c r="C71" s="34"/>
      <c r="D71" s="27"/>
      <c r="E71" s="28">
        <v>48465.25</v>
      </c>
      <c r="F71" s="29">
        <v>1</v>
      </c>
      <c r="G71" s="29"/>
    </row>
    <row r="74" spans="1:7" x14ac:dyDescent="0.25">
      <c r="A74" s="69" t="s">
        <v>197</v>
      </c>
    </row>
    <row r="76" spans="1:7" x14ac:dyDescent="0.25">
      <c r="A76" s="1" t="s">
        <v>199</v>
      </c>
    </row>
    <row r="77" spans="1:7" x14ac:dyDescent="0.25">
      <c r="A77" s="47" t="s">
        <v>200</v>
      </c>
      <c r="B77" s="3" t="s">
        <v>153</v>
      </c>
    </row>
    <row r="78" spans="1:7" x14ac:dyDescent="0.25">
      <c r="A78" t="s">
        <v>201</v>
      </c>
    </row>
    <row r="79" spans="1:7" x14ac:dyDescent="0.25">
      <c r="A79" t="s">
        <v>202</v>
      </c>
      <c r="B79" t="s">
        <v>203</v>
      </c>
      <c r="C79" t="s">
        <v>203</v>
      </c>
    </row>
    <row r="80" spans="1:7" x14ac:dyDescent="0.25">
      <c r="B80" s="48">
        <v>46112</v>
      </c>
      <c r="C80" s="48">
        <v>46142</v>
      </c>
    </row>
    <row r="81" spans="1:3" x14ac:dyDescent="0.25">
      <c r="A81" t="s">
        <v>204</v>
      </c>
      <c r="B81">
        <v>9.9111999999999991</v>
      </c>
      <c r="C81">
        <v>10.9506</v>
      </c>
    </row>
    <row r="82" spans="1:3" x14ac:dyDescent="0.25">
      <c r="A82" t="s">
        <v>205</v>
      </c>
      <c r="B82">
        <v>9.9111999999999991</v>
      </c>
      <c r="C82">
        <v>10.9506</v>
      </c>
    </row>
    <row r="83" spans="1:3" x14ac:dyDescent="0.25">
      <c r="A83" t="s">
        <v>206</v>
      </c>
      <c r="B83">
        <v>9.7264999999999997</v>
      </c>
      <c r="C83">
        <v>10.7326</v>
      </c>
    </row>
    <row r="84" spans="1:3" x14ac:dyDescent="0.25">
      <c r="A84" t="s">
        <v>207</v>
      </c>
      <c r="B84">
        <v>9.7264999999999997</v>
      </c>
      <c r="C84">
        <v>10.7326</v>
      </c>
    </row>
    <row r="86" spans="1:3" x14ac:dyDescent="0.25">
      <c r="A86" t="s">
        <v>208</v>
      </c>
      <c r="B86" s="3" t="s">
        <v>153</v>
      </c>
    </row>
    <row r="87" spans="1:3" x14ac:dyDescent="0.25">
      <c r="A87" t="s">
        <v>209</v>
      </c>
      <c r="B87" s="3" t="s">
        <v>153</v>
      </c>
    </row>
    <row r="88" spans="1:3" ht="29.1" customHeight="1" x14ac:dyDescent="0.25">
      <c r="A88" s="47" t="s">
        <v>210</v>
      </c>
      <c r="B88" s="3" t="s">
        <v>153</v>
      </c>
    </row>
    <row r="89" spans="1:3" ht="29.1" customHeight="1" x14ac:dyDescent="0.25">
      <c r="A89" s="47" t="s">
        <v>211</v>
      </c>
      <c r="B89" s="3" t="s">
        <v>153</v>
      </c>
    </row>
    <row r="90" spans="1:3" x14ac:dyDescent="0.25">
      <c r="A90" t="s">
        <v>480</v>
      </c>
      <c r="B90" s="49">
        <v>0.14929999999999999</v>
      </c>
    </row>
    <row r="91" spans="1:3" ht="43.5" customHeight="1" x14ac:dyDescent="0.25">
      <c r="A91" s="47" t="s">
        <v>213</v>
      </c>
      <c r="B91" s="3" t="s">
        <v>153</v>
      </c>
    </row>
    <row r="92" spans="1:3" x14ac:dyDescent="0.25">
      <c r="B92" s="3"/>
    </row>
    <row r="93" spans="1:3" ht="29.1" customHeight="1" x14ac:dyDescent="0.25">
      <c r="A93" s="47" t="s">
        <v>214</v>
      </c>
      <c r="B93" s="3" t="s">
        <v>153</v>
      </c>
    </row>
    <row r="94" spans="1:3" ht="29.1" customHeight="1" x14ac:dyDescent="0.25">
      <c r="A94" s="47" t="s">
        <v>215</v>
      </c>
      <c r="B94">
        <v>2348.9899999999998</v>
      </c>
    </row>
    <row r="95" spans="1:3" ht="29.1" customHeight="1" x14ac:dyDescent="0.25">
      <c r="A95" s="47" t="s">
        <v>216</v>
      </c>
      <c r="B95" s="3" t="s">
        <v>153</v>
      </c>
    </row>
    <row r="96" spans="1:3" ht="29.1" customHeight="1" x14ac:dyDescent="0.25">
      <c r="A96" s="47" t="s">
        <v>217</v>
      </c>
      <c r="B96" s="3" t="s">
        <v>153</v>
      </c>
    </row>
    <row r="99" spans="1:9" x14ac:dyDescent="0.25">
      <c r="A99" s="77" t="s">
        <v>481</v>
      </c>
      <c r="B99" s="78" t="s">
        <v>482</v>
      </c>
      <c r="C99" s="76"/>
      <c r="D99" s="76"/>
      <c r="E99" s="76"/>
      <c r="F99" s="76"/>
      <c r="G99" s="76"/>
      <c r="H99" s="76"/>
      <c r="I99" s="76"/>
    </row>
    <row r="100" spans="1:9" x14ac:dyDescent="0.25">
      <c r="A100" s="76"/>
      <c r="B100" s="76"/>
      <c r="C100" s="76"/>
      <c r="D100" s="76"/>
      <c r="E100" s="76"/>
      <c r="F100" s="76"/>
      <c r="G100" s="76"/>
      <c r="H100" s="76"/>
      <c r="I100" s="76"/>
    </row>
    <row r="101" spans="1:9" x14ac:dyDescent="0.25">
      <c r="A101" s="77" t="s">
        <v>483</v>
      </c>
      <c r="B101" s="79" t="s">
        <v>484</v>
      </c>
      <c r="C101" s="80"/>
      <c r="D101" s="80"/>
      <c r="E101" s="76"/>
      <c r="F101" s="76"/>
      <c r="G101" s="76"/>
      <c r="H101" s="76"/>
      <c r="I101" s="76"/>
    </row>
    <row r="102" spans="1:9" x14ac:dyDescent="0.25">
      <c r="A102" s="76"/>
      <c r="B102" s="76"/>
      <c r="C102" s="76"/>
      <c r="D102" s="76"/>
      <c r="E102" s="76"/>
      <c r="F102" s="88"/>
      <c r="G102" s="88"/>
      <c r="H102" s="87"/>
      <c r="I102" s="76"/>
    </row>
    <row r="103" spans="1:9" x14ac:dyDescent="0.25">
      <c r="A103" s="76"/>
      <c r="B103" s="79" t="s">
        <v>485</v>
      </c>
      <c r="C103" s="76"/>
      <c r="D103" s="76"/>
      <c r="E103" s="76"/>
      <c r="F103" s="76"/>
      <c r="G103" s="76"/>
      <c r="H103" s="76"/>
      <c r="I103" s="76"/>
    </row>
    <row r="104" spans="1:9" x14ac:dyDescent="0.25">
      <c r="A104" s="76"/>
      <c r="B104" s="81" t="s">
        <v>486</v>
      </c>
      <c r="C104" s="81" t="s">
        <v>487</v>
      </c>
      <c r="D104" s="76"/>
      <c r="E104" s="76"/>
      <c r="F104" s="76"/>
      <c r="G104" s="76"/>
      <c r="H104" s="76"/>
      <c r="I104" s="76"/>
    </row>
    <row r="105" spans="1:9" x14ac:dyDescent="0.25">
      <c r="A105" s="76"/>
      <c r="B105" s="84" t="s">
        <v>488</v>
      </c>
      <c r="C105" s="89"/>
      <c r="D105" s="76"/>
      <c r="E105" s="90"/>
      <c r="F105" s="76"/>
      <c r="G105" s="76"/>
      <c r="H105" s="76"/>
      <c r="I105" s="76"/>
    </row>
    <row r="106" spans="1:9" x14ac:dyDescent="0.25">
      <c r="A106" s="76"/>
      <c r="B106" s="76"/>
      <c r="C106" s="76"/>
      <c r="D106" s="76"/>
      <c r="E106" s="76"/>
      <c r="F106" s="76"/>
      <c r="G106" s="76"/>
      <c r="H106" s="76"/>
      <c r="I106" s="76"/>
    </row>
    <row r="107" spans="1:9" x14ac:dyDescent="0.25">
      <c r="A107" s="77" t="s">
        <v>489</v>
      </c>
      <c r="B107" s="78" t="s">
        <v>490</v>
      </c>
      <c r="C107" s="76"/>
      <c r="D107" s="76"/>
      <c r="E107" s="76"/>
      <c r="F107" s="76"/>
      <c r="G107" s="76"/>
      <c r="H107" s="76"/>
      <c r="I107" s="76"/>
    </row>
    <row r="108" spans="1:9" x14ac:dyDescent="0.25">
      <c r="A108" s="76"/>
      <c r="B108" s="76"/>
      <c r="C108" s="94"/>
      <c r="D108" s="95"/>
      <c r="E108" s="96">
        <v>18691756509.944</v>
      </c>
      <c r="F108" s="96">
        <v>15069556039.044001</v>
      </c>
      <c r="G108" s="96">
        <v>15069556039.044001</v>
      </c>
      <c r="H108" s="76"/>
      <c r="I108" s="76"/>
    </row>
    <row r="109" spans="1:9" x14ac:dyDescent="0.25">
      <c r="A109" s="77" t="s">
        <v>491</v>
      </c>
      <c r="B109" s="79" t="s">
        <v>492</v>
      </c>
      <c r="C109" s="76"/>
      <c r="D109" s="76"/>
      <c r="E109" s="76"/>
      <c r="F109" s="76"/>
      <c r="G109" s="76"/>
      <c r="H109" s="76"/>
      <c r="I109" s="76"/>
    </row>
    <row r="110" spans="1:9" x14ac:dyDescent="0.25">
      <c r="A110" s="76"/>
      <c r="B110" s="76"/>
      <c r="C110" s="76"/>
      <c r="D110" s="76"/>
      <c r="E110" s="94"/>
      <c r="F110" s="98"/>
      <c r="G110" s="98"/>
      <c r="H110" s="90"/>
      <c r="I110" s="76"/>
    </row>
    <row r="111" spans="1:9" x14ac:dyDescent="0.25">
      <c r="A111" s="76"/>
      <c r="B111" s="100"/>
      <c r="C111" s="76"/>
      <c r="D111" s="76"/>
      <c r="E111" s="76"/>
      <c r="F111" s="76"/>
      <c r="G111" s="76"/>
      <c r="H111" s="76"/>
      <c r="I111" s="76"/>
    </row>
    <row r="112" spans="1:9" x14ac:dyDescent="0.25">
      <c r="A112" s="77" t="s">
        <v>493</v>
      </c>
      <c r="B112" s="79" t="s">
        <v>494</v>
      </c>
      <c r="C112" s="76"/>
      <c r="D112" s="76"/>
      <c r="E112" s="76"/>
      <c r="F112" s="76"/>
      <c r="G112" s="76"/>
      <c r="H112" s="76"/>
      <c r="I112" s="76"/>
    </row>
    <row r="113" spans="1:9" x14ac:dyDescent="0.25">
      <c r="A113" s="76"/>
      <c r="B113" s="76"/>
      <c r="C113" s="76"/>
      <c r="D113" s="76"/>
      <c r="E113" s="76"/>
      <c r="F113" s="76"/>
      <c r="G113" s="76"/>
      <c r="H113" s="76"/>
      <c r="I113" s="76"/>
    </row>
    <row r="114" spans="1:9" x14ac:dyDescent="0.25">
      <c r="A114" s="77" t="s">
        <v>495</v>
      </c>
      <c r="B114" s="78" t="s">
        <v>496</v>
      </c>
      <c r="C114" s="76"/>
      <c r="D114" s="76"/>
      <c r="E114" s="76"/>
      <c r="F114" s="76"/>
      <c r="G114" s="76"/>
      <c r="H114" s="76"/>
      <c r="I114" s="76"/>
    </row>
    <row r="115" spans="1:9" x14ac:dyDescent="0.25">
      <c r="A115" s="76"/>
      <c r="B115" s="101"/>
      <c r="C115" s="76"/>
      <c r="D115" s="76"/>
      <c r="E115" s="76"/>
      <c r="F115" s="76"/>
      <c r="G115" s="76"/>
      <c r="H115" s="76"/>
      <c r="I115" s="76"/>
    </row>
    <row r="116" spans="1:9" x14ac:dyDescent="0.25">
      <c r="A116" s="77" t="s">
        <v>497</v>
      </c>
      <c r="B116" s="79" t="s">
        <v>498</v>
      </c>
      <c r="C116" s="76"/>
      <c r="D116" s="76"/>
      <c r="E116" s="76"/>
      <c r="F116" s="76"/>
      <c r="G116" s="76"/>
      <c r="H116" s="76"/>
      <c r="I116" s="76"/>
    </row>
    <row r="117" spans="1:9" x14ac:dyDescent="0.25">
      <c r="A117" s="77"/>
      <c r="B117" s="78"/>
      <c r="C117" s="76"/>
      <c r="D117" s="76"/>
      <c r="E117" s="76"/>
      <c r="F117" s="76"/>
      <c r="G117" s="76"/>
      <c r="H117" s="76"/>
      <c r="I117" s="76"/>
    </row>
    <row r="118" spans="1:9" x14ac:dyDescent="0.25">
      <c r="A118" s="77" t="s">
        <v>499</v>
      </c>
      <c r="B118" s="79" t="s">
        <v>500</v>
      </c>
      <c r="C118" s="76"/>
      <c r="D118" s="76"/>
      <c r="E118" s="76"/>
      <c r="F118" s="76"/>
      <c r="G118" s="76"/>
      <c r="H118" s="76"/>
      <c r="I118" s="76"/>
    </row>
    <row r="119" spans="1:9" x14ac:dyDescent="0.25">
      <c r="A119" s="77"/>
      <c r="B119" s="84"/>
      <c r="C119" s="84"/>
      <c r="D119" s="84"/>
      <c r="E119" s="102"/>
      <c r="F119" s="86"/>
      <c r="G119" s="86"/>
      <c r="H119" s="76"/>
      <c r="I119" s="76"/>
    </row>
    <row r="120" spans="1:9" x14ac:dyDescent="0.25">
      <c r="A120" s="77"/>
      <c r="B120" s="103"/>
      <c r="C120" s="76"/>
      <c r="D120" s="76"/>
      <c r="E120" s="93"/>
      <c r="F120" s="88"/>
      <c r="G120" s="88"/>
      <c r="H120" s="76"/>
      <c r="I120" s="76"/>
    </row>
    <row r="121" spans="1:9" x14ac:dyDescent="0.25">
      <c r="A121" s="77" t="s">
        <v>501</v>
      </c>
      <c r="B121" s="79" t="s">
        <v>502</v>
      </c>
      <c r="C121" s="76"/>
      <c r="D121" s="76"/>
      <c r="E121" s="76"/>
      <c r="F121" s="76"/>
      <c r="G121" s="76"/>
      <c r="H121" s="76"/>
      <c r="I121" s="76"/>
    </row>
    <row r="122" spans="1:9" x14ac:dyDescent="0.25">
      <c r="A122" s="76"/>
      <c r="B122" s="84"/>
      <c r="C122" s="84"/>
      <c r="D122" s="84"/>
      <c r="E122" s="104"/>
      <c r="F122" s="104"/>
      <c r="G122" s="104"/>
      <c r="H122" s="76"/>
      <c r="I122" s="76"/>
    </row>
    <row r="123" spans="1:9" x14ac:dyDescent="0.25">
      <c r="A123" s="76"/>
      <c r="B123" s="76"/>
      <c r="C123" s="76"/>
      <c r="D123" s="76"/>
      <c r="E123" s="106"/>
      <c r="F123" s="106"/>
      <c r="G123" s="106"/>
      <c r="H123" s="76"/>
      <c r="I123" s="76"/>
    </row>
    <row r="124" spans="1:9" x14ac:dyDescent="0.25">
      <c r="A124" s="76"/>
      <c r="B124" s="76" t="s">
        <v>503</v>
      </c>
      <c r="C124" s="76"/>
      <c r="D124" s="76"/>
      <c r="E124" s="76"/>
      <c r="F124" s="76"/>
      <c r="G124" s="76"/>
      <c r="H124" s="76"/>
      <c r="I124" s="76"/>
    </row>
    <row r="125" spans="1:9" x14ac:dyDescent="0.25">
      <c r="A125" s="76"/>
      <c r="B125" s="76"/>
      <c r="C125" s="76"/>
      <c r="D125" s="76"/>
      <c r="E125" s="76"/>
      <c r="F125" s="76"/>
      <c r="G125" s="76"/>
      <c r="H125" s="76"/>
      <c r="I125" s="76"/>
    </row>
    <row r="126" spans="1:9" x14ac:dyDescent="0.25">
      <c r="A126" s="77" t="s">
        <v>504</v>
      </c>
      <c r="B126" s="78" t="s">
        <v>505</v>
      </c>
      <c r="C126" s="76"/>
      <c r="D126" s="76"/>
      <c r="E126" s="76"/>
      <c r="F126" s="76"/>
      <c r="G126" s="76"/>
      <c r="H126" s="76"/>
      <c r="I126" s="76"/>
    </row>
    <row r="127" spans="1:9" x14ac:dyDescent="0.25">
      <c r="A127" s="76"/>
      <c r="B127" s="76"/>
      <c r="C127" s="76"/>
      <c r="D127" s="76"/>
      <c r="E127" s="76"/>
      <c r="F127" s="76"/>
      <c r="G127" s="76"/>
      <c r="H127" s="76"/>
      <c r="I127" s="76"/>
    </row>
    <row r="128" spans="1:9" x14ac:dyDescent="0.25">
      <c r="A128" s="76"/>
      <c r="B128" s="76" t="s">
        <v>506</v>
      </c>
      <c r="C128" s="76"/>
      <c r="D128" s="76"/>
      <c r="E128" s="76"/>
      <c r="F128" s="76"/>
      <c r="G128" s="76"/>
      <c r="H128" s="76"/>
      <c r="I128" s="76"/>
    </row>
    <row r="129" spans="1:9" x14ac:dyDescent="0.25">
      <c r="A129" s="76"/>
      <c r="B129" s="76"/>
      <c r="C129" s="76"/>
      <c r="D129" s="76"/>
      <c r="E129" s="76"/>
      <c r="F129" s="76"/>
      <c r="G129" s="76"/>
      <c r="H129" s="76"/>
      <c r="I129" s="76"/>
    </row>
    <row r="130" spans="1:9" x14ac:dyDescent="0.25">
      <c r="A130" s="77" t="s">
        <v>507</v>
      </c>
      <c r="B130" s="78" t="s">
        <v>508</v>
      </c>
      <c r="C130" s="76"/>
      <c r="D130" s="76"/>
      <c r="E130" s="76"/>
      <c r="F130" s="76"/>
      <c r="G130" s="76"/>
      <c r="H130" s="76"/>
      <c r="I130" s="76"/>
    </row>
    <row r="131" spans="1:9" x14ac:dyDescent="0.25">
      <c r="A131" s="76"/>
      <c r="B131" s="76"/>
      <c r="C131" s="76"/>
      <c r="D131" s="76"/>
      <c r="E131" s="76"/>
      <c r="F131" s="76"/>
      <c r="G131" s="76"/>
      <c r="H131" s="76"/>
      <c r="I131" s="76" t="s">
        <v>509</v>
      </c>
    </row>
    <row r="133" spans="1:9" ht="69.95" customHeight="1" x14ac:dyDescent="0.25">
      <c r="A133" s="107" t="s">
        <v>227</v>
      </c>
      <c r="B133" s="107" t="s">
        <v>228</v>
      </c>
      <c r="C133" s="107" t="s">
        <v>5</v>
      </c>
      <c r="D133" s="107" t="s">
        <v>6</v>
      </c>
    </row>
    <row r="134" spans="1:9" ht="69.95" customHeight="1" x14ac:dyDescent="0.25">
      <c r="A134" s="107" t="s">
        <v>1397</v>
      </c>
      <c r="B134" s="107"/>
      <c r="C134" s="107" t="s">
        <v>59</v>
      </c>
      <c r="D134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0"/>
  <sheetViews>
    <sheetView showGridLines="0" workbookViewId="0">
      <pane ySplit="4" topLeftCell="A13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229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230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152</v>
      </c>
      <c r="B7" s="31"/>
      <c r="C7" s="31"/>
      <c r="D7" s="14"/>
      <c r="E7" s="15" t="s">
        <v>153</v>
      </c>
      <c r="F7" s="16" t="s">
        <v>153</v>
      </c>
      <c r="G7" s="16"/>
    </row>
    <row r="8" spans="1:7" x14ac:dyDescent="0.25">
      <c r="A8" s="17" t="s">
        <v>154</v>
      </c>
      <c r="B8" s="31"/>
      <c r="C8" s="31"/>
      <c r="D8" s="14"/>
      <c r="E8" s="15"/>
      <c r="F8" s="16"/>
      <c r="G8" s="16"/>
    </row>
    <row r="9" spans="1:7" x14ac:dyDescent="0.25">
      <c r="A9" s="17" t="s">
        <v>231</v>
      </c>
      <c r="B9" s="31"/>
      <c r="C9" s="31"/>
      <c r="D9" s="14"/>
      <c r="E9" s="15"/>
      <c r="F9" s="16"/>
      <c r="G9" s="16"/>
    </row>
    <row r="10" spans="1:7" x14ac:dyDescent="0.25">
      <c r="A10" s="17" t="s">
        <v>187</v>
      </c>
      <c r="B10" s="31"/>
      <c r="C10" s="31"/>
      <c r="D10" s="14"/>
      <c r="E10" s="22" t="s">
        <v>153</v>
      </c>
      <c r="F10" s="23" t="s">
        <v>153</v>
      </c>
      <c r="G10" s="16"/>
    </row>
    <row r="11" spans="1:7" x14ac:dyDescent="0.25">
      <c r="A11" s="13"/>
      <c r="B11" s="31"/>
      <c r="C11" s="31"/>
      <c r="D11" s="14"/>
      <c r="E11" s="15"/>
      <c r="F11" s="16"/>
      <c r="G11" s="16"/>
    </row>
    <row r="12" spans="1:7" x14ac:dyDescent="0.25">
      <c r="A12" s="17" t="s">
        <v>232</v>
      </c>
      <c r="B12" s="31"/>
      <c r="C12" s="31"/>
      <c r="D12" s="14"/>
      <c r="E12" s="15"/>
      <c r="F12" s="16"/>
      <c r="G12" s="16"/>
    </row>
    <row r="13" spans="1:7" x14ac:dyDescent="0.25">
      <c r="A13" s="13" t="s">
        <v>233</v>
      </c>
      <c r="B13" s="31" t="s">
        <v>234</v>
      </c>
      <c r="C13" s="31" t="s">
        <v>235</v>
      </c>
      <c r="D13" s="14">
        <v>3000000</v>
      </c>
      <c r="E13" s="15">
        <v>3045.58</v>
      </c>
      <c r="F13" s="16">
        <v>0.2253</v>
      </c>
      <c r="G13" s="16">
        <v>6.3106999999999996E-2</v>
      </c>
    </row>
    <row r="14" spans="1:7" x14ac:dyDescent="0.25">
      <c r="A14" s="13" t="s">
        <v>236</v>
      </c>
      <c r="B14" s="31" t="s">
        <v>237</v>
      </c>
      <c r="C14" s="31" t="s">
        <v>235</v>
      </c>
      <c r="D14" s="14">
        <v>2700000</v>
      </c>
      <c r="E14" s="15">
        <v>2740.78</v>
      </c>
      <c r="F14" s="16">
        <v>0.20269999999999999</v>
      </c>
      <c r="G14" s="16">
        <v>6.0644999999999998E-2</v>
      </c>
    </row>
    <row r="15" spans="1:7" x14ac:dyDescent="0.25">
      <c r="A15" s="13" t="s">
        <v>238</v>
      </c>
      <c r="B15" s="31" t="s">
        <v>239</v>
      </c>
      <c r="C15" s="31" t="s">
        <v>235</v>
      </c>
      <c r="D15" s="14">
        <v>100000</v>
      </c>
      <c r="E15" s="15">
        <v>99.75</v>
      </c>
      <c r="F15" s="16">
        <v>7.4000000000000003E-3</v>
      </c>
      <c r="G15" s="16">
        <v>6.3509999999999997E-2</v>
      </c>
    </row>
    <row r="16" spans="1:7" x14ac:dyDescent="0.25">
      <c r="A16" s="17" t="s">
        <v>187</v>
      </c>
      <c r="B16" s="32"/>
      <c r="C16" s="32"/>
      <c r="D16" s="18"/>
      <c r="E16" s="19">
        <v>5886.11</v>
      </c>
      <c r="F16" s="20">
        <v>0.43540000000000001</v>
      </c>
      <c r="G16" s="21"/>
    </row>
    <row r="17" spans="1:7" x14ac:dyDescent="0.25">
      <c r="A17" s="13"/>
      <c r="B17" s="31"/>
      <c r="C17" s="31"/>
      <c r="D17" s="14"/>
      <c r="E17" s="15"/>
      <c r="F17" s="16"/>
      <c r="G17" s="16"/>
    </row>
    <row r="18" spans="1:7" x14ac:dyDescent="0.25">
      <c r="A18" s="17" t="s">
        <v>240</v>
      </c>
      <c r="B18" s="31"/>
      <c r="C18" s="31"/>
      <c r="D18" s="14"/>
      <c r="E18" s="15"/>
      <c r="F18" s="16"/>
      <c r="G18" s="16"/>
    </row>
    <row r="19" spans="1:7" x14ac:dyDescent="0.25">
      <c r="A19" s="13" t="s">
        <v>241</v>
      </c>
      <c r="B19" s="31" t="s">
        <v>242</v>
      </c>
      <c r="C19" s="31" t="s">
        <v>235</v>
      </c>
      <c r="D19" s="14">
        <v>5000000</v>
      </c>
      <c r="E19" s="15">
        <v>5157.45</v>
      </c>
      <c r="F19" s="16">
        <v>0.38150000000000001</v>
      </c>
      <c r="G19" s="16">
        <v>7.0809999999999998E-2</v>
      </c>
    </row>
    <row r="20" spans="1:7" x14ac:dyDescent="0.25">
      <c r="A20" s="13" t="s">
        <v>243</v>
      </c>
      <c r="B20" s="31" t="s">
        <v>244</v>
      </c>
      <c r="C20" s="31" t="s">
        <v>235</v>
      </c>
      <c r="D20" s="14">
        <v>1500000</v>
      </c>
      <c r="E20" s="15">
        <v>1535.57</v>
      </c>
      <c r="F20" s="16">
        <v>0.11360000000000001</v>
      </c>
      <c r="G20" s="16">
        <v>6.9905999999999996E-2</v>
      </c>
    </row>
    <row r="21" spans="1:7" x14ac:dyDescent="0.25">
      <c r="A21" s="13" t="s">
        <v>245</v>
      </c>
      <c r="B21" s="31" t="s">
        <v>246</v>
      </c>
      <c r="C21" s="31" t="s">
        <v>235</v>
      </c>
      <c r="D21" s="14">
        <v>500000</v>
      </c>
      <c r="E21" s="15">
        <v>519.55999999999995</v>
      </c>
      <c r="F21" s="16">
        <v>3.8399999999999997E-2</v>
      </c>
      <c r="G21" s="16">
        <v>7.0810999999999999E-2</v>
      </c>
    </row>
    <row r="22" spans="1:7" x14ac:dyDescent="0.25">
      <c r="A22" s="17" t="s">
        <v>187</v>
      </c>
      <c r="B22" s="32"/>
      <c r="C22" s="32"/>
      <c r="D22" s="18"/>
      <c r="E22" s="19">
        <v>7212.58</v>
      </c>
      <c r="F22" s="20">
        <v>0.53349999999999997</v>
      </c>
      <c r="G22" s="21"/>
    </row>
    <row r="23" spans="1:7" x14ac:dyDescent="0.25">
      <c r="A23" s="13"/>
      <c r="B23" s="31"/>
      <c r="C23" s="31"/>
      <c r="D23" s="14"/>
      <c r="E23" s="15"/>
      <c r="F23" s="16"/>
      <c r="G23" s="16"/>
    </row>
    <row r="24" spans="1:7" x14ac:dyDescent="0.25">
      <c r="A24" s="13"/>
      <c r="B24" s="31"/>
      <c r="C24" s="31"/>
      <c r="D24" s="14"/>
      <c r="E24" s="15"/>
      <c r="F24" s="16"/>
      <c r="G24" s="16"/>
    </row>
    <row r="25" spans="1:7" x14ac:dyDescent="0.25">
      <c r="A25" s="17" t="s">
        <v>188</v>
      </c>
      <c r="B25" s="31"/>
      <c r="C25" s="31"/>
      <c r="D25" s="14"/>
      <c r="E25" s="15"/>
      <c r="F25" s="16"/>
      <c r="G25" s="16"/>
    </row>
    <row r="26" spans="1:7" x14ac:dyDescent="0.25">
      <c r="A26" s="17" t="s">
        <v>187</v>
      </c>
      <c r="B26" s="31"/>
      <c r="C26" s="31"/>
      <c r="D26" s="14"/>
      <c r="E26" s="22" t="s">
        <v>153</v>
      </c>
      <c r="F26" s="23" t="s">
        <v>153</v>
      </c>
      <c r="G26" s="16"/>
    </row>
    <row r="27" spans="1:7" x14ac:dyDescent="0.25">
      <c r="A27" s="13"/>
      <c r="B27" s="31"/>
      <c r="C27" s="31"/>
      <c r="D27" s="14"/>
      <c r="E27" s="15"/>
      <c r="F27" s="16"/>
      <c r="G27" s="16"/>
    </row>
    <row r="28" spans="1:7" x14ac:dyDescent="0.25">
      <c r="A28" s="17" t="s">
        <v>189</v>
      </c>
      <c r="B28" s="31"/>
      <c r="C28" s="31"/>
      <c r="D28" s="14"/>
      <c r="E28" s="15"/>
      <c r="F28" s="16"/>
      <c r="G28" s="16"/>
    </row>
    <row r="29" spans="1:7" x14ac:dyDescent="0.25">
      <c r="A29" s="17" t="s">
        <v>187</v>
      </c>
      <c r="B29" s="31"/>
      <c r="C29" s="31"/>
      <c r="D29" s="14"/>
      <c r="E29" s="22" t="s">
        <v>153</v>
      </c>
      <c r="F29" s="23" t="s">
        <v>153</v>
      </c>
      <c r="G29" s="16"/>
    </row>
    <row r="30" spans="1:7" x14ac:dyDescent="0.25">
      <c r="A30" s="13"/>
      <c r="B30" s="31"/>
      <c r="C30" s="31"/>
      <c r="D30" s="14"/>
      <c r="E30" s="15"/>
      <c r="F30" s="16"/>
      <c r="G30" s="16"/>
    </row>
    <row r="31" spans="1:7" x14ac:dyDescent="0.25">
      <c r="A31" s="24" t="s">
        <v>190</v>
      </c>
      <c r="B31" s="33"/>
      <c r="C31" s="33"/>
      <c r="D31" s="25"/>
      <c r="E31" s="19">
        <v>13098.69</v>
      </c>
      <c r="F31" s="20">
        <v>0.96889999999999998</v>
      </c>
      <c r="G31" s="21"/>
    </row>
    <row r="32" spans="1:7" x14ac:dyDescent="0.25">
      <c r="A32" s="13"/>
      <c r="B32" s="31"/>
      <c r="C32" s="31"/>
      <c r="D32" s="14"/>
      <c r="E32" s="15"/>
      <c r="F32" s="16"/>
      <c r="G32" s="16"/>
    </row>
    <row r="33" spans="1:7" x14ac:dyDescent="0.25">
      <c r="A33" s="13"/>
      <c r="B33" s="31"/>
      <c r="C33" s="31"/>
      <c r="D33" s="14"/>
      <c r="E33" s="15"/>
      <c r="F33" s="16"/>
      <c r="G33" s="16"/>
    </row>
    <row r="34" spans="1:7" x14ac:dyDescent="0.25">
      <c r="A34" s="17" t="s">
        <v>191</v>
      </c>
      <c r="B34" s="31"/>
      <c r="C34" s="31"/>
      <c r="D34" s="14"/>
      <c r="E34" s="15"/>
      <c r="F34" s="16"/>
      <c r="G34" s="16"/>
    </row>
    <row r="35" spans="1:7" x14ac:dyDescent="0.25">
      <c r="A35" s="13" t="s">
        <v>192</v>
      </c>
      <c r="B35" s="31"/>
      <c r="C35" s="31"/>
      <c r="D35" s="14"/>
      <c r="E35" s="15">
        <v>187.89</v>
      </c>
      <c r="F35" s="16">
        <v>1.3899999999999999E-2</v>
      </c>
      <c r="G35" s="16">
        <v>5.2331000000000003E-2</v>
      </c>
    </row>
    <row r="36" spans="1:7" x14ac:dyDescent="0.25">
      <c r="A36" s="17" t="s">
        <v>187</v>
      </c>
      <c r="B36" s="32"/>
      <c r="C36" s="32"/>
      <c r="D36" s="18"/>
      <c r="E36" s="19">
        <v>187.89</v>
      </c>
      <c r="F36" s="20">
        <v>1.3899999999999999E-2</v>
      </c>
      <c r="G36" s="21"/>
    </row>
    <row r="37" spans="1:7" x14ac:dyDescent="0.25">
      <c r="A37" s="13"/>
      <c r="B37" s="31"/>
      <c r="C37" s="31"/>
      <c r="D37" s="14"/>
      <c r="E37" s="15"/>
      <c r="F37" s="16"/>
      <c r="G37" s="16"/>
    </row>
    <row r="38" spans="1:7" x14ac:dyDescent="0.25">
      <c r="A38" s="24" t="s">
        <v>190</v>
      </c>
      <c r="B38" s="33"/>
      <c r="C38" s="33"/>
      <c r="D38" s="25"/>
      <c r="E38" s="19">
        <v>187.89</v>
      </c>
      <c r="F38" s="20">
        <v>1.3899999999999999E-2</v>
      </c>
      <c r="G38" s="21"/>
    </row>
    <row r="39" spans="1:7" x14ac:dyDescent="0.25">
      <c r="A39" s="13" t="s">
        <v>193</v>
      </c>
      <c r="B39" s="31"/>
      <c r="C39" s="31"/>
      <c r="D39" s="14"/>
      <c r="E39" s="15">
        <v>234.13116070000001</v>
      </c>
      <c r="F39" s="16">
        <v>1.7319000000000001E-2</v>
      </c>
      <c r="G39" s="16"/>
    </row>
    <row r="40" spans="1:7" x14ac:dyDescent="0.25">
      <c r="A40" s="13" t="s">
        <v>194</v>
      </c>
      <c r="B40" s="31"/>
      <c r="C40" s="31"/>
      <c r="D40" s="14"/>
      <c r="E40" s="35">
        <v>-2.0011606999999998</v>
      </c>
      <c r="F40" s="36">
        <v>-1.1900000000000001E-4</v>
      </c>
      <c r="G40" s="16">
        <v>5.2331000000000003E-2</v>
      </c>
    </row>
    <row r="41" spans="1:7" x14ac:dyDescent="0.25">
      <c r="A41" s="26" t="s">
        <v>195</v>
      </c>
      <c r="B41" s="34"/>
      <c r="C41" s="34"/>
      <c r="D41" s="27"/>
      <c r="E41" s="28">
        <v>13518.71</v>
      </c>
      <c r="F41" s="29">
        <v>1</v>
      </c>
      <c r="G41" s="29"/>
    </row>
    <row r="43" spans="1:7" x14ac:dyDescent="0.25">
      <c r="A43" s="1" t="s">
        <v>196</v>
      </c>
    </row>
    <row r="44" spans="1:7" x14ac:dyDescent="0.25">
      <c r="A44" t="s">
        <v>247</v>
      </c>
    </row>
    <row r="45" spans="1:7" x14ac:dyDescent="0.25">
      <c r="A45" s="69" t="s">
        <v>197</v>
      </c>
    </row>
    <row r="46" spans="1:7" x14ac:dyDescent="0.25">
      <c r="A46" s="1" t="s">
        <v>199</v>
      </c>
    </row>
    <row r="47" spans="1:7" x14ac:dyDescent="0.25">
      <c r="A47" s="47" t="s">
        <v>200</v>
      </c>
      <c r="B47" s="3" t="s">
        <v>153</v>
      </c>
    </row>
    <row r="48" spans="1:7" x14ac:dyDescent="0.25">
      <c r="A48" t="s">
        <v>201</v>
      </c>
    </row>
    <row r="49" spans="1:3" x14ac:dyDescent="0.25">
      <c r="A49" t="s">
        <v>202</v>
      </c>
      <c r="B49" t="s">
        <v>203</v>
      </c>
      <c r="C49" t="s">
        <v>203</v>
      </c>
    </row>
    <row r="50" spans="1:3" x14ac:dyDescent="0.25">
      <c r="B50" s="48">
        <v>46112</v>
      </c>
      <c r="C50" s="48">
        <v>46142</v>
      </c>
    </row>
    <row r="51" spans="1:3" x14ac:dyDescent="0.25">
      <c r="A51" t="s">
        <v>204</v>
      </c>
      <c r="B51">
        <v>12.9381</v>
      </c>
      <c r="C51">
        <v>12.991899999999999</v>
      </c>
    </row>
    <row r="52" spans="1:3" x14ac:dyDescent="0.25">
      <c r="A52" t="s">
        <v>205</v>
      </c>
      <c r="B52">
        <v>12.9383</v>
      </c>
      <c r="C52">
        <v>12.992100000000001</v>
      </c>
    </row>
    <row r="53" spans="1:3" x14ac:dyDescent="0.25">
      <c r="A53" t="s">
        <v>206</v>
      </c>
      <c r="B53">
        <v>12.824</v>
      </c>
      <c r="C53">
        <v>12.8748</v>
      </c>
    </row>
    <row r="54" spans="1:3" x14ac:dyDescent="0.25">
      <c r="A54" t="s">
        <v>207</v>
      </c>
      <c r="B54">
        <v>12.824</v>
      </c>
      <c r="C54">
        <v>12.874700000000001</v>
      </c>
    </row>
    <row r="56" spans="1:3" x14ac:dyDescent="0.25">
      <c r="A56" t="s">
        <v>208</v>
      </c>
      <c r="B56" s="3" t="s">
        <v>153</v>
      </c>
    </row>
    <row r="57" spans="1:3" x14ac:dyDescent="0.25">
      <c r="A57" t="s">
        <v>209</v>
      </c>
      <c r="B57" s="3" t="s">
        <v>153</v>
      </c>
    </row>
    <row r="58" spans="1:3" ht="29.1" customHeight="1" x14ac:dyDescent="0.25">
      <c r="A58" s="47" t="s">
        <v>210</v>
      </c>
      <c r="B58" s="3" t="s">
        <v>153</v>
      </c>
    </row>
    <row r="59" spans="1:3" ht="29.1" customHeight="1" x14ac:dyDescent="0.25">
      <c r="A59" s="47" t="s">
        <v>211</v>
      </c>
      <c r="B59" s="3" t="s">
        <v>153</v>
      </c>
    </row>
    <row r="60" spans="1:3" x14ac:dyDescent="0.25">
      <c r="A60" t="s">
        <v>212</v>
      </c>
      <c r="B60" s="49">
        <f>B75</f>
        <v>1.9186226943601641</v>
      </c>
    </row>
    <row r="61" spans="1:3" ht="43.5" customHeight="1" x14ac:dyDescent="0.25">
      <c r="A61" s="47" t="s">
        <v>213</v>
      </c>
      <c r="B61" s="3" t="s">
        <v>153</v>
      </c>
    </row>
    <row r="62" spans="1:3" x14ac:dyDescent="0.25">
      <c r="B62" s="3"/>
    </row>
    <row r="63" spans="1:3" ht="29.1" customHeight="1" x14ac:dyDescent="0.25">
      <c r="A63" s="47" t="s">
        <v>214</v>
      </c>
      <c r="B63" s="3" t="s">
        <v>153</v>
      </c>
    </row>
    <row r="64" spans="1:3" ht="29.1" customHeight="1" x14ac:dyDescent="0.25">
      <c r="A64" s="47" t="s">
        <v>215</v>
      </c>
      <c r="B64" t="s">
        <v>153</v>
      </c>
    </row>
    <row r="65" spans="1:4" ht="29.1" customHeight="1" x14ac:dyDescent="0.25">
      <c r="A65" s="47" t="s">
        <v>216</v>
      </c>
      <c r="B65" s="3" t="s">
        <v>153</v>
      </c>
    </row>
    <row r="66" spans="1:4" ht="29.1" customHeight="1" x14ac:dyDescent="0.25">
      <c r="A66" s="47" t="s">
        <v>217</v>
      </c>
      <c r="B66" s="3" t="s">
        <v>153</v>
      </c>
    </row>
    <row r="68" spans="1:4" x14ac:dyDescent="0.25">
      <c r="A68" t="s">
        <v>218</v>
      </c>
    </row>
    <row r="69" spans="1:4" ht="57.95" customHeight="1" x14ac:dyDescent="0.25">
      <c r="A69" s="51" t="s">
        <v>219</v>
      </c>
      <c r="B69" s="55" t="s">
        <v>248</v>
      </c>
    </row>
    <row r="70" spans="1:4" ht="43.5" customHeight="1" x14ac:dyDescent="0.25">
      <c r="A70" s="51" t="s">
        <v>221</v>
      </c>
      <c r="B70" s="55" t="s">
        <v>249</v>
      </c>
    </row>
    <row r="71" spans="1:4" x14ac:dyDescent="0.25">
      <c r="A71" s="51"/>
      <c r="B71" s="51"/>
    </row>
    <row r="72" spans="1:4" x14ac:dyDescent="0.25">
      <c r="A72" s="51" t="s">
        <v>223</v>
      </c>
      <c r="B72" s="52">
        <v>6.6535267896487964</v>
      </c>
    </row>
    <row r="73" spans="1:4" x14ac:dyDescent="0.25">
      <c r="A73" s="51"/>
      <c r="B73" s="51"/>
    </row>
    <row r="74" spans="1:4" x14ac:dyDescent="0.25">
      <c r="A74" s="51" t="s">
        <v>224</v>
      </c>
      <c r="B74" s="53">
        <v>1.7775000000000001</v>
      </c>
    </row>
    <row r="75" spans="1:4" x14ac:dyDescent="0.25">
      <c r="A75" s="51" t="s">
        <v>225</v>
      </c>
      <c r="B75" s="53">
        <v>1.9186226943601641</v>
      </c>
    </row>
    <row r="76" spans="1:4" x14ac:dyDescent="0.25">
      <c r="A76" s="51"/>
      <c r="B76" s="51"/>
    </row>
    <row r="77" spans="1:4" x14ac:dyDescent="0.25">
      <c r="A77" s="51" t="s">
        <v>226</v>
      </c>
      <c r="B77" s="54">
        <v>46142</v>
      </c>
    </row>
    <row r="79" spans="1:4" ht="69.95" customHeight="1" x14ac:dyDescent="0.25">
      <c r="A79" s="107" t="s">
        <v>227</v>
      </c>
      <c r="B79" s="107" t="s">
        <v>228</v>
      </c>
      <c r="C79" s="107" t="s">
        <v>5</v>
      </c>
      <c r="D79" s="107" t="s">
        <v>6</v>
      </c>
    </row>
    <row r="80" spans="1:4" ht="69.95" customHeight="1" x14ac:dyDescent="0.25">
      <c r="A80" s="107" t="s">
        <v>250</v>
      </c>
      <c r="B80" s="107"/>
      <c r="C80" s="107" t="s">
        <v>42</v>
      </c>
      <c r="D80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171"/>
  <sheetViews>
    <sheetView showGridLines="0" workbookViewId="0">
      <pane ySplit="4" topLeftCell="A153" activePane="bottomLeft" state="frozen"/>
      <selection activeCell="H2" sqref="H1:H1048576"/>
      <selection pane="bottomLeft" activeCell="C168" sqref="C168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1398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1399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268</v>
      </c>
      <c r="B8" s="31" t="s">
        <v>269</v>
      </c>
      <c r="C8" s="31" t="s">
        <v>270</v>
      </c>
      <c r="D8" s="14">
        <v>702030</v>
      </c>
      <c r="E8" s="15">
        <v>20860.82</v>
      </c>
      <c r="F8" s="16">
        <v>3.5000000000000003E-2</v>
      </c>
      <c r="G8" s="16"/>
    </row>
    <row r="9" spans="1:7" x14ac:dyDescent="0.25">
      <c r="A9" s="13" t="s">
        <v>308</v>
      </c>
      <c r="B9" s="31" t="s">
        <v>309</v>
      </c>
      <c r="C9" s="31" t="s">
        <v>259</v>
      </c>
      <c r="D9" s="14">
        <v>7512590</v>
      </c>
      <c r="E9" s="15">
        <v>20290.75</v>
      </c>
      <c r="F9" s="16">
        <v>3.4099999999999998E-2</v>
      </c>
      <c r="G9" s="16"/>
    </row>
    <row r="10" spans="1:7" x14ac:dyDescent="0.25">
      <c r="A10" s="13" t="s">
        <v>292</v>
      </c>
      <c r="B10" s="31" t="s">
        <v>293</v>
      </c>
      <c r="C10" s="31" t="s">
        <v>259</v>
      </c>
      <c r="D10" s="14">
        <v>5508963</v>
      </c>
      <c r="E10" s="15">
        <v>16168.81</v>
      </c>
      <c r="F10" s="16">
        <v>2.7199999999999998E-2</v>
      </c>
      <c r="G10" s="16"/>
    </row>
    <row r="11" spans="1:7" x14ac:dyDescent="0.25">
      <c r="A11" s="13" t="s">
        <v>368</v>
      </c>
      <c r="B11" s="31" t="s">
        <v>369</v>
      </c>
      <c r="C11" s="31" t="s">
        <v>370</v>
      </c>
      <c r="D11" s="14">
        <v>278087</v>
      </c>
      <c r="E11" s="15">
        <v>13508.08</v>
      </c>
      <c r="F11" s="16">
        <v>2.2700000000000001E-2</v>
      </c>
      <c r="G11" s="16"/>
    </row>
    <row r="12" spans="1:7" x14ac:dyDescent="0.25">
      <c r="A12" s="13" t="s">
        <v>1388</v>
      </c>
      <c r="B12" s="31" t="s">
        <v>1389</v>
      </c>
      <c r="C12" s="31" t="s">
        <v>291</v>
      </c>
      <c r="D12" s="14">
        <v>449102</v>
      </c>
      <c r="E12" s="15">
        <v>12676.8</v>
      </c>
      <c r="F12" s="16">
        <v>2.1299999999999999E-2</v>
      </c>
      <c r="G12" s="16"/>
    </row>
    <row r="13" spans="1:7" x14ac:dyDescent="0.25">
      <c r="A13" s="13" t="s">
        <v>430</v>
      </c>
      <c r="B13" s="31" t="s">
        <v>431</v>
      </c>
      <c r="C13" s="31" t="s">
        <v>432</v>
      </c>
      <c r="D13" s="14">
        <v>368618</v>
      </c>
      <c r="E13" s="15">
        <v>12618.16</v>
      </c>
      <c r="F13" s="16">
        <v>2.12E-2</v>
      </c>
      <c r="G13" s="16"/>
    </row>
    <row r="14" spans="1:7" x14ac:dyDescent="0.25">
      <c r="A14" s="13" t="s">
        <v>414</v>
      </c>
      <c r="B14" s="31" t="s">
        <v>415</v>
      </c>
      <c r="C14" s="31" t="s">
        <v>259</v>
      </c>
      <c r="D14" s="14">
        <v>1455669</v>
      </c>
      <c r="E14" s="15">
        <v>12400.12</v>
      </c>
      <c r="F14" s="16">
        <v>2.0799999999999999E-2</v>
      </c>
      <c r="G14" s="16"/>
    </row>
    <row r="15" spans="1:7" x14ac:dyDescent="0.25">
      <c r="A15" s="13" t="s">
        <v>1400</v>
      </c>
      <c r="B15" s="31" t="s">
        <v>1401</v>
      </c>
      <c r="C15" s="31" t="s">
        <v>277</v>
      </c>
      <c r="D15" s="14">
        <v>1164274</v>
      </c>
      <c r="E15" s="15">
        <v>12174.23</v>
      </c>
      <c r="F15" s="16">
        <v>2.0500000000000001E-2</v>
      </c>
      <c r="G15" s="16"/>
    </row>
    <row r="16" spans="1:7" x14ac:dyDescent="0.25">
      <c r="A16" s="13" t="s">
        <v>1211</v>
      </c>
      <c r="B16" s="31" t="s">
        <v>1212</v>
      </c>
      <c r="C16" s="31" t="s">
        <v>304</v>
      </c>
      <c r="D16" s="14">
        <v>1071929</v>
      </c>
      <c r="E16" s="15">
        <v>11925.21</v>
      </c>
      <c r="F16" s="16">
        <v>0.02</v>
      </c>
      <c r="G16" s="16"/>
    </row>
    <row r="17" spans="1:7" x14ac:dyDescent="0.25">
      <c r="A17" s="13" t="s">
        <v>435</v>
      </c>
      <c r="B17" s="31" t="s">
        <v>436</v>
      </c>
      <c r="C17" s="31" t="s">
        <v>350</v>
      </c>
      <c r="D17" s="14">
        <v>1754462</v>
      </c>
      <c r="E17" s="15">
        <v>11697</v>
      </c>
      <c r="F17" s="16">
        <v>1.9699999999999999E-2</v>
      </c>
      <c r="G17" s="16"/>
    </row>
    <row r="18" spans="1:7" x14ac:dyDescent="0.25">
      <c r="A18" s="13" t="s">
        <v>392</v>
      </c>
      <c r="B18" s="31" t="s">
        <v>393</v>
      </c>
      <c r="C18" s="31" t="s">
        <v>270</v>
      </c>
      <c r="D18" s="14">
        <v>5384795</v>
      </c>
      <c r="E18" s="15">
        <v>11576.77</v>
      </c>
      <c r="F18" s="16">
        <v>1.95E-2</v>
      </c>
      <c r="G18" s="16"/>
    </row>
    <row r="19" spans="1:7" x14ac:dyDescent="0.25">
      <c r="A19" s="13" t="s">
        <v>321</v>
      </c>
      <c r="B19" s="31" t="s">
        <v>322</v>
      </c>
      <c r="C19" s="31" t="s">
        <v>323</v>
      </c>
      <c r="D19" s="14">
        <v>1680647</v>
      </c>
      <c r="E19" s="15">
        <v>11372.1</v>
      </c>
      <c r="F19" s="16">
        <v>1.9099999999999999E-2</v>
      </c>
      <c r="G19" s="16"/>
    </row>
    <row r="20" spans="1:7" x14ac:dyDescent="0.25">
      <c r="A20" s="13" t="s">
        <v>302</v>
      </c>
      <c r="B20" s="31" t="s">
        <v>303</v>
      </c>
      <c r="C20" s="31" t="s">
        <v>304</v>
      </c>
      <c r="D20" s="14">
        <v>1099234</v>
      </c>
      <c r="E20" s="15">
        <v>11273.74</v>
      </c>
      <c r="F20" s="16">
        <v>1.89E-2</v>
      </c>
      <c r="G20" s="16"/>
    </row>
    <row r="21" spans="1:7" x14ac:dyDescent="0.25">
      <c r="A21" s="13" t="s">
        <v>1366</v>
      </c>
      <c r="B21" s="31" t="s">
        <v>1367</v>
      </c>
      <c r="C21" s="31" t="s">
        <v>343</v>
      </c>
      <c r="D21" s="14">
        <v>1388915</v>
      </c>
      <c r="E21" s="15">
        <v>11078.68</v>
      </c>
      <c r="F21" s="16">
        <v>1.8599999999999998E-2</v>
      </c>
      <c r="G21" s="16"/>
    </row>
    <row r="22" spans="1:7" x14ac:dyDescent="0.25">
      <c r="A22" s="13" t="s">
        <v>899</v>
      </c>
      <c r="B22" s="31" t="s">
        <v>900</v>
      </c>
      <c r="C22" s="31" t="s">
        <v>350</v>
      </c>
      <c r="D22" s="14">
        <v>1151897</v>
      </c>
      <c r="E22" s="15">
        <v>10631.43</v>
      </c>
      <c r="F22" s="16">
        <v>1.7899999999999999E-2</v>
      </c>
      <c r="G22" s="16"/>
    </row>
    <row r="23" spans="1:7" x14ac:dyDescent="0.25">
      <c r="A23" s="13" t="s">
        <v>452</v>
      </c>
      <c r="B23" s="31" t="s">
        <v>453</v>
      </c>
      <c r="C23" s="31" t="s">
        <v>370</v>
      </c>
      <c r="D23" s="14">
        <v>554193</v>
      </c>
      <c r="E23" s="15">
        <v>10557.38</v>
      </c>
      <c r="F23" s="16">
        <v>1.77E-2</v>
      </c>
      <c r="G23" s="16"/>
    </row>
    <row r="24" spans="1:7" x14ac:dyDescent="0.25">
      <c r="A24" s="13" t="s">
        <v>1402</v>
      </c>
      <c r="B24" s="31" t="s">
        <v>1403</v>
      </c>
      <c r="C24" s="31" t="s">
        <v>337</v>
      </c>
      <c r="D24" s="14">
        <v>988235</v>
      </c>
      <c r="E24" s="15">
        <v>10448.11</v>
      </c>
      <c r="F24" s="16">
        <v>1.7600000000000001E-2</v>
      </c>
      <c r="G24" s="16"/>
    </row>
    <row r="25" spans="1:7" x14ac:dyDescent="0.25">
      <c r="A25" s="13" t="s">
        <v>374</v>
      </c>
      <c r="B25" s="31" t="s">
        <v>375</v>
      </c>
      <c r="C25" s="31" t="s">
        <v>259</v>
      </c>
      <c r="D25" s="14">
        <v>15275957</v>
      </c>
      <c r="E25" s="15">
        <v>10211.98</v>
      </c>
      <c r="F25" s="16">
        <v>1.72E-2</v>
      </c>
      <c r="G25" s="16"/>
    </row>
    <row r="26" spans="1:7" x14ac:dyDescent="0.25">
      <c r="A26" s="13" t="s">
        <v>439</v>
      </c>
      <c r="B26" s="31" t="s">
        <v>440</v>
      </c>
      <c r="C26" s="31" t="s">
        <v>418</v>
      </c>
      <c r="D26" s="14">
        <v>1424301</v>
      </c>
      <c r="E26" s="15">
        <v>10165.950000000001</v>
      </c>
      <c r="F26" s="16">
        <v>1.7100000000000001E-2</v>
      </c>
      <c r="G26" s="16"/>
    </row>
    <row r="27" spans="1:7" x14ac:dyDescent="0.25">
      <c r="A27" s="13" t="s">
        <v>909</v>
      </c>
      <c r="B27" s="31" t="s">
        <v>910</v>
      </c>
      <c r="C27" s="31" t="s">
        <v>418</v>
      </c>
      <c r="D27" s="14">
        <v>146788</v>
      </c>
      <c r="E27" s="15">
        <v>10012.41</v>
      </c>
      <c r="F27" s="16">
        <v>1.6799999999999999E-2</v>
      </c>
      <c r="G27" s="16"/>
    </row>
    <row r="28" spans="1:7" x14ac:dyDescent="0.25">
      <c r="A28" s="13" t="s">
        <v>993</v>
      </c>
      <c r="B28" s="31" t="s">
        <v>994</v>
      </c>
      <c r="C28" s="31" t="s">
        <v>291</v>
      </c>
      <c r="D28" s="14">
        <v>471131</v>
      </c>
      <c r="E28" s="15">
        <v>9627.09</v>
      </c>
      <c r="F28" s="16">
        <v>1.6199999999999999E-2</v>
      </c>
      <c r="G28" s="16"/>
    </row>
    <row r="29" spans="1:7" x14ac:dyDescent="0.25">
      <c r="A29" s="13" t="s">
        <v>1404</v>
      </c>
      <c r="B29" s="31" t="s">
        <v>1405</v>
      </c>
      <c r="C29" s="31" t="s">
        <v>370</v>
      </c>
      <c r="D29" s="14">
        <v>634027</v>
      </c>
      <c r="E29" s="15">
        <v>9531.33</v>
      </c>
      <c r="F29" s="16">
        <v>1.6E-2</v>
      </c>
      <c r="G29" s="16"/>
    </row>
    <row r="30" spans="1:7" x14ac:dyDescent="0.25">
      <c r="A30" s="13" t="s">
        <v>351</v>
      </c>
      <c r="B30" s="31" t="s">
        <v>352</v>
      </c>
      <c r="C30" s="31" t="s">
        <v>291</v>
      </c>
      <c r="D30" s="14">
        <v>571055</v>
      </c>
      <c r="E30" s="15">
        <v>8742.2800000000007</v>
      </c>
      <c r="F30" s="16">
        <v>1.47E-2</v>
      </c>
      <c r="G30" s="16"/>
    </row>
    <row r="31" spans="1:7" x14ac:dyDescent="0.25">
      <c r="A31" s="13" t="s">
        <v>930</v>
      </c>
      <c r="B31" s="31" t="s">
        <v>931</v>
      </c>
      <c r="C31" s="31" t="s">
        <v>332</v>
      </c>
      <c r="D31" s="14">
        <v>537074</v>
      </c>
      <c r="E31" s="15">
        <v>8516.3799999999992</v>
      </c>
      <c r="F31" s="16">
        <v>1.43E-2</v>
      </c>
      <c r="G31" s="16"/>
    </row>
    <row r="32" spans="1:7" x14ac:dyDescent="0.25">
      <c r="A32" s="13" t="s">
        <v>1368</v>
      </c>
      <c r="B32" s="31" t="s">
        <v>1369</v>
      </c>
      <c r="C32" s="31" t="s">
        <v>923</v>
      </c>
      <c r="D32" s="14">
        <v>1773844</v>
      </c>
      <c r="E32" s="15">
        <v>8284.74</v>
      </c>
      <c r="F32" s="16">
        <v>1.3899999999999999E-2</v>
      </c>
      <c r="G32" s="16"/>
    </row>
    <row r="33" spans="1:7" x14ac:dyDescent="0.25">
      <c r="A33" s="13" t="s">
        <v>1406</v>
      </c>
      <c r="B33" s="31" t="s">
        <v>1407</v>
      </c>
      <c r="C33" s="31" t="s">
        <v>332</v>
      </c>
      <c r="D33" s="14">
        <v>2580626</v>
      </c>
      <c r="E33" s="15">
        <v>7975.42</v>
      </c>
      <c r="F33" s="16">
        <v>1.34E-2</v>
      </c>
      <c r="G33" s="16"/>
    </row>
    <row r="34" spans="1:7" x14ac:dyDescent="0.25">
      <c r="A34" s="13" t="s">
        <v>358</v>
      </c>
      <c r="B34" s="31" t="s">
        <v>359</v>
      </c>
      <c r="C34" s="31" t="s">
        <v>259</v>
      </c>
      <c r="D34" s="14">
        <v>2775890</v>
      </c>
      <c r="E34" s="15">
        <v>7965.42</v>
      </c>
      <c r="F34" s="16">
        <v>1.34E-2</v>
      </c>
      <c r="G34" s="16"/>
    </row>
    <row r="35" spans="1:7" x14ac:dyDescent="0.25">
      <c r="A35" s="13" t="s">
        <v>385</v>
      </c>
      <c r="B35" s="31" t="s">
        <v>386</v>
      </c>
      <c r="C35" s="31" t="s">
        <v>304</v>
      </c>
      <c r="D35" s="14">
        <v>101041</v>
      </c>
      <c r="E35" s="15">
        <v>7768.03</v>
      </c>
      <c r="F35" s="16">
        <v>1.3100000000000001E-2</v>
      </c>
      <c r="G35" s="16"/>
    </row>
    <row r="36" spans="1:7" x14ac:dyDescent="0.25">
      <c r="A36" s="13" t="s">
        <v>568</v>
      </c>
      <c r="B36" s="31" t="s">
        <v>569</v>
      </c>
      <c r="C36" s="31" t="s">
        <v>304</v>
      </c>
      <c r="D36" s="14">
        <v>19112598</v>
      </c>
      <c r="E36" s="15">
        <v>7748.25</v>
      </c>
      <c r="F36" s="16">
        <v>1.2999999999999999E-2</v>
      </c>
      <c r="G36" s="16"/>
    </row>
    <row r="37" spans="1:7" x14ac:dyDescent="0.25">
      <c r="A37" s="13" t="s">
        <v>593</v>
      </c>
      <c r="B37" s="31" t="s">
        <v>594</v>
      </c>
      <c r="C37" s="31" t="s">
        <v>277</v>
      </c>
      <c r="D37" s="14">
        <v>884776</v>
      </c>
      <c r="E37" s="15">
        <v>7655.52</v>
      </c>
      <c r="F37" s="16">
        <v>1.29E-2</v>
      </c>
      <c r="G37" s="16"/>
    </row>
    <row r="38" spans="1:7" x14ac:dyDescent="0.25">
      <c r="A38" s="13" t="s">
        <v>1408</v>
      </c>
      <c r="B38" s="31" t="s">
        <v>1409</v>
      </c>
      <c r="C38" s="31" t="s">
        <v>418</v>
      </c>
      <c r="D38" s="14">
        <v>645867</v>
      </c>
      <c r="E38" s="15">
        <v>7568.27</v>
      </c>
      <c r="F38" s="16">
        <v>1.2699999999999999E-2</v>
      </c>
      <c r="G38" s="16"/>
    </row>
    <row r="39" spans="1:7" x14ac:dyDescent="0.25">
      <c r="A39" s="13" t="s">
        <v>1410</v>
      </c>
      <c r="B39" s="31" t="s">
        <v>1411</v>
      </c>
      <c r="C39" s="31" t="s">
        <v>337</v>
      </c>
      <c r="D39" s="14">
        <v>63798</v>
      </c>
      <c r="E39" s="15">
        <v>7491.16</v>
      </c>
      <c r="F39" s="16">
        <v>1.26E-2</v>
      </c>
      <c r="G39" s="16"/>
    </row>
    <row r="40" spans="1:7" x14ac:dyDescent="0.25">
      <c r="A40" s="13" t="s">
        <v>387</v>
      </c>
      <c r="B40" s="31" t="s">
        <v>388</v>
      </c>
      <c r="C40" s="31" t="s">
        <v>389</v>
      </c>
      <c r="D40" s="14">
        <v>1774134</v>
      </c>
      <c r="E40" s="15">
        <v>7436.28</v>
      </c>
      <c r="F40" s="16">
        <v>1.2500000000000001E-2</v>
      </c>
      <c r="G40" s="16"/>
    </row>
    <row r="41" spans="1:7" x14ac:dyDescent="0.25">
      <c r="A41" s="13" t="s">
        <v>284</v>
      </c>
      <c r="B41" s="31" t="s">
        <v>285</v>
      </c>
      <c r="C41" s="31" t="s">
        <v>286</v>
      </c>
      <c r="D41" s="14">
        <v>793968</v>
      </c>
      <c r="E41" s="15">
        <v>7422.41</v>
      </c>
      <c r="F41" s="16">
        <v>1.2500000000000001E-2</v>
      </c>
      <c r="G41" s="16"/>
    </row>
    <row r="42" spans="1:7" x14ac:dyDescent="0.25">
      <c r="A42" s="13" t="s">
        <v>1412</v>
      </c>
      <c r="B42" s="31" t="s">
        <v>1413</v>
      </c>
      <c r="C42" s="31" t="s">
        <v>350</v>
      </c>
      <c r="D42" s="14">
        <v>652921</v>
      </c>
      <c r="E42" s="15">
        <v>7375.4</v>
      </c>
      <c r="F42" s="16">
        <v>1.24E-2</v>
      </c>
      <c r="G42" s="16"/>
    </row>
    <row r="43" spans="1:7" x14ac:dyDescent="0.25">
      <c r="A43" s="13" t="s">
        <v>1414</v>
      </c>
      <c r="B43" s="31" t="s">
        <v>1415</v>
      </c>
      <c r="C43" s="31" t="s">
        <v>307</v>
      </c>
      <c r="D43" s="14">
        <v>444480</v>
      </c>
      <c r="E43" s="15">
        <v>7354.81</v>
      </c>
      <c r="F43" s="16">
        <v>1.24E-2</v>
      </c>
      <c r="G43" s="16"/>
    </row>
    <row r="44" spans="1:7" x14ac:dyDescent="0.25">
      <c r="A44" s="13" t="s">
        <v>1416</v>
      </c>
      <c r="B44" s="31" t="s">
        <v>1417</v>
      </c>
      <c r="C44" s="31" t="s">
        <v>337</v>
      </c>
      <c r="D44" s="14">
        <v>1263714</v>
      </c>
      <c r="E44" s="15">
        <v>7244.24</v>
      </c>
      <c r="F44" s="16">
        <v>1.2200000000000001E-2</v>
      </c>
      <c r="G44" s="16"/>
    </row>
    <row r="45" spans="1:7" x14ac:dyDescent="0.25">
      <c r="A45" s="13" t="s">
        <v>1418</v>
      </c>
      <c r="B45" s="31" t="s">
        <v>1419</v>
      </c>
      <c r="C45" s="31" t="s">
        <v>370</v>
      </c>
      <c r="D45" s="14">
        <v>693521</v>
      </c>
      <c r="E45" s="15">
        <v>6786.8</v>
      </c>
      <c r="F45" s="16">
        <v>1.14E-2</v>
      </c>
      <c r="G45" s="16"/>
    </row>
    <row r="46" spans="1:7" x14ac:dyDescent="0.25">
      <c r="A46" s="13" t="s">
        <v>1420</v>
      </c>
      <c r="B46" s="31" t="s">
        <v>1421</v>
      </c>
      <c r="C46" s="31" t="s">
        <v>304</v>
      </c>
      <c r="D46" s="14">
        <v>311440</v>
      </c>
      <c r="E46" s="15">
        <v>6729.6</v>
      </c>
      <c r="F46" s="16">
        <v>1.1299999999999999E-2</v>
      </c>
      <c r="G46" s="16"/>
    </row>
    <row r="47" spans="1:7" x14ac:dyDescent="0.25">
      <c r="A47" s="13" t="s">
        <v>1422</v>
      </c>
      <c r="B47" s="31" t="s">
        <v>1423</v>
      </c>
      <c r="C47" s="31" t="s">
        <v>320</v>
      </c>
      <c r="D47" s="14">
        <v>5426474</v>
      </c>
      <c r="E47" s="15">
        <v>6645.8</v>
      </c>
      <c r="F47" s="16">
        <v>1.12E-2</v>
      </c>
      <c r="G47" s="16"/>
    </row>
    <row r="48" spans="1:7" x14ac:dyDescent="0.25">
      <c r="A48" s="13" t="s">
        <v>447</v>
      </c>
      <c r="B48" s="31" t="s">
        <v>448</v>
      </c>
      <c r="C48" s="31" t="s">
        <v>449</v>
      </c>
      <c r="D48" s="14">
        <v>830710</v>
      </c>
      <c r="E48" s="15">
        <v>6562.61</v>
      </c>
      <c r="F48" s="16">
        <v>1.0999999999999999E-2</v>
      </c>
      <c r="G48" s="16"/>
    </row>
    <row r="49" spans="1:7" x14ac:dyDescent="0.25">
      <c r="A49" s="13" t="s">
        <v>1386</v>
      </c>
      <c r="B49" s="31" t="s">
        <v>1387</v>
      </c>
      <c r="C49" s="31" t="s">
        <v>1365</v>
      </c>
      <c r="D49" s="14">
        <v>662547</v>
      </c>
      <c r="E49" s="15">
        <v>6205.42</v>
      </c>
      <c r="F49" s="16">
        <v>1.04E-2</v>
      </c>
      <c r="G49" s="16"/>
    </row>
    <row r="50" spans="1:7" x14ac:dyDescent="0.25">
      <c r="A50" s="13" t="s">
        <v>1424</v>
      </c>
      <c r="B50" s="31" t="s">
        <v>1425</v>
      </c>
      <c r="C50" s="31" t="s">
        <v>337</v>
      </c>
      <c r="D50" s="14">
        <v>136604</v>
      </c>
      <c r="E50" s="15">
        <v>5570.16</v>
      </c>
      <c r="F50" s="16">
        <v>9.4000000000000004E-3</v>
      </c>
      <c r="G50" s="16"/>
    </row>
    <row r="51" spans="1:7" x14ac:dyDescent="0.25">
      <c r="A51" s="13" t="s">
        <v>1426</v>
      </c>
      <c r="B51" s="31" t="s">
        <v>1427</v>
      </c>
      <c r="C51" s="31" t="s">
        <v>291</v>
      </c>
      <c r="D51" s="14">
        <v>462606</v>
      </c>
      <c r="E51" s="15">
        <v>5282.96</v>
      </c>
      <c r="F51" s="16">
        <v>8.8999999999999999E-3</v>
      </c>
      <c r="G51" s="16"/>
    </row>
    <row r="52" spans="1:7" x14ac:dyDescent="0.25">
      <c r="A52" s="13" t="s">
        <v>519</v>
      </c>
      <c r="B52" s="31" t="s">
        <v>520</v>
      </c>
      <c r="C52" s="31" t="s">
        <v>299</v>
      </c>
      <c r="D52" s="14">
        <v>4060004</v>
      </c>
      <c r="E52" s="15">
        <v>4964.9799999999996</v>
      </c>
      <c r="F52" s="16">
        <v>8.3000000000000001E-3</v>
      </c>
      <c r="G52" s="16"/>
    </row>
    <row r="53" spans="1:7" x14ac:dyDescent="0.25">
      <c r="A53" s="13" t="s">
        <v>1227</v>
      </c>
      <c r="B53" s="31" t="s">
        <v>1228</v>
      </c>
      <c r="C53" s="31" t="s">
        <v>592</v>
      </c>
      <c r="D53" s="14">
        <v>2302393</v>
      </c>
      <c r="E53" s="15">
        <v>4925.74</v>
      </c>
      <c r="F53" s="16">
        <v>8.3000000000000001E-3</v>
      </c>
      <c r="G53" s="16"/>
    </row>
    <row r="54" spans="1:7" x14ac:dyDescent="0.25">
      <c r="A54" s="13" t="s">
        <v>548</v>
      </c>
      <c r="B54" s="31" t="s">
        <v>549</v>
      </c>
      <c r="C54" s="31" t="s">
        <v>270</v>
      </c>
      <c r="D54" s="14">
        <v>386315</v>
      </c>
      <c r="E54" s="15">
        <v>4913.93</v>
      </c>
      <c r="F54" s="16">
        <v>8.3000000000000001E-3</v>
      </c>
      <c r="G54" s="16"/>
    </row>
    <row r="55" spans="1:7" x14ac:dyDescent="0.25">
      <c r="A55" s="13" t="s">
        <v>1428</v>
      </c>
      <c r="B55" s="31" t="s">
        <v>1429</v>
      </c>
      <c r="C55" s="31" t="s">
        <v>299</v>
      </c>
      <c r="D55" s="14">
        <v>791788</v>
      </c>
      <c r="E55" s="15">
        <v>4880.9799999999996</v>
      </c>
      <c r="F55" s="16">
        <v>8.2000000000000007E-3</v>
      </c>
      <c r="G55" s="16"/>
    </row>
    <row r="56" spans="1:7" x14ac:dyDescent="0.25">
      <c r="A56" s="13" t="s">
        <v>1430</v>
      </c>
      <c r="B56" s="31" t="s">
        <v>1431</v>
      </c>
      <c r="C56" s="31" t="s">
        <v>323</v>
      </c>
      <c r="D56" s="14">
        <v>441256</v>
      </c>
      <c r="E56" s="15">
        <v>4853.37</v>
      </c>
      <c r="F56" s="16">
        <v>8.2000000000000007E-3</v>
      </c>
      <c r="G56" s="16"/>
    </row>
    <row r="57" spans="1:7" x14ac:dyDescent="0.25">
      <c r="A57" s="13" t="s">
        <v>1209</v>
      </c>
      <c r="B57" s="31" t="s">
        <v>1210</v>
      </c>
      <c r="C57" s="31" t="s">
        <v>418</v>
      </c>
      <c r="D57" s="14">
        <v>192031</v>
      </c>
      <c r="E57" s="15">
        <v>4836.49</v>
      </c>
      <c r="F57" s="16">
        <v>8.0999999999999996E-3</v>
      </c>
      <c r="G57" s="16"/>
    </row>
    <row r="58" spans="1:7" x14ac:dyDescent="0.25">
      <c r="A58" s="13" t="s">
        <v>450</v>
      </c>
      <c r="B58" s="31" t="s">
        <v>451</v>
      </c>
      <c r="C58" s="31" t="s">
        <v>291</v>
      </c>
      <c r="D58" s="14">
        <v>32160</v>
      </c>
      <c r="E58" s="15">
        <v>4824.96</v>
      </c>
      <c r="F58" s="16">
        <v>8.0999999999999996E-3</v>
      </c>
      <c r="G58" s="16"/>
    </row>
    <row r="59" spans="1:7" x14ac:dyDescent="0.25">
      <c r="A59" s="13" t="s">
        <v>1432</v>
      </c>
      <c r="B59" s="31" t="s">
        <v>1433</v>
      </c>
      <c r="C59" s="31" t="s">
        <v>265</v>
      </c>
      <c r="D59" s="14">
        <v>540851</v>
      </c>
      <c r="E59" s="15">
        <v>4818.9799999999996</v>
      </c>
      <c r="F59" s="16">
        <v>8.0999999999999996E-3</v>
      </c>
      <c r="G59" s="16"/>
    </row>
    <row r="60" spans="1:7" x14ac:dyDescent="0.25">
      <c r="A60" s="13" t="s">
        <v>572</v>
      </c>
      <c r="B60" s="31" t="s">
        <v>573</v>
      </c>
      <c r="C60" s="31" t="s">
        <v>350</v>
      </c>
      <c r="D60" s="14">
        <v>347396</v>
      </c>
      <c r="E60" s="15">
        <v>4749.6000000000004</v>
      </c>
      <c r="F60" s="16">
        <v>8.0000000000000002E-3</v>
      </c>
      <c r="G60" s="16"/>
    </row>
    <row r="61" spans="1:7" x14ac:dyDescent="0.25">
      <c r="A61" s="13" t="s">
        <v>1434</v>
      </c>
      <c r="B61" s="31" t="s">
        <v>1435</v>
      </c>
      <c r="C61" s="31" t="s">
        <v>299</v>
      </c>
      <c r="D61" s="14">
        <v>1032542</v>
      </c>
      <c r="E61" s="15">
        <v>4575.71</v>
      </c>
      <c r="F61" s="16">
        <v>7.7000000000000002E-3</v>
      </c>
      <c r="G61" s="16"/>
    </row>
    <row r="62" spans="1:7" x14ac:dyDescent="0.25">
      <c r="A62" s="13" t="s">
        <v>1380</v>
      </c>
      <c r="B62" s="31" t="s">
        <v>1381</v>
      </c>
      <c r="C62" s="31" t="s">
        <v>449</v>
      </c>
      <c r="D62" s="14">
        <v>296087</v>
      </c>
      <c r="E62" s="15">
        <v>4400.4399999999996</v>
      </c>
      <c r="F62" s="16">
        <v>7.4000000000000003E-3</v>
      </c>
      <c r="G62" s="16"/>
    </row>
    <row r="63" spans="1:7" x14ac:dyDescent="0.25">
      <c r="A63" s="13" t="s">
        <v>335</v>
      </c>
      <c r="B63" s="31" t="s">
        <v>336</v>
      </c>
      <c r="C63" s="31" t="s">
        <v>337</v>
      </c>
      <c r="D63" s="14">
        <v>1242135</v>
      </c>
      <c r="E63" s="15">
        <v>4377.41</v>
      </c>
      <c r="F63" s="16">
        <v>7.4000000000000003E-3</v>
      </c>
      <c r="G63" s="16"/>
    </row>
    <row r="64" spans="1:7" x14ac:dyDescent="0.25">
      <c r="A64" s="13" t="s">
        <v>412</v>
      </c>
      <c r="B64" s="31" t="s">
        <v>413</v>
      </c>
      <c r="C64" s="31" t="s">
        <v>296</v>
      </c>
      <c r="D64" s="14">
        <v>811960</v>
      </c>
      <c r="E64" s="15">
        <v>4172.26</v>
      </c>
      <c r="F64" s="16">
        <v>7.0000000000000001E-3</v>
      </c>
      <c r="G64" s="16"/>
    </row>
    <row r="65" spans="1:7" x14ac:dyDescent="0.25">
      <c r="A65" s="13" t="s">
        <v>1436</v>
      </c>
      <c r="B65" s="31" t="s">
        <v>1437</v>
      </c>
      <c r="C65" s="31" t="s">
        <v>1015</v>
      </c>
      <c r="D65" s="14">
        <v>853394</v>
      </c>
      <c r="E65" s="15">
        <v>4060.88</v>
      </c>
      <c r="F65" s="16">
        <v>6.7999999999999996E-3</v>
      </c>
      <c r="G65" s="16"/>
    </row>
    <row r="66" spans="1:7" x14ac:dyDescent="0.25">
      <c r="A66" s="13" t="s">
        <v>911</v>
      </c>
      <c r="B66" s="31" t="s">
        <v>912</v>
      </c>
      <c r="C66" s="31" t="s">
        <v>277</v>
      </c>
      <c r="D66" s="14">
        <v>259895</v>
      </c>
      <c r="E66" s="15">
        <v>4044.23</v>
      </c>
      <c r="F66" s="16">
        <v>6.7999999999999996E-3</v>
      </c>
      <c r="G66" s="16"/>
    </row>
    <row r="67" spans="1:7" x14ac:dyDescent="0.25">
      <c r="A67" s="13" t="s">
        <v>1438</v>
      </c>
      <c r="B67" s="31" t="s">
        <v>1439</v>
      </c>
      <c r="C67" s="31" t="s">
        <v>296</v>
      </c>
      <c r="D67" s="14">
        <v>1070903</v>
      </c>
      <c r="E67" s="15">
        <v>3956.45</v>
      </c>
      <c r="F67" s="16">
        <v>6.6E-3</v>
      </c>
      <c r="G67" s="16"/>
    </row>
    <row r="68" spans="1:7" x14ac:dyDescent="0.25">
      <c r="A68" s="13" t="s">
        <v>1440</v>
      </c>
      <c r="B68" s="31" t="s">
        <v>1441</v>
      </c>
      <c r="C68" s="31" t="s">
        <v>320</v>
      </c>
      <c r="D68" s="14">
        <v>579319</v>
      </c>
      <c r="E68" s="15">
        <v>3737.19</v>
      </c>
      <c r="F68" s="16">
        <v>6.3E-3</v>
      </c>
      <c r="G68" s="16"/>
    </row>
    <row r="69" spans="1:7" x14ac:dyDescent="0.25">
      <c r="A69" s="13" t="s">
        <v>1370</v>
      </c>
      <c r="B69" s="31" t="s">
        <v>1371</v>
      </c>
      <c r="C69" s="31" t="s">
        <v>343</v>
      </c>
      <c r="D69" s="14">
        <v>342287</v>
      </c>
      <c r="E69" s="15">
        <v>3501.08</v>
      </c>
      <c r="F69" s="16">
        <v>5.8999999999999999E-3</v>
      </c>
      <c r="G69" s="16"/>
    </row>
    <row r="70" spans="1:7" x14ac:dyDescent="0.25">
      <c r="A70" s="13" t="s">
        <v>378</v>
      </c>
      <c r="B70" s="31" t="s">
        <v>379</v>
      </c>
      <c r="C70" s="31" t="s">
        <v>265</v>
      </c>
      <c r="D70" s="14">
        <v>141064</v>
      </c>
      <c r="E70" s="15">
        <v>3500.93</v>
      </c>
      <c r="F70" s="16">
        <v>5.8999999999999999E-3</v>
      </c>
      <c r="G70" s="16"/>
    </row>
    <row r="71" spans="1:7" x14ac:dyDescent="0.25">
      <c r="A71" s="13" t="s">
        <v>1442</v>
      </c>
      <c r="B71" s="31" t="s">
        <v>1443</v>
      </c>
      <c r="C71" s="31" t="s">
        <v>370</v>
      </c>
      <c r="D71" s="14">
        <v>127658</v>
      </c>
      <c r="E71" s="15">
        <v>3376.55</v>
      </c>
      <c r="F71" s="16">
        <v>5.7000000000000002E-3</v>
      </c>
      <c r="G71" s="16"/>
    </row>
    <row r="72" spans="1:7" x14ac:dyDescent="0.25">
      <c r="A72" s="13" t="s">
        <v>1444</v>
      </c>
      <c r="B72" s="31" t="s">
        <v>1445</v>
      </c>
      <c r="C72" s="31" t="s">
        <v>320</v>
      </c>
      <c r="D72" s="14">
        <v>358773</v>
      </c>
      <c r="E72" s="15">
        <v>3354.89</v>
      </c>
      <c r="F72" s="16">
        <v>5.5999999999999999E-3</v>
      </c>
      <c r="G72" s="16"/>
    </row>
    <row r="73" spans="1:7" x14ac:dyDescent="0.25">
      <c r="A73" s="13" t="s">
        <v>1446</v>
      </c>
      <c r="B73" s="31" t="s">
        <v>1447</v>
      </c>
      <c r="C73" s="31" t="s">
        <v>418</v>
      </c>
      <c r="D73" s="14">
        <v>404899</v>
      </c>
      <c r="E73" s="15">
        <v>3316.33</v>
      </c>
      <c r="F73" s="16">
        <v>5.5999999999999999E-3</v>
      </c>
      <c r="G73" s="16"/>
    </row>
    <row r="74" spans="1:7" x14ac:dyDescent="0.25">
      <c r="A74" s="13" t="s">
        <v>437</v>
      </c>
      <c r="B74" s="31" t="s">
        <v>438</v>
      </c>
      <c r="C74" s="31" t="s">
        <v>343</v>
      </c>
      <c r="D74" s="14">
        <v>179641</v>
      </c>
      <c r="E74" s="15">
        <v>3199.41</v>
      </c>
      <c r="F74" s="16">
        <v>5.4000000000000003E-3</v>
      </c>
      <c r="G74" s="16"/>
    </row>
    <row r="75" spans="1:7" x14ac:dyDescent="0.25">
      <c r="A75" s="13" t="s">
        <v>1221</v>
      </c>
      <c r="B75" s="31" t="s">
        <v>1222</v>
      </c>
      <c r="C75" s="31" t="s">
        <v>283</v>
      </c>
      <c r="D75" s="14">
        <v>231307</v>
      </c>
      <c r="E75" s="15">
        <v>3155.26</v>
      </c>
      <c r="F75" s="16">
        <v>5.3E-3</v>
      </c>
      <c r="G75" s="16"/>
    </row>
    <row r="76" spans="1:7" x14ac:dyDescent="0.25">
      <c r="A76" s="13" t="s">
        <v>401</v>
      </c>
      <c r="B76" s="31" t="s">
        <v>402</v>
      </c>
      <c r="C76" s="31" t="s">
        <v>277</v>
      </c>
      <c r="D76" s="14">
        <v>270054</v>
      </c>
      <c r="E76" s="15">
        <v>3137.22</v>
      </c>
      <c r="F76" s="16">
        <v>5.3E-3</v>
      </c>
      <c r="G76" s="16"/>
    </row>
    <row r="77" spans="1:7" x14ac:dyDescent="0.25">
      <c r="A77" s="13" t="s">
        <v>403</v>
      </c>
      <c r="B77" s="31" t="s">
        <v>404</v>
      </c>
      <c r="C77" s="31" t="s">
        <v>270</v>
      </c>
      <c r="D77" s="14">
        <v>348912</v>
      </c>
      <c r="E77" s="15">
        <v>3125.2</v>
      </c>
      <c r="F77" s="16">
        <v>5.3E-3</v>
      </c>
      <c r="G77" s="16"/>
    </row>
    <row r="78" spans="1:7" x14ac:dyDescent="0.25">
      <c r="A78" s="13" t="s">
        <v>346</v>
      </c>
      <c r="B78" s="31" t="s">
        <v>347</v>
      </c>
      <c r="C78" s="31" t="s">
        <v>291</v>
      </c>
      <c r="D78" s="14">
        <v>135324</v>
      </c>
      <c r="E78" s="15">
        <v>3119.49</v>
      </c>
      <c r="F78" s="16">
        <v>5.1999999999999998E-3</v>
      </c>
      <c r="G78" s="16"/>
    </row>
    <row r="79" spans="1:7" x14ac:dyDescent="0.25">
      <c r="A79" s="13" t="s">
        <v>1448</v>
      </c>
      <c r="B79" s="31" t="s">
        <v>1449</v>
      </c>
      <c r="C79" s="31" t="s">
        <v>304</v>
      </c>
      <c r="D79" s="14">
        <v>2463529</v>
      </c>
      <c r="E79" s="15">
        <v>2994.67</v>
      </c>
      <c r="F79" s="16">
        <v>5.0000000000000001E-3</v>
      </c>
      <c r="G79" s="16"/>
    </row>
    <row r="80" spans="1:7" x14ac:dyDescent="0.25">
      <c r="A80" s="13" t="s">
        <v>1450</v>
      </c>
      <c r="B80" s="31" t="s">
        <v>1451</v>
      </c>
      <c r="C80" s="31" t="s">
        <v>343</v>
      </c>
      <c r="D80" s="14">
        <v>55965</v>
      </c>
      <c r="E80" s="15">
        <v>2939.62</v>
      </c>
      <c r="F80" s="16">
        <v>4.8999999999999998E-3</v>
      </c>
      <c r="G80" s="16"/>
    </row>
    <row r="81" spans="1:7" x14ac:dyDescent="0.25">
      <c r="A81" s="13" t="s">
        <v>1452</v>
      </c>
      <c r="B81" s="31" t="s">
        <v>1453</v>
      </c>
      <c r="C81" s="31" t="s">
        <v>304</v>
      </c>
      <c r="D81" s="14">
        <v>496827</v>
      </c>
      <c r="E81" s="15">
        <v>2782.48</v>
      </c>
      <c r="F81" s="16">
        <v>4.7000000000000002E-3</v>
      </c>
      <c r="G81" s="16"/>
    </row>
    <row r="82" spans="1:7" x14ac:dyDescent="0.25">
      <c r="A82" s="13" t="s">
        <v>1454</v>
      </c>
      <c r="B82" s="31" t="s">
        <v>1455</v>
      </c>
      <c r="C82" s="31" t="s">
        <v>277</v>
      </c>
      <c r="D82" s="14">
        <v>2907239</v>
      </c>
      <c r="E82" s="15">
        <v>2683.67</v>
      </c>
      <c r="F82" s="16">
        <v>4.4999999999999997E-3</v>
      </c>
      <c r="G82" s="16"/>
    </row>
    <row r="83" spans="1:7" x14ac:dyDescent="0.25">
      <c r="A83" s="13" t="s">
        <v>1456</v>
      </c>
      <c r="B83" s="31" t="s">
        <v>1457</v>
      </c>
      <c r="C83" s="31" t="s">
        <v>1365</v>
      </c>
      <c r="D83" s="14">
        <v>431515</v>
      </c>
      <c r="E83" s="15">
        <v>2652.74</v>
      </c>
      <c r="F83" s="16">
        <v>4.4999999999999997E-3</v>
      </c>
      <c r="G83" s="16"/>
    </row>
    <row r="84" spans="1:7" x14ac:dyDescent="0.25">
      <c r="A84" s="13" t="s">
        <v>1458</v>
      </c>
      <c r="B84" s="31" t="s">
        <v>1459</v>
      </c>
      <c r="C84" s="31" t="s">
        <v>370</v>
      </c>
      <c r="D84" s="14">
        <v>446195</v>
      </c>
      <c r="E84" s="15">
        <v>2537.73</v>
      </c>
      <c r="F84" s="16">
        <v>4.3E-3</v>
      </c>
      <c r="G84" s="16"/>
    </row>
    <row r="85" spans="1:7" x14ac:dyDescent="0.25">
      <c r="A85" s="13" t="s">
        <v>1460</v>
      </c>
      <c r="B85" s="31" t="s">
        <v>1461</v>
      </c>
      <c r="C85" s="31" t="s">
        <v>270</v>
      </c>
      <c r="D85" s="14">
        <v>229496</v>
      </c>
      <c r="E85" s="15">
        <v>2329.84</v>
      </c>
      <c r="F85" s="16">
        <v>3.8999999999999998E-3</v>
      </c>
      <c r="G85" s="16"/>
    </row>
    <row r="86" spans="1:7" x14ac:dyDescent="0.25">
      <c r="A86" s="13" t="s">
        <v>542</v>
      </c>
      <c r="B86" s="31" t="s">
        <v>543</v>
      </c>
      <c r="C86" s="31" t="s">
        <v>421</v>
      </c>
      <c r="D86" s="14">
        <v>582236</v>
      </c>
      <c r="E86" s="15">
        <v>2324.87</v>
      </c>
      <c r="F86" s="16">
        <v>3.8999999999999998E-3</v>
      </c>
      <c r="G86" s="16"/>
    </row>
    <row r="87" spans="1:7" x14ac:dyDescent="0.25">
      <c r="A87" s="13" t="s">
        <v>1462</v>
      </c>
      <c r="B87" s="31" t="s">
        <v>1463</v>
      </c>
      <c r="C87" s="31" t="s">
        <v>370</v>
      </c>
      <c r="D87" s="14">
        <v>554685</v>
      </c>
      <c r="E87" s="15">
        <v>2240.37</v>
      </c>
      <c r="F87" s="16">
        <v>3.8E-3</v>
      </c>
      <c r="G87" s="16"/>
    </row>
    <row r="88" spans="1:7" x14ac:dyDescent="0.25">
      <c r="A88" s="13" t="s">
        <v>1464</v>
      </c>
      <c r="B88" s="31" t="s">
        <v>1465</v>
      </c>
      <c r="C88" s="31" t="s">
        <v>409</v>
      </c>
      <c r="D88" s="14">
        <v>238746</v>
      </c>
      <c r="E88" s="15">
        <v>2119.23</v>
      </c>
      <c r="F88" s="16">
        <v>3.5999999999999999E-3</v>
      </c>
      <c r="G88" s="16"/>
    </row>
    <row r="89" spans="1:7" x14ac:dyDescent="0.25">
      <c r="A89" s="13" t="s">
        <v>1466</v>
      </c>
      <c r="B89" s="31" t="s">
        <v>1467</v>
      </c>
      <c r="C89" s="31" t="s">
        <v>265</v>
      </c>
      <c r="D89" s="14">
        <v>1600125</v>
      </c>
      <c r="E89" s="15">
        <v>2002.24</v>
      </c>
      <c r="F89" s="16">
        <v>3.3999999999999998E-3</v>
      </c>
      <c r="G89" s="16"/>
    </row>
    <row r="90" spans="1:7" x14ac:dyDescent="0.25">
      <c r="A90" s="13" t="s">
        <v>1468</v>
      </c>
      <c r="B90" s="31" t="s">
        <v>1469</v>
      </c>
      <c r="C90" s="31" t="s">
        <v>304</v>
      </c>
      <c r="D90" s="14">
        <v>1314270</v>
      </c>
      <c r="E90" s="15">
        <v>1916.47</v>
      </c>
      <c r="F90" s="16">
        <v>3.2000000000000002E-3</v>
      </c>
      <c r="G90" s="16"/>
    </row>
    <row r="91" spans="1:7" x14ac:dyDescent="0.25">
      <c r="A91" s="13" t="s">
        <v>1470</v>
      </c>
      <c r="B91" s="31" t="s">
        <v>1471</v>
      </c>
      <c r="C91" s="31" t="s">
        <v>466</v>
      </c>
      <c r="D91" s="14">
        <v>208735</v>
      </c>
      <c r="E91" s="15">
        <v>1890.2</v>
      </c>
      <c r="F91" s="16">
        <v>3.2000000000000002E-3</v>
      </c>
      <c r="G91" s="16"/>
    </row>
    <row r="92" spans="1:7" x14ac:dyDescent="0.25">
      <c r="A92" s="13" t="s">
        <v>1472</v>
      </c>
      <c r="B92" s="31" t="s">
        <v>1473</v>
      </c>
      <c r="C92" s="31" t="s">
        <v>592</v>
      </c>
      <c r="D92" s="14">
        <v>89657</v>
      </c>
      <c r="E92" s="15">
        <v>1104.8399999999999</v>
      </c>
      <c r="F92" s="16">
        <v>1.9E-3</v>
      </c>
      <c r="G92" s="16"/>
    </row>
    <row r="93" spans="1:7" x14ac:dyDescent="0.25">
      <c r="A93" s="13" t="s">
        <v>1378</v>
      </c>
      <c r="B93" s="31" t="s">
        <v>1379</v>
      </c>
      <c r="C93" s="31" t="s">
        <v>299</v>
      </c>
      <c r="D93" s="14">
        <v>190291</v>
      </c>
      <c r="E93" s="15">
        <v>981.81</v>
      </c>
      <c r="F93" s="16">
        <v>1.6000000000000001E-3</v>
      </c>
      <c r="G93" s="16"/>
    </row>
    <row r="94" spans="1:7" x14ac:dyDescent="0.25">
      <c r="A94" s="13" t="s">
        <v>1394</v>
      </c>
      <c r="B94" s="31" t="s">
        <v>1395</v>
      </c>
      <c r="C94" s="31" t="s">
        <v>1396</v>
      </c>
      <c r="D94" s="14">
        <v>596224</v>
      </c>
      <c r="E94" s="15">
        <v>647.38</v>
      </c>
      <c r="F94" s="16">
        <v>1.1000000000000001E-3</v>
      </c>
      <c r="G94" s="16"/>
    </row>
    <row r="95" spans="1:7" x14ac:dyDescent="0.25">
      <c r="A95" s="13" t="s">
        <v>1474</v>
      </c>
      <c r="B95" s="31" t="s">
        <v>1475</v>
      </c>
      <c r="C95" s="31" t="s">
        <v>343</v>
      </c>
      <c r="D95" s="14">
        <v>179512</v>
      </c>
      <c r="E95" s="15">
        <v>247.82</v>
      </c>
      <c r="F95" s="16">
        <v>4.0000000000000002E-4</v>
      </c>
      <c r="G95" s="16"/>
    </row>
    <row r="96" spans="1:7" x14ac:dyDescent="0.25">
      <c r="A96" s="17" t="s">
        <v>187</v>
      </c>
      <c r="B96" s="32"/>
      <c r="C96" s="32"/>
      <c r="D96" s="18"/>
      <c r="E96" s="37">
        <v>575414.85</v>
      </c>
      <c r="F96" s="38">
        <v>0.96740000000000004</v>
      </c>
      <c r="G96" s="21"/>
    </row>
    <row r="97" spans="1:7" x14ac:dyDescent="0.25">
      <c r="A97" s="17" t="s">
        <v>477</v>
      </c>
      <c r="B97" s="31"/>
      <c r="C97" s="31"/>
      <c r="D97" s="14"/>
      <c r="E97" s="15"/>
      <c r="F97" s="16"/>
      <c r="G97" s="16"/>
    </row>
    <row r="98" spans="1:7" x14ac:dyDescent="0.25">
      <c r="A98" s="17" t="s">
        <v>187</v>
      </c>
      <c r="B98" s="31"/>
      <c r="C98" s="31"/>
      <c r="D98" s="14"/>
      <c r="E98" s="39" t="s">
        <v>153</v>
      </c>
      <c r="F98" s="40" t="s">
        <v>153</v>
      </c>
      <c r="G98" s="16"/>
    </row>
    <row r="99" spans="1:7" x14ac:dyDescent="0.25">
      <c r="A99" s="24" t="s">
        <v>190</v>
      </c>
      <c r="B99" s="33"/>
      <c r="C99" s="33"/>
      <c r="D99" s="25"/>
      <c r="E99" s="28">
        <v>575414.85</v>
      </c>
      <c r="F99" s="29">
        <v>0.96740000000000004</v>
      </c>
      <c r="G99" s="21"/>
    </row>
    <row r="100" spans="1:7" x14ac:dyDescent="0.25">
      <c r="A100" s="13"/>
      <c r="B100" s="31"/>
      <c r="C100" s="31"/>
      <c r="D100" s="14"/>
      <c r="E100" s="15"/>
      <c r="F100" s="16"/>
      <c r="G100" s="16"/>
    </row>
    <row r="101" spans="1:7" x14ac:dyDescent="0.25">
      <c r="A101" s="13"/>
      <c r="B101" s="31"/>
      <c r="C101" s="31"/>
      <c r="D101" s="14"/>
      <c r="E101" s="15"/>
      <c r="F101" s="16"/>
      <c r="G101" s="16"/>
    </row>
    <row r="102" spans="1:7" x14ac:dyDescent="0.25">
      <c r="A102" s="17" t="s">
        <v>191</v>
      </c>
      <c r="B102" s="31"/>
      <c r="C102" s="31"/>
      <c r="D102" s="14"/>
      <c r="E102" s="15"/>
      <c r="F102" s="16"/>
      <c r="G102" s="16"/>
    </row>
    <row r="103" spans="1:7" x14ac:dyDescent="0.25">
      <c r="A103" s="13" t="s">
        <v>192</v>
      </c>
      <c r="B103" s="31"/>
      <c r="C103" s="31"/>
      <c r="D103" s="14"/>
      <c r="E103" s="15">
        <v>21422.71</v>
      </c>
      <c r="F103" s="16">
        <v>3.5999999999999997E-2</v>
      </c>
      <c r="G103" s="16">
        <v>5.2331000000000003E-2</v>
      </c>
    </row>
    <row r="104" spans="1:7" x14ac:dyDescent="0.25">
      <c r="A104" s="17" t="s">
        <v>187</v>
      </c>
      <c r="B104" s="32"/>
      <c r="C104" s="32"/>
      <c r="D104" s="18"/>
      <c r="E104" s="37">
        <v>21422.71</v>
      </c>
      <c r="F104" s="38">
        <v>3.5999999999999997E-2</v>
      </c>
      <c r="G104" s="21"/>
    </row>
    <row r="105" spans="1:7" x14ac:dyDescent="0.25">
      <c r="A105" s="13"/>
      <c r="B105" s="31"/>
      <c r="C105" s="31"/>
      <c r="D105" s="14"/>
      <c r="E105" s="15"/>
      <c r="F105" s="16"/>
      <c r="G105" s="16"/>
    </row>
    <row r="106" spans="1:7" x14ac:dyDescent="0.25">
      <c r="A106" s="24" t="s">
        <v>190</v>
      </c>
      <c r="B106" s="33"/>
      <c r="C106" s="33"/>
      <c r="D106" s="25"/>
      <c r="E106" s="19">
        <v>21422.71</v>
      </c>
      <c r="F106" s="20">
        <v>3.5999999999999997E-2</v>
      </c>
      <c r="G106" s="21"/>
    </row>
    <row r="107" spans="1:7" x14ac:dyDescent="0.25">
      <c r="A107" s="13" t="s">
        <v>193</v>
      </c>
      <c r="B107" s="31"/>
      <c r="C107" s="31"/>
      <c r="D107" s="14"/>
      <c r="E107" s="15">
        <v>3.0714302999999998</v>
      </c>
      <c r="F107" s="68">
        <v>5.0000000000000004E-6</v>
      </c>
      <c r="G107" s="16"/>
    </row>
    <row r="108" spans="1:7" x14ac:dyDescent="0.25">
      <c r="A108" s="13" t="s">
        <v>194</v>
      </c>
      <c r="B108" s="31"/>
      <c r="C108" s="31"/>
      <c r="D108" s="14"/>
      <c r="E108" s="35">
        <v>-1639.4914303</v>
      </c>
      <c r="F108" s="36">
        <v>-3.405E-3</v>
      </c>
      <c r="G108" s="16">
        <v>5.2330000000000002E-2</v>
      </c>
    </row>
    <row r="109" spans="1:7" x14ac:dyDescent="0.25">
      <c r="A109" s="26" t="s">
        <v>195</v>
      </c>
      <c r="B109" s="34"/>
      <c r="C109" s="34"/>
      <c r="D109" s="27"/>
      <c r="E109" s="28">
        <v>595201.14</v>
      </c>
      <c r="F109" s="29">
        <v>1</v>
      </c>
      <c r="G109" s="29"/>
    </row>
    <row r="111" spans="1:7" x14ac:dyDescent="0.25">
      <c r="A111" s="69" t="s">
        <v>197</v>
      </c>
    </row>
    <row r="114" spans="1:3" x14ac:dyDescent="0.25">
      <c r="A114" s="1" t="s">
        <v>199</v>
      </c>
    </row>
    <row r="115" spans="1:3" x14ac:dyDescent="0.25">
      <c r="A115" s="47" t="s">
        <v>200</v>
      </c>
      <c r="B115" s="3" t="s">
        <v>153</v>
      </c>
    </row>
    <row r="116" spans="1:3" x14ac:dyDescent="0.25">
      <c r="A116" t="s">
        <v>201</v>
      </c>
    </row>
    <row r="117" spans="1:3" x14ac:dyDescent="0.25">
      <c r="A117" t="s">
        <v>202</v>
      </c>
      <c r="B117" t="s">
        <v>203</v>
      </c>
      <c r="C117" t="s">
        <v>203</v>
      </c>
    </row>
    <row r="118" spans="1:3" x14ac:dyDescent="0.25">
      <c r="B118" s="48">
        <v>46112</v>
      </c>
      <c r="C118" s="48">
        <v>46142</v>
      </c>
    </row>
    <row r="119" spans="1:3" x14ac:dyDescent="0.25">
      <c r="A119" t="s">
        <v>478</v>
      </c>
      <c r="B119">
        <v>42.869</v>
      </c>
      <c r="C119">
        <v>48.744</v>
      </c>
    </row>
    <row r="120" spans="1:3" x14ac:dyDescent="0.25">
      <c r="A120" t="s">
        <v>205</v>
      </c>
      <c r="B120">
        <v>37.503</v>
      </c>
      <c r="C120">
        <v>42.643000000000001</v>
      </c>
    </row>
    <row r="121" spans="1:3" x14ac:dyDescent="0.25">
      <c r="A121" t="s">
        <v>479</v>
      </c>
      <c r="B121">
        <v>38.404000000000003</v>
      </c>
      <c r="C121">
        <v>43.62</v>
      </c>
    </row>
    <row r="122" spans="1:3" x14ac:dyDescent="0.25">
      <c r="A122" t="s">
        <v>207</v>
      </c>
      <c r="B122">
        <v>33.372</v>
      </c>
      <c r="C122">
        <v>37.905000000000001</v>
      </c>
    </row>
    <row r="124" spans="1:3" x14ac:dyDescent="0.25">
      <c r="A124" t="s">
        <v>208</v>
      </c>
      <c r="B124" s="3" t="s">
        <v>153</v>
      </c>
    </row>
    <row r="125" spans="1:3" x14ac:dyDescent="0.25">
      <c r="A125" t="s">
        <v>209</v>
      </c>
      <c r="B125" s="3" t="s">
        <v>153</v>
      </c>
    </row>
    <row r="126" spans="1:3" ht="29.1" customHeight="1" x14ac:dyDescent="0.25">
      <c r="A126" s="47" t="s">
        <v>210</v>
      </c>
      <c r="B126" s="3" t="s">
        <v>153</v>
      </c>
    </row>
    <row r="127" spans="1:3" ht="29.1" customHeight="1" x14ac:dyDescent="0.25">
      <c r="A127" s="47" t="s">
        <v>211</v>
      </c>
      <c r="B127" s="3" t="s">
        <v>153</v>
      </c>
    </row>
    <row r="128" spans="1:3" x14ac:dyDescent="0.25">
      <c r="A128" t="s">
        <v>480</v>
      </c>
      <c r="B128" s="49">
        <v>0.22650000000000001</v>
      </c>
    </row>
    <row r="129" spans="1:9" ht="43.5" customHeight="1" x14ac:dyDescent="0.25">
      <c r="A129" s="47" t="s">
        <v>213</v>
      </c>
      <c r="B129" s="3" t="s">
        <v>153</v>
      </c>
    </row>
    <row r="130" spans="1:9" x14ac:dyDescent="0.25">
      <c r="B130" s="3"/>
    </row>
    <row r="131" spans="1:9" ht="29.1" customHeight="1" x14ac:dyDescent="0.25">
      <c r="A131" s="47" t="s">
        <v>214</v>
      </c>
      <c r="B131" s="3" t="s">
        <v>153</v>
      </c>
    </row>
    <row r="132" spans="1:9" ht="29.1" customHeight="1" x14ac:dyDescent="0.25">
      <c r="A132" s="47" t="s">
        <v>215</v>
      </c>
      <c r="B132" t="s">
        <v>153</v>
      </c>
    </row>
    <row r="133" spans="1:9" ht="29.1" customHeight="1" x14ac:dyDescent="0.25">
      <c r="A133" s="47" t="s">
        <v>216</v>
      </c>
      <c r="B133" s="3" t="s">
        <v>153</v>
      </c>
    </row>
    <row r="134" spans="1:9" ht="29.1" customHeight="1" x14ac:dyDescent="0.25">
      <c r="A134" s="47" t="s">
        <v>217</v>
      </c>
      <c r="B134" s="3" t="s">
        <v>153</v>
      </c>
    </row>
    <row r="136" spans="1:9" x14ac:dyDescent="0.25">
      <c r="A136" s="77" t="s">
        <v>481</v>
      </c>
      <c r="B136" s="78" t="s">
        <v>482</v>
      </c>
      <c r="C136" s="76"/>
      <c r="D136" s="76"/>
      <c r="E136" s="76"/>
      <c r="F136" s="76"/>
      <c r="G136" s="76"/>
      <c r="H136" s="76"/>
      <c r="I136" s="76"/>
    </row>
    <row r="137" spans="1:9" x14ac:dyDescent="0.25">
      <c r="A137" s="76"/>
      <c r="B137" s="76"/>
      <c r="C137" s="76"/>
      <c r="D137" s="76"/>
      <c r="E137" s="76"/>
      <c r="F137" s="76"/>
      <c r="G137" s="76"/>
      <c r="H137" s="76"/>
      <c r="I137" s="76"/>
    </row>
    <row r="138" spans="1:9" x14ac:dyDescent="0.25">
      <c r="A138" s="77" t="s">
        <v>483</v>
      </c>
      <c r="B138" s="79" t="s">
        <v>484</v>
      </c>
      <c r="C138" s="80"/>
      <c r="D138" s="80"/>
      <c r="E138" s="76"/>
      <c r="F138" s="76"/>
      <c r="G138" s="76"/>
      <c r="H138" s="76"/>
      <c r="I138" s="76"/>
    </row>
    <row r="139" spans="1:9" x14ac:dyDescent="0.25">
      <c r="A139" s="76"/>
      <c r="B139" s="76"/>
      <c r="C139" s="76"/>
      <c r="D139" s="76"/>
      <c r="E139" s="76"/>
      <c r="F139" s="88"/>
      <c r="G139" s="88"/>
      <c r="H139" s="87"/>
      <c r="I139" s="76"/>
    </row>
    <row r="140" spans="1:9" x14ac:dyDescent="0.25">
      <c r="A140" s="76"/>
      <c r="B140" s="79" t="s">
        <v>485</v>
      </c>
      <c r="C140" s="76"/>
      <c r="D140" s="76"/>
      <c r="E140" s="76"/>
      <c r="F140" s="76"/>
      <c r="G140" s="76"/>
      <c r="H140" s="76"/>
      <c r="I140" s="76"/>
    </row>
    <row r="141" spans="1:9" x14ac:dyDescent="0.25">
      <c r="A141" s="76"/>
      <c r="B141" s="81" t="s">
        <v>486</v>
      </c>
      <c r="C141" s="81" t="s">
        <v>487</v>
      </c>
      <c r="D141" s="76"/>
      <c r="E141" s="76"/>
      <c r="F141" s="76"/>
      <c r="G141" s="76"/>
      <c r="H141" s="76"/>
      <c r="I141" s="76"/>
    </row>
    <row r="142" spans="1:9" x14ac:dyDescent="0.25">
      <c r="A142" s="76"/>
      <c r="B142" s="84" t="s">
        <v>488</v>
      </c>
      <c r="C142" s="89"/>
      <c r="D142" s="76"/>
      <c r="E142" s="90"/>
      <c r="F142" s="76"/>
      <c r="G142" s="76"/>
      <c r="H142" s="76"/>
      <c r="I142" s="76"/>
    </row>
    <row r="143" spans="1:9" x14ac:dyDescent="0.25">
      <c r="A143" s="76"/>
      <c r="B143" s="76"/>
      <c r="C143" s="76"/>
      <c r="D143" s="76"/>
      <c r="E143" s="76"/>
      <c r="F143" s="76"/>
      <c r="G143" s="76"/>
      <c r="H143" s="76"/>
      <c r="I143" s="76"/>
    </row>
    <row r="144" spans="1:9" x14ac:dyDescent="0.25">
      <c r="A144" s="77" t="s">
        <v>489</v>
      </c>
      <c r="B144" s="78" t="s">
        <v>490</v>
      </c>
      <c r="C144" s="76"/>
      <c r="D144" s="76"/>
      <c r="E144" s="76"/>
      <c r="F144" s="76"/>
      <c r="G144" s="76"/>
      <c r="H144" s="76"/>
      <c r="I144" s="76"/>
    </row>
    <row r="145" spans="1:9" x14ac:dyDescent="0.25">
      <c r="A145" s="76"/>
      <c r="B145" s="76"/>
      <c r="C145" s="94"/>
      <c r="D145" s="95"/>
      <c r="E145" s="96">
        <v>18691756509.944</v>
      </c>
      <c r="F145" s="96">
        <v>15069556039.044001</v>
      </c>
      <c r="G145" s="96">
        <v>15069556039.044001</v>
      </c>
      <c r="H145" s="76"/>
      <c r="I145" s="76"/>
    </row>
    <row r="146" spans="1:9" x14ac:dyDescent="0.25">
      <c r="A146" s="77" t="s">
        <v>491</v>
      </c>
      <c r="B146" s="79" t="s">
        <v>492</v>
      </c>
      <c r="C146" s="76"/>
      <c r="D146" s="76"/>
      <c r="E146" s="76"/>
      <c r="F146" s="76"/>
      <c r="G146" s="76"/>
      <c r="H146" s="76"/>
      <c r="I146" s="76"/>
    </row>
    <row r="147" spans="1:9" x14ac:dyDescent="0.25">
      <c r="A147" s="76"/>
      <c r="B147" s="76"/>
      <c r="C147" s="76"/>
      <c r="D147" s="76"/>
      <c r="E147" s="94"/>
      <c r="F147" s="98"/>
      <c r="G147" s="98"/>
      <c r="H147" s="90"/>
      <c r="I147" s="76"/>
    </row>
    <row r="148" spans="1:9" x14ac:dyDescent="0.25">
      <c r="A148" s="76"/>
      <c r="B148" s="100"/>
      <c r="C148" s="76"/>
      <c r="D148" s="76"/>
      <c r="E148" s="76"/>
      <c r="F148" s="76"/>
      <c r="G148" s="76"/>
      <c r="H148" s="76"/>
      <c r="I148" s="76"/>
    </row>
    <row r="149" spans="1:9" x14ac:dyDescent="0.25">
      <c r="A149" s="77" t="s">
        <v>493</v>
      </c>
      <c r="B149" s="79" t="s">
        <v>494</v>
      </c>
      <c r="C149" s="76"/>
      <c r="D149" s="76"/>
      <c r="E149" s="76"/>
      <c r="F149" s="76"/>
      <c r="G149" s="76"/>
      <c r="H149" s="76"/>
      <c r="I149" s="76"/>
    </row>
    <row r="150" spans="1:9" x14ac:dyDescent="0.25">
      <c r="A150" s="76"/>
      <c r="B150" s="76"/>
      <c r="C150" s="76"/>
      <c r="D150" s="76"/>
      <c r="E150" s="76"/>
      <c r="F150" s="76"/>
      <c r="G150" s="76"/>
      <c r="H150" s="76"/>
      <c r="I150" s="76"/>
    </row>
    <row r="151" spans="1:9" x14ac:dyDescent="0.25">
      <c r="A151" s="77" t="s">
        <v>495</v>
      </c>
      <c r="B151" s="78" t="s">
        <v>496</v>
      </c>
      <c r="C151" s="76"/>
      <c r="D151" s="76"/>
      <c r="E151" s="76"/>
      <c r="F151" s="76"/>
      <c r="G151" s="76"/>
      <c r="H151" s="76"/>
      <c r="I151" s="76"/>
    </row>
    <row r="152" spans="1:9" x14ac:dyDescent="0.25">
      <c r="A152" s="76"/>
      <c r="B152" s="101"/>
      <c r="C152" s="76"/>
      <c r="D152" s="76"/>
      <c r="E152" s="76"/>
      <c r="F152" s="76"/>
      <c r="G152" s="76"/>
      <c r="H152" s="76"/>
      <c r="I152" s="76"/>
    </row>
    <row r="153" spans="1:9" x14ac:dyDescent="0.25">
      <c r="A153" s="77" t="s">
        <v>497</v>
      </c>
      <c r="B153" s="79" t="s">
        <v>498</v>
      </c>
      <c r="C153" s="76"/>
      <c r="D153" s="76"/>
      <c r="E153" s="76"/>
      <c r="F153" s="76"/>
      <c r="G153" s="76"/>
      <c r="H153" s="76"/>
      <c r="I153" s="76"/>
    </row>
    <row r="154" spans="1:9" x14ac:dyDescent="0.25">
      <c r="A154" s="77"/>
      <c r="B154" s="78"/>
      <c r="C154" s="76"/>
      <c r="D154" s="76"/>
      <c r="E154" s="76"/>
      <c r="F154" s="76"/>
      <c r="G154" s="76"/>
      <c r="H154" s="76"/>
      <c r="I154" s="76"/>
    </row>
    <row r="155" spans="1:9" x14ac:dyDescent="0.25">
      <c r="A155" s="77" t="s">
        <v>499</v>
      </c>
      <c r="B155" s="79" t="s">
        <v>500</v>
      </c>
      <c r="C155" s="76"/>
      <c r="D155" s="76"/>
      <c r="E155" s="76"/>
      <c r="F155" s="76"/>
      <c r="G155" s="76"/>
      <c r="H155" s="76"/>
      <c r="I155" s="76"/>
    </row>
    <row r="156" spans="1:9" x14ac:dyDescent="0.25">
      <c r="A156" s="77"/>
      <c r="B156" s="84"/>
      <c r="C156" s="84"/>
      <c r="D156" s="84"/>
      <c r="E156" s="102"/>
      <c r="F156" s="86"/>
      <c r="G156" s="86"/>
      <c r="H156" s="76"/>
      <c r="I156" s="76"/>
    </row>
    <row r="157" spans="1:9" x14ac:dyDescent="0.25">
      <c r="A157" s="77"/>
      <c r="B157" s="103"/>
      <c r="C157" s="76"/>
      <c r="D157" s="76"/>
      <c r="E157" s="93"/>
      <c r="F157" s="88"/>
      <c r="G157" s="88"/>
      <c r="H157" s="76"/>
      <c r="I157" s="76"/>
    </row>
    <row r="158" spans="1:9" x14ac:dyDescent="0.25">
      <c r="A158" s="77" t="s">
        <v>501</v>
      </c>
      <c r="B158" s="79" t="s">
        <v>502</v>
      </c>
      <c r="C158" s="76"/>
      <c r="D158" s="76"/>
      <c r="E158" s="76"/>
      <c r="F158" s="76"/>
      <c r="G158" s="76"/>
      <c r="H158" s="76"/>
      <c r="I158" s="76"/>
    </row>
    <row r="159" spans="1:9" x14ac:dyDescent="0.25">
      <c r="A159" s="76"/>
      <c r="B159" s="84"/>
      <c r="C159" s="84"/>
      <c r="D159" s="84"/>
      <c r="E159" s="104"/>
      <c r="F159" s="104"/>
      <c r="G159" s="104"/>
      <c r="H159" s="76"/>
      <c r="I159" s="76"/>
    </row>
    <row r="160" spans="1:9" x14ac:dyDescent="0.25">
      <c r="A160" s="76"/>
      <c r="B160" s="76"/>
      <c r="C160" s="76"/>
      <c r="D160" s="76"/>
      <c r="E160" s="106"/>
      <c r="F160" s="106"/>
      <c r="G160" s="106"/>
      <c r="H160" s="76"/>
      <c r="I160" s="76"/>
    </row>
    <row r="161" spans="1:9" x14ac:dyDescent="0.25">
      <c r="A161" s="76"/>
      <c r="B161" s="76" t="s">
        <v>503</v>
      </c>
      <c r="C161" s="76"/>
      <c r="D161" s="76"/>
      <c r="E161" s="76"/>
      <c r="F161" s="76"/>
      <c r="G161" s="76"/>
      <c r="H161" s="76"/>
      <c r="I161" s="76"/>
    </row>
    <row r="162" spans="1:9" x14ac:dyDescent="0.25">
      <c r="A162" s="76"/>
      <c r="B162" s="76"/>
      <c r="C162" s="76"/>
      <c r="D162" s="76"/>
      <c r="E162" s="76"/>
      <c r="F162" s="76"/>
      <c r="G162" s="76"/>
      <c r="H162" s="76"/>
      <c r="I162" s="76"/>
    </row>
    <row r="163" spans="1:9" x14ac:dyDescent="0.25">
      <c r="A163" s="77" t="s">
        <v>504</v>
      </c>
      <c r="B163" s="78" t="s">
        <v>505</v>
      </c>
      <c r="C163" s="76"/>
      <c r="D163" s="76"/>
      <c r="E163" s="76"/>
      <c r="F163" s="76"/>
      <c r="G163" s="76"/>
      <c r="H163" s="76"/>
      <c r="I163" s="76"/>
    </row>
    <row r="164" spans="1:9" x14ac:dyDescent="0.25">
      <c r="A164" s="76"/>
      <c r="B164" s="76"/>
      <c r="C164" s="76"/>
      <c r="D164" s="76"/>
      <c r="E164" s="76"/>
      <c r="F164" s="76"/>
      <c r="G164" s="76"/>
      <c r="H164" s="76"/>
      <c r="I164" s="76"/>
    </row>
    <row r="165" spans="1:9" x14ac:dyDescent="0.25">
      <c r="A165" s="76"/>
      <c r="B165" s="76" t="s">
        <v>506</v>
      </c>
      <c r="C165" s="76"/>
      <c r="D165" s="76"/>
      <c r="E165" s="76"/>
      <c r="F165" s="76"/>
      <c r="G165" s="76"/>
      <c r="H165" s="76"/>
      <c r="I165" s="76"/>
    </row>
    <row r="166" spans="1:9" x14ac:dyDescent="0.25">
      <c r="A166" s="76"/>
      <c r="B166" s="76"/>
      <c r="C166" s="76"/>
      <c r="D166" s="76"/>
      <c r="E166" s="76"/>
      <c r="F166" s="76"/>
      <c r="G166" s="76"/>
      <c r="H166" s="76"/>
      <c r="I166" s="76"/>
    </row>
    <row r="167" spans="1:9" x14ac:dyDescent="0.25">
      <c r="A167" s="77" t="s">
        <v>507</v>
      </c>
      <c r="B167" s="78" t="s">
        <v>508</v>
      </c>
      <c r="C167" s="76"/>
      <c r="D167" s="76"/>
      <c r="E167" s="76"/>
      <c r="F167" s="76"/>
      <c r="G167" s="76"/>
      <c r="H167" s="76"/>
      <c r="I167" s="76"/>
    </row>
    <row r="168" spans="1:9" x14ac:dyDescent="0.25">
      <c r="A168" s="76"/>
      <c r="B168" s="76"/>
      <c r="C168" s="76"/>
      <c r="D168" s="76"/>
      <c r="E168" s="76"/>
      <c r="F168" s="76"/>
      <c r="G168" s="76"/>
      <c r="H168" s="76"/>
      <c r="I168" s="76" t="s">
        <v>509</v>
      </c>
    </row>
    <row r="170" spans="1:9" ht="69.95" customHeight="1" x14ac:dyDescent="0.25">
      <c r="A170" s="107" t="s">
        <v>227</v>
      </c>
      <c r="B170" s="107" t="s">
        <v>228</v>
      </c>
      <c r="C170" s="107" t="s">
        <v>5</v>
      </c>
      <c r="D170" s="107" t="s">
        <v>6</v>
      </c>
    </row>
    <row r="171" spans="1:9" ht="69.95" customHeight="1" x14ac:dyDescent="0.25">
      <c r="A171" s="107" t="s">
        <v>1476</v>
      </c>
      <c r="B171" s="107"/>
      <c r="C171" s="107" t="s">
        <v>61</v>
      </c>
      <c r="D171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336"/>
  <sheetViews>
    <sheetView showGridLines="0" workbookViewId="0">
      <pane ySplit="4" topLeftCell="A278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1477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1478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257</v>
      </c>
      <c r="B8" s="31" t="s">
        <v>258</v>
      </c>
      <c r="C8" s="31" t="s">
        <v>259</v>
      </c>
      <c r="D8" s="14">
        <v>175687</v>
      </c>
      <c r="E8" s="15">
        <v>1355.78</v>
      </c>
      <c r="F8" s="16">
        <v>4.2900000000000001E-2</v>
      </c>
      <c r="G8" s="16"/>
    </row>
    <row r="9" spans="1:7" x14ac:dyDescent="0.25">
      <c r="A9" s="13" t="s">
        <v>254</v>
      </c>
      <c r="B9" s="31" t="s">
        <v>255</v>
      </c>
      <c r="C9" s="31" t="s">
        <v>256</v>
      </c>
      <c r="D9" s="14">
        <v>77535</v>
      </c>
      <c r="E9" s="15">
        <v>1109.3699999999999</v>
      </c>
      <c r="F9" s="16">
        <v>3.5099999999999999E-2</v>
      </c>
      <c r="G9" s="16"/>
    </row>
    <row r="10" spans="1:7" x14ac:dyDescent="0.25">
      <c r="A10" s="13" t="s">
        <v>266</v>
      </c>
      <c r="B10" s="31" t="s">
        <v>267</v>
      </c>
      <c r="C10" s="31" t="s">
        <v>259</v>
      </c>
      <c r="D10" s="14">
        <v>82070</v>
      </c>
      <c r="E10" s="15">
        <v>1036.8699999999999</v>
      </c>
      <c r="F10" s="16">
        <v>3.2800000000000003E-2</v>
      </c>
      <c r="G10" s="16"/>
    </row>
    <row r="11" spans="1:7" x14ac:dyDescent="0.25">
      <c r="A11" s="13" t="s">
        <v>260</v>
      </c>
      <c r="B11" s="31" t="s">
        <v>261</v>
      </c>
      <c r="C11" s="31" t="s">
        <v>262</v>
      </c>
      <c r="D11" s="14">
        <v>35234</v>
      </c>
      <c r="E11" s="15">
        <v>664.8</v>
      </c>
      <c r="F11" s="16">
        <v>2.1100000000000001E-2</v>
      </c>
      <c r="G11" s="16"/>
    </row>
    <row r="12" spans="1:7" x14ac:dyDescent="0.25">
      <c r="A12" s="13" t="s">
        <v>271</v>
      </c>
      <c r="B12" s="31" t="s">
        <v>272</v>
      </c>
      <c r="C12" s="31" t="s">
        <v>270</v>
      </c>
      <c r="D12" s="14">
        <v>16781</v>
      </c>
      <c r="E12" s="15">
        <v>610.91</v>
      </c>
      <c r="F12" s="16">
        <v>1.9300000000000001E-2</v>
      </c>
      <c r="G12" s="16"/>
    </row>
    <row r="13" spans="1:7" x14ac:dyDescent="0.25">
      <c r="A13" s="13" t="s">
        <v>263</v>
      </c>
      <c r="B13" s="31" t="s">
        <v>264</v>
      </c>
      <c r="C13" s="31" t="s">
        <v>265</v>
      </c>
      <c r="D13" s="14">
        <v>13478</v>
      </c>
      <c r="E13" s="15">
        <v>541.01</v>
      </c>
      <c r="F13" s="16">
        <v>1.7100000000000001E-2</v>
      </c>
      <c r="G13" s="16"/>
    </row>
    <row r="14" spans="1:7" x14ac:dyDescent="0.25">
      <c r="A14" s="13" t="s">
        <v>273</v>
      </c>
      <c r="B14" s="31" t="s">
        <v>274</v>
      </c>
      <c r="C14" s="31" t="s">
        <v>259</v>
      </c>
      <c r="D14" s="14">
        <v>47637</v>
      </c>
      <c r="E14" s="15">
        <v>508.98</v>
      </c>
      <c r="F14" s="16">
        <v>1.61E-2</v>
      </c>
      <c r="G14" s="16"/>
    </row>
    <row r="15" spans="1:7" x14ac:dyDescent="0.25">
      <c r="A15" s="13" t="s">
        <v>294</v>
      </c>
      <c r="B15" s="31" t="s">
        <v>295</v>
      </c>
      <c r="C15" s="31" t="s">
        <v>296</v>
      </c>
      <c r="D15" s="14">
        <v>40247</v>
      </c>
      <c r="E15" s="15">
        <v>475.64</v>
      </c>
      <c r="F15" s="16">
        <v>1.5100000000000001E-2</v>
      </c>
      <c r="G15" s="16"/>
    </row>
    <row r="16" spans="1:7" x14ac:dyDescent="0.25">
      <c r="A16" s="13" t="s">
        <v>314</v>
      </c>
      <c r="B16" s="31" t="s">
        <v>315</v>
      </c>
      <c r="C16" s="31" t="s">
        <v>259</v>
      </c>
      <c r="D16" s="14">
        <v>32937</v>
      </c>
      <c r="E16" s="15">
        <v>417.74</v>
      </c>
      <c r="F16" s="16">
        <v>1.32E-2</v>
      </c>
      <c r="G16" s="16"/>
    </row>
    <row r="17" spans="1:7" x14ac:dyDescent="0.25">
      <c r="A17" s="13" t="s">
        <v>353</v>
      </c>
      <c r="B17" s="31" t="s">
        <v>354</v>
      </c>
      <c r="C17" s="31" t="s">
        <v>355</v>
      </c>
      <c r="D17" s="14">
        <v>110638</v>
      </c>
      <c r="E17" s="15">
        <v>348.4</v>
      </c>
      <c r="F17" s="16">
        <v>1.0999999999999999E-2</v>
      </c>
      <c r="G17" s="16"/>
    </row>
    <row r="18" spans="1:7" x14ac:dyDescent="0.25">
      <c r="A18" s="13" t="s">
        <v>326</v>
      </c>
      <c r="B18" s="31" t="s">
        <v>327</v>
      </c>
      <c r="C18" s="31" t="s">
        <v>259</v>
      </c>
      <c r="D18" s="14">
        <v>84511</v>
      </c>
      <c r="E18" s="15">
        <v>323.93</v>
      </c>
      <c r="F18" s="16">
        <v>1.03E-2</v>
      </c>
      <c r="G18" s="16"/>
    </row>
    <row r="19" spans="1:7" x14ac:dyDescent="0.25">
      <c r="A19" s="13" t="s">
        <v>287</v>
      </c>
      <c r="B19" s="31" t="s">
        <v>288</v>
      </c>
      <c r="C19" s="31" t="s">
        <v>286</v>
      </c>
      <c r="D19" s="14">
        <v>10258</v>
      </c>
      <c r="E19" s="15">
        <v>317.74</v>
      </c>
      <c r="F19" s="16">
        <v>1.01E-2</v>
      </c>
      <c r="G19" s="16"/>
    </row>
    <row r="20" spans="1:7" x14ac:dyDescent="0.25">
      <c r="A20" s="13" t="s">
        <v>268</v>
      </c>
      <c r="B20" s="31" t="s">
        <v>269</v>
      </c>
      <c r="C20" s="31" t="s">
        <v>270</v>
      </c>
      <c r="D20" s="14">
        <v>10476</v>
      </c>
      <c r="E20" s="15">
        <v>311.29000000000002</v>
      </c>
      <c r="F20" s="16">
        <v>9.9000000000000008E-3</v>
      </c>
      <c r="G20" s="16"/>
    </row>
    <row r="21" spans="1:7" x14ac:dyDescent="0.25">
      <c r="A21" s="13" t="s">
        <v>358</v>
      </c>
      <c r="B21" s="31" t="s">
        <v>359</v>
      </c>
      <c r="C21" s="31" t="s">
        <v>259</v>
      </c>
      <c r="D21" s="14">
        <v>101086</v>
      </c>
      <c r="E21" s="15">
        <v>290.07</v>
      </c>
      <c r="F21" s="16">
        <v>9.1999999999999998E-3</v>
      </c>
      <c r="G21" s="16"/>
    </row>
    <row r="22" spans="1:7" x14ac:dyDescent="0.25">
      <c r="A22" s="13" t="s">
        <v>360</v>
      </c>
      <c r="B22" s="31" t="s">
        <v>361</v>
      </c>
      <c r="C22" s="31" t="s">
        <v>296</v>
      </c>
      <c r="D22" s="14">
        <v>11722</v>
      </c>
      <c r="E22" s="15">
        <v>289.99</v>
      </c>
      <c r="F22" s="16">
        <v>9.1999999999999998E-3</v>
      </c>
      <c r="G22" s="16"/>
    </row>
    <row r="23" spans="1:7" x14ac:dyDescent="0.25">
      <c r="A23" s="13" t="s">
        <v>428</v>
      </c>
      <c r="B23" s="31" t="s">
        <v>429</v>
      </c>
      <c r="C23" s="31" t="s">
        <v>277</v>
      </c>
      <c r="D23" s="14">
        <v>30709</v>
      </c>
      <c r="E23" s="15">
        <v>287.74</v>
      </c>
      <c r="F23" s="16">
        <v>9.1000000000000004E-3</v>
      </c>
      <c r="G23" s="16"/>
    </row>
    <row r="24" spans="1:7" x14ac:dyDescent="0.25">
      <c r="A24" s="13" t="s">
        <v>1479</v>
      </c>
      <c r="B24" s="31" t="s">
        <v>1480</v>
      </c>
      <c r="C24" s="31" t="s">
        <v>337</v>
      </c>
      <c r="D24" s="14">
        <v>498469</v>
      </c>
      <c r="E24" s="15">
        <v>277.05</v>
      </c>
      <c r="F24" s="16">
        <v>8.8000000000000005E-3</v>
      </c>
      <c r="G24" s="16"/>
    </row>
    <row r="25" spans="1:7" x14ac:dyDescent="0.25">
      <c r="A25" s="13" t="s">
        <v>532</v>
      </c>
      <c r="B25" s="31" t="s">
        <v>533</v>
      </c>
      <c r="C25" s="31" t="s">
        <v>286</v>
      </c>
      <c r="D25" s="14">
        <v>5331</v>
      </c>
      <c r="E25" s="15">
        <v>271.83</v>
      </c>
      <c r="F25" s="16">
        <v>8.6E-3</v>
      </c>
      <c r="G25" s="16"/>
    </row>
    <row r="26" spans="1:7" x14ac:dyDescent="0.25">
      <c r="A26" s="13" t="s">
        <v>1288</v>
      </c>
      <c r="B26" s="31" t="s">
        <v>1289</v>
      </c>
      <c r="C26" s="31" t="s">
        <v>259</v>
      </c>
      <c r="D26" s="14">
        <v>27044</v>
      </c>
      <c r="E26" s="15">
        <v>247.74</v>
      </c>
      <c r="F26" s="16">
        <v>7.7999999999999996E-3</v>
      </c>
      <c r="G26" s="16"/>
    </row>
    <row r="27" spans="1:7" x14ac:dyDescent="0.25">
      <c r="A27" s="13" t="s">
        <v>888</v>
      </c>
      <c r="B27" s="31" t="s">
        <v>889</v>
      </c>
      <c r="C27" s="31" t="s">
        <v>259</v>
      </c>
      <c r="D27" s="14">
        <v>23227</v>
      </c>
      <c r="E27" s="15">
        <v>235.97</v>
      </c>
      <c r="F27" s="16">
        <v>7.4999999999999997E-3</v>
      </c>
      <c r="G27" s="16"/>
    </row>
    <row r="28" spans="1:7" x14ac:dyDescent="0.25">
      <c r="A28" s="13" t="s">
        <v>338</v>
      </c>
      <c r="B28" s="31" t="s">
        <v>339</v>
      </c>
      <c r="C28" s="31" t="s">
        <v>340</v>
      </c>
      <c r="D28" s="14">
        <v>13991</v>
      </c>
      <c r="E28" s="15">
        <v>233.12</v>
      </c>
      <c r="F28" s="16">
        <v>7.4000000000000003E-3</v>
      </c>
      <c r="G28" s="16"/>
    </row>
    <row r="29" spans="1:7" x14ac:dyDescent="0.25">
      <c r="A29" s="13" t="s">
        <v>346</v>
      </c>
      <c r="B29" s="31" t="s">
        <v>347</v>
      </c>
      <c r="C29" s="31" t="s">
        <v>291</v>
      </c>
      <c r="D29" s="14">
        <v>9960</v>
      </c>
      <c r="E29" s="15">
        <v>229.6</v>
      </c>
      <c r="F29" s="16">
        <v>7.3000000000000001E-3</v>
      </c>
      <c r="G29" s="16"/>
    </row>
    <row r="30" spans="1:7" x14ac:dyDescent="0.25">
      <c r="A30" s="13" t="s">
        <v>364</v>
      </c>
      <c r="B30" s="31" t="s">
        <v>365</v>
      </c>
      <c r="C30" s="31" t="s">
        <v>355</v>
      </c>
      <c r="D30" s="14">
        <v>10187</v>
      </c>
      <c r="E30" s="15">
        <v>229.3</v>
      </c>
      <c r="F30" s="16">
        <v>7.3000000000000001E-3</v>
      </c>
      <c r="G30" s="16"/>
    </row>
    <row r="31" spans="1:7" x14ac:dyDescent="0.25">
      <c r="A31" s="13" t="s">
        <v>538</v>
      </c>
      <c r="B31" s="31" t="s">
        <v>539</v>
      </c>
      <c r="C31" s="31" t="s">
        <v>337</v>
      </c>
      <c r="D31" s="14">
        <v>5088</v>
      </c>
      <c r="E31" s="15">
        <v>227.24</v>
      </c>
      <c r="F31" s="16">
        <v>7.1999999999999998E-3</v>
      </c>
      <c r="G31" s="16"/>
    </row>
    <row r="32" spans="1:7" x14ac:dyDescent="0.25">
      <c r="A32" s="13" t="s">
        <v>289</v>
      </c>
      <c r="B32" s="31" t="s">
        <v>290</v>
      </c>
      <c r="C32" s="31" t="s">
        <v>291</v>
      </c>
      <c r="D32" s="14">
        <v>12154</v>
      </c>
      <c r="E32" s="15">
        <v>219.78</v>
      </c>
      <c r="F32" s="16">
        <v>7.0000000000000001E-3</v>
      </c>
      <c r="G32" s="16"/>
    </row>
    <row r="33" spans="1:7" x14ac:dyDescent="0.25">
      <c r="A33" s="13" t="s">
        <v>985</v>
      </c>
      <c r="B33" s="31" t="s">
        <v>986</v>
      </c>
      <c r="C33" s="31" t="s">
        <v>262</v>
      </c>
      <c r="D33" s="14">
        <v>53153</v>
      </c>
      <c r="E33" s="15">
        <v>217.9</v>
      </c>
      <c r="F33" s="16">
        <v>6.8999999999999999E-3</v>
      </c>
      <c r="G33" s="16"/>
    </row>
    <row r="34" spans="1:7" x14ac:dyDescent="0.25">
      <c r="A34" s="13" t="s">
        <v>278</v>
      </c>
      <c r="B34" s="31" t="s">
        <v>279</v>
      </c>
      <c r="C34" s="31" t="s">
        <v>280</v>
      </c>
      <c r="D34" s="14">
        <v>54423</v>
      </c>
      <c r="E34" s="15">
        <v>217.23</v>
      </c>
      <c r="F34" s="16">
        <v>6.8999999999999999E-3</v>
      </c>
      <c r="G34" s="16"/>
    </row>
    <row r="35" spans="1:7" x14ac:dyDescent="0.25">
      <c r="A35" s="13" t="s">
        <v>356</v>
      </c>
      <c r="B35" s="31" t="s">
        <v>357</v>
      </c>
      <c r="C35" s="31" t="s">
        <v>296</v>
      </c>
      <c r="D35" s="14">
        <v>4468</v>
      </c>
      <c r="E35" s="15">
        <v>214.46</v>
      </c>
      <c r="F35" s="16">
        <v>6.7999999999999996E-3</v>
      </c>
      <c r="G35" s="16"/>
    </row>
    <row r="36" spans="1:7" x14ac:dyDescent="0.25">
      <c r="A36" s="13" t="s">
        <v>335</v>
      </c>
      <c r="B36" s="31" t="s">
        <v>336</v>
      </c>
      <c r="C36" s="31" t="s">
        <v>337</v>
      </c>
      <c r="D36" s="14">
        <v>59947</v>
      </c>
      <c r="E36" s="15">
        <v>211.26</v>
      </c>
      <c r="F36" s="16">
        <v>6.7000000000000002E-3</v>
      </c>
      <c r="G36" s="16"/>
    </row>
    <row r="37" spans="1:7" x14ac:dyDescent="0.25">
      <c r="A37" s="13" t="s">
        <v>341</v>
      </c>
      <c r="B37" s="31" t="s">
        <v>342</v>
      </c>
      <c r="C37" s="31" t="s">
        <v>343</v>
      </c>
      <c r="D37" s="14">
        <v>4737</v>
      </c>
      <c r="E37" s="15">
        <v>207.73</v>
      </c>
      <c r="F37" s="16">
        <v>6.6E-3</v>
      </c>
      <c r="G37" s="16"/>
    </row>
    <row r="38" spans="1:7" x14ac:dyDescent="0.25">
      <c r="A38" s="13" t="s">
        <v>1217</v>
      </c>
      <c r="B38" s="31" t="s">
        <v>1218</v>
      </c>
      <c r="C38" s="31" t="s">
        <v>304</v>
      </c>
      <c r="D38" s="14">
        <v>10946</v>
      </c>
      <c r="E38" s="15">
        <v>205.96</v>
      </c>
      <c r="F38" s="16">
        <v>6.4999999999999997E-3</v>
      </c>
      <c r="G38" s="16"/>
    </row>
    <row r="39" spans="1:7" x14ac:dyDescent="0.25">
      <c r="A39" s="13" t="s">
        <v>995</v>
      </c>
      <c r="B39" s="31" t="s">
        <v>996</v>
      </c>
      <c r="C39" s="31" t="s">
        <v>299</v>
      </c>
      <c r="D39" s="14">
        <v>82689</v>
      </c>
      <c r="E39" s="15">
        <v>204.27</v>
      </c>
      <c r="F39" s="16">
        <v>6.4999999999999997E-3</v>
      </c>
      <c r="G39" s="16"/>
    </row>
    <row r="40" spans="1:7" x14ac:dyDescent="0.25">
      <c r="A40" s="13" t="s">
        <v>371</v>
      </c>
      <c r="B40" s="31" t="s">
        <v>372</v>
      </c>
      <c r="C40" s="31" t="s">
        <v>373</v>
      </c>
      <c r="D40" s="14">
        <v>94881</v>
      </c>
      <c r="E40" s="15">
        <v>200.54</v>
      </c>
      <c r="F40" s="16">
        <v>6.4000000000000003E-3</v>
      </c>
      <c r="G40" s="16"/>
    </row>
    <row r="41" spans="1:7" x14ac:dyDescent="0.25">
      <c r="A41" s="13" t="s">
        <v>366</v>
      </c>
      <c r="B41" s="31" t="s">
        <v>367</v>
      </c>
      <c r="C41" s="31" t="s">
        <v>286</v>
      </c>
      <c r="D41" s="14">
        <v>1506</v>
      </c>
      <c r="E41" s="15">
        <v>200.51</v>
      </c>
      <c r="F41" s="16">
        <v>6.4000000000000003E-3</v>
      </c>
      <c r="G41" s="16"/>
    </row>
    <row r="42" spans="1:7" x14ac:dyDescent="0.25">
      <c r="A42" s="13" t="s">
        <v>899</v>
      </c>
      <c r="B42" s="31" t="s">
        <v>900</v>
      </c>
      <c r="C42" s="31" t="s">
        <v>350</v>
      </c>
      <c r="D42" s="14">
        <v>21400</v>
      </c>
      <c r="E42" s="15">
        <v>197.51</v>
      </c>
      <c r="F42" s="16">
        <v>6.3E-3</v>
      </c>
      <c r="G42" s="16"/>
    </row>
    <row r="43" spans="1:7" x14ac:dyDescent="0.25">
      <c r="A43" s="13" t="s">
        <v>407</v>
      </c>
      <c r="B43" s="31" t="s">
        <v>408</v>
      </c>
      <c r="C43" s="31" t="s">
        <v>409</v>
      </c>
      <c r="D43" s="14">
        <v>117497</v>
      </c>
      <c r="E43" s="15">
        <v>190.45</v>
      </c>
      <c r="F43" s="16">
        <v>6.0000000000000001E-3</v>
      </c>
      <c r="G43" s="16"/>
    </row>
    <row r="44" spans="1:7" x14ac:dyDescent="0.25">
      <c r="A44" s="13" t="s">
        <v>517</v>
      </c>
      <c r="B44" s="31" t="s">
        <v>518</v>
      </c>
      <c r="C44" s="31" t="s">
        <v>259</v>
      </c>
      <c r="D44" s="14">
        <v>272026</v>
      </c>
      <c r="E44" s="15">
        <v>189.44</v>
      </c>
      <c r="F44" s="16">
        <v>6.0000000000000001E-3</v>
      </c>
      <c r="G44" s="16"/>
    </row>
    <row r="45" spans="1:7" x14ac:dyDescent="0.25">
      <c r="A45" s="13" t="s">
        <v>1256</v>
      </c>
      <c r="B45" s="31" t="s">
        <v>1257</v>
      </c>
      <c r="C45" s="31" t="s">
        <v>340</v>
      </c>
      <c r="D45" s="14">
        <v>17271</v>
      </c>
      <c r="E45" s="15">
        <v>189.26</v>
      </c>
      <c r="F45" s="16">
        <v>6.0000000000000001E-3</v>
      </c>
      <c r="G45" s="16"/>
    </row>
    <row r="46" spans="1:7" x14ac:dyDescent="0.25">
      <c r="A46" s="13" t="s">
        <v>467</v>
      </c>
      <c r="B46" s="31" t="s">
        <v>468</v>
      </c>
      <c r="C46" s="31" t="s">
        <v>343</v>
      </c>
      <c r="D46" s="14">
        <v>1694</v>
      </c>
      <c r="E46" s="15">
        <v>189.16</v>
      </c>
      <c r="F46" s="16">
        <v>6.0000000000000001E-3</v>
      </c>
      <c r="G46" s="16"/>
    </row>
    <row r="47" spans="1:7" x14ac:dyDescent="0.25">
      <c r="A47" s="13" t="s">
        <v>281</v>
      </c>
      <c r="B47" s="31" t="s">
        <v>282</v>
      </c>
      <c r="C47" s="31" t="s">
        <v>283</v>
      </c>
      <c r="D47" s="14">
        <v>41116</v>
      </c>
      <c r="E47" s="15">
        <v>177.33</v>
      </c>
      <c r="F47" s="16">
        <v>5.5999999999999999E-3</v>
      </c>
      <c r="G47" s="16"/>
    </row>
    <row r="48" spans="1:7" x14ac:dyDescent="0.25">
      <c r="A48" s="13" t="s">
        <v>892</v>
      </c>
      <c r="B48" s="31" t="s">
        <v>893</v>
      </c>
      <c r="C48" s="31" t="s">
        <v>291</v>
      </c>
      <c r="D48" s="14">
        <v>15977</v>
      </c>
      <c r="E48" s="15">
        <v>175.9</v>
      </c>
      <c r="F48" s="16">
        <v>5.5999999999999999E-3</v>
      </c>
      <c r="G48" s="16"/>
    </row>
    <row r="49" spans="1:7" x14ac:dyDescent="0.25">
      <c r="A49" s="13" t="s">
        <v>936</v>
      </c>
      <c r="B49" s="31" t="s">
        <v>937</v>
      </c>
      <c r="C49" s="31" t="s">
        <v>370</v>
      </c>
      <c r="D49" s="14">
        <v>2167</v>
      </c>
      <c r="E49" s="15">
        <v>175.75</v>
      </c>
      <c r="F49" s="16">
        <v>5.5999999999999999E-3</v>
      </c>
      <c r="G49" s="16"/>
    </row>
    <row r="50" spans="1:7" x14ac:dyDescent="0.25">
      <c r="A50" s="13" t="s">
        <v>1481</v>
      </c>
      <c r="B50" s="31" t="s">
        <v>1482</v>
      </c>
      <c r="C50" s="31" t="s">
        <v>332</v>
      </c>
      <c r="D50" s="14">
        <v>9960</v>
      </c>
      <c r="E50" s="15">
        <v>175.61</v>
      </c>
      <c r="F50" s="16">
        <v>5.5999999999999999E-3</v>
      </c>
      <c r="G50" s="16"/>
    </row>
    <row r="51" spans="1:7" x14ac:dyDescent="0.25">
      <c r="A51" s="13" t="s">
        <v>1258</v>
      </c>
      <c r="B51" s="31" t="s">
        <v>1259</v>
      </c>
      <c r="C51" s="31" t="s">
        <v>337</v>
      </c>
      <c r="D51" s="14">
        <v>522</v>
      </c>
      <c r="E51" s="15">
        <v>175.13</v>
      </c>
      <c r="F51" s="16">
        <v>5.4999999999999997E-3</v>
      </c>
      <c r="G51" s="16"/>
    </row>
    <row r="52" spans="1:7" x14ac:dyDescent="0.25">
      <c r="A52" s="13" t="s">
        <v>930</v>
      </c>
      <c r="B52" s="31" t="s">
        <v>931</v>
      </c>
      <c r="C52" s="31" t="s">
        <v>332</v>
      </c>
      <c r="D52" s="14">
        <v>10892</v>
      </c>
      <c r="E52" s="15">
        <v>172.71</v>
      </c>
      <c r="F52" s="16">
        <v>5.4999999999999997E-3</v>
      </c>
      <c r="G52" s="16"/>
    </row>
    <row r="53" spans="1:7" x14ac:dyDescent="0.25">
      <c r="A53" s="13" t="s">
        <v>419</v>
      </c>
      <c r="B53" s="31" t="s">
        <v>420</v>
      </c>
      <c r="C53" s="31" t="s">
        <v>421</v>
      </c>
      <c r="D53" s="14">
        <v>16616</v>
      </c>
      <c r="E53" s="15">
        <v>172.47</v>
      </c>
      <c r="F53" s="16">
        <v>5.4999999999999997E-3</v>
      </c>
      <c r="G53" s="16"/>
    </row>
    <row r="54" spans="1:7" x14ac:dyDescent="0.25">
      <c r="A54" s="13" t="s">
        <v>513</v>
      </c>
      <c r="B54" s="31" t="s">
        <v>514</v>
      </c>
      <c r="C54" s="31" t="s">
        <v>384</v>
      </c>
      <c r="D54" s="14">
        <v>21733</v>
      </c>
      <c r="E54" s="15">
        <v>168.43</v>
      </c>
      <c r="F54" s="16">
        <v>5.3E-3</v>
      </c>
      <c r="G54" s="16"/>
    </row>
    <row r="55" spans="1:7" x14ac:dyDescent="0.25">
      <c r="A55" s="13" t="s">
        <v>1007</v>
      </c>
      <c r="B55" s="31" t="s">
        <v>1008</v>
      </c>
      <c r="C55" s="31" t="s">
        <v>280</v>
      </c>
      <c r="D55" s="14">
        <v>51991</v>
      </c>
      <c r="E55" s="15">
        <v>165.51</v>
      </c>
      <c r="F55" s="16">
        <v>5.1999999999999998E-3</v>
      </c>
      <c r="G55" s="16"/>
    </row>
    <row r="56" spans="1:7" x14ac:dyDescent="0.25">
      <c r="A56" s="13" t="s">
        <v>394</v>
      </c>
      <c r="B56" s="31" t="s">
        <v>395</v>
      </c>
      <c r="C56" s="31" t="s">
        <v>296</v>
      </c>
      <c r="D56" s="14">
        <v>13792</v>
      </c>
      <c r="E56" s="15">
        <v>164.94</v>
      </c>
      <c r="F56" s="16">
        <v>5.1999999999999998E-3</v>
      </c>
      <c r="G56" s="16"/>
    </row>
    <row r="57" spans="1:7" x14ac:dyDescent="0.25">
      <c r="A57" s="13" t="s">
        <v>1483</v>
      </c>
      <c r="B57" s="31" t="s">
        <v>1484</v>
      </c>
      <c r="C57" s="31" t="s">
        <v>291</v>
      </c>
      <c r="D57" s="14">
        <v>11479</v>
      </c>
      <c r="E57" s="15">
        <v>159.5</v>
      </c>
      <c r="F57" s="16">
        <v>5.1000000000000004E-3</v>
      </c>
      <c r="G57" s="16"/>
    </row>
    <row r="58" spans="1:7" x14ac:dyDescent="0.25">
      <c r="A58" s="13" t="s">
        <v>318</v>
      </c>
      <c r="B58" s="31" t="s">
        <v>319</v>
      </c>
      <c r="C58" s="31" t="s">
        <v>320</v>
      </c>
      <c r="D58" s="14">
        <v>1359</v>
      </c>
      <c r="E58" s="15">
        <v>157.44999999999999</v>
      </c>
      <c r="F58" s="16">
        <v>5.0000000000000001E-3</v>
      </c>
      <c r="G58" s="16"/>
    </row>
    <row r="59" spans="1:7" x14ac:dyDescent="0.25">
      <c r="A59" s="13" t="s">
        <v>1011</v>
      </c>
      <c r="B59" s="31" t="s">
        <v>1012</v>
      </c>
      <c r="C59" s="31" t="s">
        <v>299</v>
      </c>
      <c r="D59" s="14">
        <v>15692</v>
      </c>
      <c r="E59" s="15">
        <v>152.66</v>
      </c>
      <c r="F59" s="16">
        <v>4.7999999999999996E-3</v>
      </c>
      <c r="G59" s="16"/>
    </row>
    <row r="60" spans="1:7" x14ac:dyDescent="0.25">
      <c r="A60" s="13" t="s">
        <v>458</v>
      </c>
      <c r="B60" s="31" t="s">
        <v>459</v>
      </c>
      <c r="C60" s="31" t="s">
        <v>299</v>
      </c>
      <c r="D60" s="14">
        <v>56352</v>
      </c>
      <c r="E60" s="15">
        <v>152.32</v>
      </c>
      <c r="F60" s="16">
        <v>4.7999999999999996E-3</v>
      </c>
      <c r="G60" s="16"/>
    </row>
    <row r="61" spans="1:7" x14ac:dyDescent="0.25">
      <c r="A61" s="13" t="s">
        <v>310</v>
      </c>
      <c r="B61" s="31" t="s">
        <v>311</v>
      </c>
      <c r="C61" s="31" t="s">
        <v>277</v>
      </c>
      <c r="D61" s="14">
        <v>16076</v>
      </c>
      <c r="E61" s="15">
        <v>150.69</v>
      </c>
      <c r="F61" s="16">
        <v>4.7999999999999996E-3</v>
      </c>
      <c r="G61" s="16"/>
    </row>
    <row r="62" spans="1:7" x14ac:dyDescent="0.25">
      <c r="A62" s="13" t="s">
        <v>1209</v>
      </c>
      <c r="B62" s="31" t="s">
        <v>1210</v>
      </c>
      <c r="C62" s="31" t="s">
        <v>418</v>
      </c>
      <c r="D62" s="14">
        <v>5961</v>
      </c>
      <c r="E62" s="15">
        <v>150.13</v>
      </c>
      <c r="F62" s="16">
        <v>4.7999999999999996E-3</v>
      </c>
      <c r="G62" s="16"/>
    </row>
    <row r="63" spans="1:7" x14ac:dyDescent="0.25">
      <c r="A63" s="13" t="s">
        <v>890</v>
      </c>
      <c r="B63" s="31" t="s">
        <v>891</v>
      </c>
      <c r="C63" s="31" t="s">
        <v>291</v>
      </c>
      <c r="D63" s="14">
        <v>6183</v>
      </c>
      <c r="E63" s="15">
        <v>148.78</v>
      </c>
      <c r="F63" s="16">
        <v>4.7000000000000002E-3</v>
      </c>
      <c r="G63" s="16"/>
    </row>
    <row r="64" spans="1:7" x14ac:dyDescent="0.25">
      <c r="A64" s="13" t="s">
        <v>897</v>
      </c>
      <c r="B64" s="31" t="s">
        <v>898</v>
      </c>
      <c r="C64" s="31" t="s">
        <v>299</v>
      </c>
      <c r="D64" s="14">
        <v>56154</v>
      </c>
      <c r="E64" s="15">
        <v>148.66999999999999</v>
      </c>
      <c r="F64" s="16">
        <v>4.7000000000000002E-3</v>
      </c>
      <c r="G64" s="16"/>
    </row>
    <row r="65" spans="1:7" x14ac:dyDescent="0.25">
      <c r="A65" s="13" t="s">
        <v>907</v>
      </c>
      <c r="B65" s="31" t="s">
        <v>908</v>
      </c>
      <c r="C65" s="31" t="s">
        <v>389</v>
      </c>
      <c r="D65" s="14">
        <v>23030</v>
      </c>
      <c r="E65" s="15">
        <v>147.82</v>
      </c>
      <c r="F65" s="16">
        <v>4.7000000000000002E-3</v>
      </c>
      <c r="G65" s="16"/>
    </row>
    <row r="66" spans="1:7" x14ac:dyDescent="0.25">
      <c r="A66" s="13" t="s">
        <v>443</v>
      </c>
      <c r="B66" s="31" t="s">
        <v>444</v>
      </c>
      <c r="C66" s="31" t="s">
        <v>256</v>
      </c>
      <c r="D66" s="14">
        <v>39435</v>
      </c>
      <c r="E66" s="15">
        <v>147.69999999999999</v>
      </c>
      <c r="F66" s="16">
        <v>4.7000000000000002E-3</v>
      </c>
      <c r="G66" s="16"/>
    </row>
    <row r="67" spans="1:7" x14ac:dyDescent="0.25">
      <c r="A67" s="13" t="s">
        <v>542</v>
      </c>
      <c r="B67" s="31" t="s">
        <v>543</v>
      </c>
      <c r="C67" s="31" t="s">
        <v>421</v>
      </c>
      <c r="D67" s="14">
        <v>36826</v>
      </c>
      <c r="E67" s="15">
        <v>147.05000000000001</v>
      </c>
      <c r="F67" s="16">
        <v>4.7000000000000002E-3</v>
      </c>
      <c r="G67" s="16"/>
    </row>
    <row r="68" spans="1:7" x14ac:dyDescent="0.25">
      <c r="A68" s="13" t="s">
        <v>344</v>
      </c>
      <c r="B68" s="31" t="s">
        <v>345</v>
      </c>
      <c r="C68" s="31" t="s">
        <v>296</v>
      </c>
      <c r="D68" s="14">
        <v>12114</v>
      </c>
      <c r="E68" s="15">
        <v>145.26</v>
      </c>
      <c r="F68" s="16">
        <v>4.5999999999999999E-3</v>
      </c>
      <c r="G68" s="16"/>
    </row>
    <row r="69" spans="1:7" x14ac:dyDescent="0.25">
      <c r="A69" s="13" t="s">
        <v>1290</v>
      </c>
      <c r="B69" s="31" t="s">
        <v>1291</v>
      </c>
      <c r="C69" s="31" t="s">
        <v>259</v>
      </c>
      <c r="D69" s="14">
        <v>721131</v>
      </c>
      <c r="E69" s="15">
        <v>143.72</v>
      </c>
      <c r="F69" s="16">
        <v>4.5999999999999999E-3</v>
      </c>
      <c r="G69" s="16"/>
    </row>
    <row r="70" spans="1:7" x14ac:dyDescent="0.25">
      <c r="A70" s="13" t="s">
        <v>452</v>
      </c>
      <c r="B70" s="31" t="s">
        <v>453</v>
      </c>
      <c r="C70" s="31" t="s">
        <v>370</v>
      </c>
      <c r="D70" s="14">
        <v>7470</v>
      </c>
      <c r="E70" s="15">
        <v>142.30000000000001</v>
      </c>
      <c r="F70" s="16">
        <v>4.4999999999999997E-3</v>
      </c>
      <c r="G70" s="16"/>
    </row>
    <row r="71" spans="1:7" x14ac:dyDescent="0.25">
      <c r="A71" s="13" t="s">
        <v>1260</v>
      </c>
      <c r="B71" s="31" t="s">
        <v>1261</v>
      </c>
      <c r="C71" s="31" t="s">
        <v>1237</v>
      </c>
      <c r="D71" s="14">
        <v>146535</v>
      </c>
      <c r="E71" s="15">
        <v>141.30000000000001</v>
      </c>
      <c r="F71" s="16">
        <v>4.4999999999999997E-3</v>
      </c>
      <c r="G71" s="16"/>
    </row>
    <row r="72" spans="1:7" x14ac:dyDescent="0.25">
      <c r="A72" s="13" t="s">
        <v>1235</v>
      </c>
      <c r="B72" s="31" t="s">
        <v>1236</v>
      </c>
      <c r="C72" s="31" t="s">
        <v>1237</v>
      </c>
      <c r="D72" s="14">
        <v>8469</v>
      </c>
      <c r="E72" s="15">
        <v>140.36000000000001</v>
      </c>
      <c r="F72" s="16">
        <v>4.4000000000000003E-3</v>
      </c>
      <c r="G72" s="16"/>
    </row>
    <row r="73" spans="1:7" x14ac:dyDescent="0.25">
      <c r="A73" s="13" t="s">
        <v>405</v>
      </c>
      <c r="B73" s="31" t="s">
        <v>406</v>
      </c>
      <c r="C73" s="31" t="s">
        <v>373</v>
      </c>
      <c r="D73" s="14">
        <v>10763</v>
      </c>
      <c r="E73" s="15">
        <v>136.1</v>
      </c>
      <c r="F73" s="16">
        <v>4.3E-3</v>
      </c>
      <c r="G73" s="16"/>
    </row>
    <row r="74" spans="1:7" x14ac:dyDescent="0.25">
      <c r="A74" s="13" t="s">
        <v>422</v>
      </c>
      <c r="B74" s="31" t="s">
        <v>423</v>
      </c>
      <c r="C74" s="31" t="s">
        <v>280</v>
      </c>
      <c r="D74" s="14">
        <v>7806</v>
      </c>
      <c r="E74" s="15">
        <v>135.51</v>
      </c>
      <c r="F74" s="16">
        <v>4.3E-3</v>
      </c>
      <c r="G74" s="16"/>
    </row>
    <row r="75" spans="1:7" x14ac:dyDescent="0.25">
      <c r="A75" s="13" t="s">
        <v>454</v>
      </c>
      <c r="B75" s="31" t="s">
        <v>455</v>
      </c>
      <c r="C75" s="31" t="s">
        <v>449</v>
      </c>
      <c r="D75" s="14">
        <v>7664</v>
      </c>
      <c r="E75" s="15">
        <v>135.27000000000001</v>
      </c>
      <c r="F75" s="16">
        <v>4.3E-3</v>
      </c>
      <c r="G75" s="16"/>
    </row>
    <row r="76" spans="1:7" x14ac:dyDescent="0.25">
      <c r="A76" s="13" t="s">
        <v>1485</v>
      </c>
      <c r="B76" s="31" t="s">
        <v>1486</v>
      </c>
      <c r="C76" s="31" t="s">
        <v>343</v>
      </c>
      <c r="D76" s="14">
        <v>9357</v>
      </c>
      <c r="E76" s="15">
        <v>133.84</v>
      </c>
      <c r="F76" s="16">
        <v>4.1999999999999997E-3</v>
      </c>
      <c r="G76" s="16"/>
    </row>
    <row r="77" spans="1:7" x14ac:dyDescent="0.25">
      <c r="A77" s="13" t="s">
        <v>894</v>
      </c>
      <c r="B77" s="31" t="s">
        <v>895</v>
      </c>
      <c r="C77" s="31" t="s">
        <v>896</v>
      </c>
      <c r="D77" s="14">
        <v>44592</v>
      </c>
      <c r="E77" s="15">
        <v>133.58000000000001</v>
      </c>
      <c r="F77" s="16">
        <v>4.1999999999999997E-3</v>
      </c>
      <c r="G77" s="16"/>
    </row>
    <row r="78" spans="1:7" x14ac:dyDescent="0.25">
      <c r="A78" s="13" t="s">
        <v>915</v>
      </c>
      <c r="B78" s="31" t="s">
        <v>916</v>
      </c>
      <c r="C78" s="31" t="s">
        <v>291</v>
      </c>
      <c r="D78" s="14">
        <v>2403</v>
      </c>
      <c r="E78" s="15">
        <v>129.76</v>
      </c>
      <c r="F78" s="16">
        <v>4.1000000000000003E-3</v>
      </c>
      <c r="G78" s="16"/>
    </row>
    <row r="79" spans="1:7" x14ac:dyDescent="0.25">
      <c r="A79" s="13" t="s">
        <v>1487</v>
      </c>
      <c r="B79" s="31" t="s">
        <v>1488</v>
      </c>
      <c r="C79" s="31" t="s">
        <v>304</v>
      </c>
      <c r="D79" s="14">
        <v>4388</v>
      </c>
      <c r="E79" s="15">
        <v>129.35</v>
      </c>
      <c r="F79" s="16">
        <v>4.1000000000000003E-3</v>
      </c>
      <c r="G79" s="16"/>
    </row>
    <row r="80" spans="1:7" x14ac:dyDescent="0.25">
      <c r="A80" s="13" t="s">
        <v>1489</v>
      </c>
      <c r="B80" s="31" t="s">
        <v>1490</v>
      </c>
      <c r="C80" s="31" t="s">
        <v>343</v>
      </c>
      <c r="D80" s="14">
        <v>10358</v>
      </c>
      <c r="E80" s="15">
        <v>128.5</v>
      </c>
      <c r="F80" s="16">
        <v>4.1000000000000003E-3</v>
      </c>
      <c r="G80" s="16"/>
    </row>
    <row r="81" spans="1:7" x14ac:dyDescent="0.25">
      <c r="A81" s="13" t="s">
        <v>928</v>
      </c>
      <c r="B81" s="31" t="s">
        <v>929</v>
      </c>
      <c r="C81" s="31" t="s">
        <v>586</v>
      </c>
      <c r="D81" s="14">
        <v>141936</v>
      </c>
      <c r="E81" s="15">
        <v>128.27000000000001</v>
      </c>
      <c r="F81" s="16">
        <v>4.1000000000000003E-3</v>
      </c>
      <c r="G81" s="16"/>
    </row>
    <row r="82" spans="1:7" x14ac:dyDescent="0.25">
      <c r="A82" s="13" t="s">
        <v>938</v>
      </c>
      <c r="B82" s="31" t="s">
        <v>939</v>
      </c>
      <c r="C82" s="31" t="s">
        <v>277</v>
      </c>
      <c r="D82" s="14">
        <v>2828</v>
      </c>
      <c r="E82" s="15">
        <v>128.24</v>
      </c>
      <c r="F82" s="16">
        <v>4.1000000000000003E-3</v>
      </c>
      <c r="G82" s="16"/>
    </row>
    <row r="83" spans="1:7" x14ac:dyDescent="0.25">
      <c r="A83" s="13" t="s">
        <v>1238</v>
      </c>
      <c r="B83" s="31" t="s">
        <v>1239</v>
      </c>
      <c r="C83" s="31" t="s">
        <v>286</v>
      </c>
      <c r="D83" s="14">
        <v>1272</v>
      </c>
      <c r="E83" s="15">
        <v>127.12</v>
      </c>
      <c r="F83" s="16">
        <v>4.0000000000000001E-3</v>
      </c>
      <c r="G83" s="16"/>
    </row>
    <row r="84" spans="1:7" x14ac:dyDescent="0.25">
      <c r="A84" s="13" t="s">
        <v>534</v>
      </c>
      <c r="B84" s="31" t="s">
        <v>535</v>
      </c>
      <c r="C84" s="31" t="s">
        <v>343</v>
      </c>
      <c r="D84" s="14">
        <v>5190</v>
      </c>
      <c r="E84" s="15">
        <v>126.87</v>
      </c>
      <c r="F84" s="16">
        <v>4.0000000000000001E-3</v>
      </c>
      <c r="G84" s="16"/>
    </row>
    <row r="85" spans="1:7" x14ac:dyDescent="0.25">
      <c r="A85" s="13" t="s">
        <v>396</v>
      </c>
      <c r="B85" s="31" t="s">
        <v>397</v>
      </c>
      <c r="C85" s="31" t="s">
        <v>398</v>
      </c>
      <c r="D85" s="14">
        <v>26062</v>
      </c>
      <c r="E85" s="15">
        <v>125.48</v>
      </c>
      <c r="F85" s="16">
        <v>4.0000000000000001E-3</v>
      </c>
      <c r="G85" s="16"/>
    </row>
    <row r="86" spans="1:7" x14ac:dyDescent="0.25">
      <c r="A86" s="13" t="s">
        <v>445</v>
      </c>
      <c r="B86" s="31" t="s">
        <v>446</v>
      </c>
      <c r="C86" s="31" t="s">
        <v>280</v>
      </c>
      <c r="D86" s="14">
        <v>22137</v>
      </c>
      <c r="E86" s="15">
        <v>124.22</v>
      </c>
      <c r="F86" s="16">
        <v>3.8999999999999998E-3</v>
      </c>
      <c r="G86" s="16"/>
    </row>
    <row r="87" spans="1:7" x14ac:dyDescent="0.25">
      <c r="A87" s="13" t="s">
        <v>399</v>
      </c>
      <c r="B87" s="31" t="s">
        <v>400</v>
      </c>
      <c r="C87" s="31" t="s">
        <v>296</v>
      </c>
      <c r="D87" s="14">
        <v>5434</v>
      </c>
      <c r="E87" s="15">
        <v>123.72</v>
      </c>
      <c r="F87" s="16">
        <v>3.8999999999999998E-3</v>
      </c>
      <c r="G87" s="16"/>
    </row>
    <row r="88" spans="1:7" x14ac:dyDescent="0.25">
      <c r="A88" s="13" t="s">
        <v>414</v>
      </c>
      <c r="B88" s="31" t="s">
        <v>415</v>
      </c>
      <c r="C88" s="31" t="s">
        <v>259</v>
      </c>
      <c r="D88" s="14">
        <v>14512</v>
      </c>
      <c r="E88" s="15">
        <v>123.62</v>
      </c>
      <c r="F88" s="16">
        <v>3.8999999999999998E-3</v>
      </c>
      <c r="G88" s="16"/>
    </row>
    <row r="89" spans="1:7" x14ac:dyDescent="0.25">
      <c r="A89" s="13" t="s">
        <v>368</v>
      </c>
      <c r="B89" s="31" t="s">
        <v>369</v>
      </c>
      <c r="C89" s="31" t="s">
        <v>370</v>
      </c>
      <c r="D89" s="14">
        <v>2534</v>
      </c>
      <c r="E89" s="15">
        <v>123.09</v>
      </c>
      <c r="F89" s="16">
        <v>3.8999999999999998E-3</v>
      </c>
      <c r="G89" s="16"/>
    </row>
    <row r="90" spans="1:7" x14ac:dyDescent="0.25">
      <c r="A90" s="13" t="s">
        <v>1491</v>
      </c>
      <c r="B90" s="31" t="s">
        <v>1492</v>
      </c>
      <c r="C90" s="31" t="s">
        <v>337</v>
      </c>
      <c r="D90" s="14">
        <v>3935</v>
      </c>
      <c r="E90" s="15">
        <v>122.72</v>
      </c>
      <c r="F90" s="16">
        <v>3.8999999999999998E-3</v>
      </c>
      <c r="G90" s="16"/>
    </row>
    <row r="91" spans="1:7" x14ac:dyDescent="0.25">
      <c r="A91" s="13" t="s">
        <v>1240</v>
      </c>
      <c r="B91" s="31" t="s">
        <v>1241</v>
      </c>
      <c r="C91" s="31" t="s">
        <v>320</v>
      </c>
      <c r="D91" s="14">
        <v>4370</v>
      </c>
      <c r="E91" s="15">
        <v>122.12</v>
      </c>
      <c r="F91" s="16">
        <v>3.8999999999999998E-3</v>
      </c>
      <c r="G91" s="16"/>
    </row>
    <row r="92" spans="1:7" x14ac:dyDescent="0.25">
      <c r="A92" s="13" t="s">
        <v>526</v>
      </c>
      <c r="B92" s="31" t="s">
        <v>527</v>
      </c>
      <c r="C92" s="31" t="s">
        <v>323</v>
      </c>
      <c r="D92" s="14">
        <v>8230</v>
      </c>
      <c r="E92" s="15">
        <v>120.04</v>
      </c>
      <c r="F92" s="16">
        <v>3.8E-3</v>
      </c>
      <c r="G92" s="16"/>
    </row>
    <row r="93" spans="1:7" x14ac:dyDescent="0.25">
      <c r="A93" s="13" t="s">
        <v>905</v>
      </c>
      <c r="B93" s="31" t="s">
        <v>906</v>
      </c>
      <c r="C93" s="31" t="s">
        <v>277</v>
      </c>
      <c r="D93" s="14">
        <v>33857</v>
      </c>
      <c r="E93" s="15">
        <v>116.98</v>
      </c>
      <c r="F93" s="16">
        <v>3.7000000000000002E-3</v>
      </c>
      <c r="G93" s="16"/>
    </row>
    <row r="94" spans="1:7" x14ac:dyDescent="0.25">
      <c r="A94" s="13" t="s">
        <v>1262</v>
      </c>
      <c r="B94" s="31" t="s">
        <v>1263</v>
      </c>
      <c r="C94" s="31" t="s">
        <v>262</v>
      </c>
      <c r="D94" s="14">
        <v>1133756</v>
      </c>
      <c r="E94" s="15">
        <v>115.87</v>
      </c>
      <c r="F94" s="16">
        <v>3.7000000000000002E-3</v>
      </c>
      <c r="G94" s="16"/>
    </row>
    <row r="95" spans="1:7" x14ac:dyDescent="0.25">
      <c r="A95" s="13" t="s">
        <v>940</v>
      </c>
      <c r="B95" s="31" t="s">
        <v>941</v>
      </c>
      <c r="C95" s="31" t="s">
        <v>277</v>
      </c>
      <c r="D95" s="14">
        <v>6626</v>
      </c>
      <c r="E95" s="15">
        <v>115.77</v>
      </c>
      <c r="F95" s="16">
        <v>3.7000000000000002E-3</v>
      </c>
      <c r="G95" s="16"/>
    </row>
    <row r="96" spans="1:7" x14ac:dyDescent="0.25">
      <c r="A96" s="13" t="s">
        <v>1493</v>
      </c>
      <c r="B96" s="31" t="s">
        <v>1494</v>
      </c>
      <c r="C96" s="31" t="s">
        <v>601</v>
      </c>
      <c r="D96" s="14">
        <v>5408</v>
      </c>
      <c r="E96" s="15">
        <v>113.36</v>
      </c>
      <c r="F96" s="16">
        <v>3.5999999999999999E-3</v>
      </c>
      <c r="G96" s="16"/>
    </row>
    <row r="97" spans="1:7" x14ac:dyDescent="0.25">
      <c r="A97" s="13" t="s">
        <v>530</v>
      </c>
      <c r="B97" s="31" t="s">
        <v>531</v>
      </c>
      <c r="C97" s="31" t="s">
        <v>286</v>
      </c>
      <c r="D97" s="14">
        <v>1580</v>
      </c>
      <c r="E97" s="15">
        <v>112.32</v>
      </c>
      <c r="F97" s="16">
        <v>3.5999999999999999E-3</v>
      </c>
      <c r="G97" s="16"/>
    </row>
    <row r="98" spans="1:7" x14ac:dyDescent="0.25">
      <c r="A98" s="13" t="s">
        <v>456</v>
      </c>
      <c r="B98" s="31" t="s">
        <v>457</v>
      </c>
      <c r="C98" s="31" t="s">
        <v>449</v>
      </c>
      <c r="D98" s="14">
        <v>6111</v>
      </c>
      <c r="E98" s="15">
        <v>112.15</v>
      </c>
      <c r="F98" s="16">
        <v>3.5999999999999999E-3</v>
      </c>
      <c r="G98" s="16"/>
    </row>
    <row r="99" spans="1:7" x14ac:dyDescent="0.25">
      <c r="A99" s="13" t="s">
        <v>921</v>
      </c>
      <c r="B99" s="31" t="s">
        <v>922</v>
      </c>
      <c r="C99" s="31" t="s">
        <v>923</v>
      </c>
      <c r="D99" s="14">
        <v>2597</v>
      </c>
      <c r="E99" s="15">
        <v>111.55</v>
      </c>
      <c r="F99" s="16">
        <v>3.5000000000000001E-3</v>
      </c>
      <c r="G99" s="16"/>
    </row>
    <row r="100" spans="1:7" x14ac:dyDescent="0.25">
      <c r="A100" s="13" t="s">
        <v>552</v>
      </c>
      <c r="B100" s="31" t="s">
        <v>553</v>
      </c>
      <c r="C100" s="31" t="s">
        <v>270</v>
      </c>
      <c r="D100" s="14">
        <v>10670</v>
      </c>
      <c r="E100" s="15">
        <v>110.4</v>
      </c>
      <c r="F100" s="16">
        <v>3.5000000000000001E-3</v>
      </c>
      <c r="G100" s="16"/>
    </row>
    <row r="101" spans="1:7" x14ac:dyDescent="0.25">
      <c r="A101" s="13" t="s">
        <v>430</v>
      </c>
      <c r="B101" s="31" t="s">
        <v>431</v>
      </c>
      <c r="C101" s="31" t="s">
        <v>432</v>
      </c>
      <c r="D101" s="14">
        <v>3215</v>
      </c>
      <c r="E101" s="15">
        <v>110.05</v>
      </c>
      <c r="F101" s="16">
        <v>3.5000000000000001E-3</v>
      </c>
      <c r="G101" s="16"/>
    </row>
    <row r="102" spans="1:7" x14ac:dyDescent="0.25">
      <c r="A102" s="13" t="s">
        <v>926</v>
      </c>
      <c r="B102" s="31" t="s">
        <v>927</v>
      </c>
      <c r="C102" s="31" t="s">
        <v>896</v>
      </c>
      <c r="D102" s="14">
        <v>22398</v>
      </c>
      <c r="E102" s="15">
        <v>109.93</v>
      </c>
      <c r="F102" s="16">
        <v>3.5000000000000001E-3</v>
      </c>
      <c r="G102" s="16"/>
    </row>
    <row r="103" spans="1:7" x14ac:dyDescent="0.25">
      <c r="A103" s="13" t="s">
        <v>1003</v>
      </c>
      <c r="B103" s="31" t="s">
        <v>1004</v>
      </c>
      <c r="C103" s="31" t="s">
        <v>373</v>
      </c>
      <c r="D103" s="14">
        <v>59368</v>
      </c>
      <c r="E103" s="15">
        <v>109.61</v>
      </c>
      <c r="F103" s="16">
        <v>3.5000000000000001E-3</v>
      </c>
      <c r="G103" s="16"/>
    </row>
    <row r="104" spans="1:7" x14ac:dyDescent="0.25">
      <c r="A104" s="13" t="s">
        <v>1495</v>
      </c>
      <c r="B104" s="31" t="s">
        <v>1496</v>
      </c>
      <c r="C104" s="31" t="s">
        <v>280</v>
      </c>
      <c r="D104" s="14">
        <v>129914</v>
      </c>
      <c r="E104" s="15">
        <v>108.09</v>
      </c>
      <c r="F104" s="16">
        <v>3.3999999999999998E-3</v>
      </c>
      <c r="G104" s="16"/>
    </row>
    <row r="105" spans="1:7" x14ac:dyDescent="0.25">
      <c r="A105" s="13" t="s">
        <v>1264</v>
      </c>
      <c r="B105" s="31" t="s">
        <v>1265</v>
      </c>
      <c r="C105" s="31" t="s">
        <v>304</v>
      </c>
      <c r="D105" s="14">
        <v>83</v>
      </c>
      <c r="E105" s="15">
        <v>107.66</v>
      </c>
      <c r="F105" s="16">
        <v>3.3999999999999998E-3</v>
      </c>
      <c r="G105" s="16"/>
    </row>
    <row r="106" spans="1:7" x14ac:dyDescent="0.25">
      <c r="A106" s="13" t="s">
        <v>324</v>
      </c>
      <c r="B106" s="31" t="s">
        <v>325</v>
      </c>
      <c r="C106" s="31" t="s">
        <v>296</v>
      </c>
      <c r="D106" s="14">
        <v>7287</v>
      </c>
      <c r="E106" s="15">
        <v>107.37</v>
      </c>
      <c r="F106" s="16">
        <v>3.3999999999999998E-3</v>
      </c>
      <c r="G106" s="16"/>
    </row>
    <row r="107" spans="1:7" x14ac:dyDescent="0.25">
      <c r="A107" s="13" t="s">
        <v>1392</v>
      </c>
      <c r="B107" s="31" t="s">
        <v>1393</v>
      </c>
      <c r="C107" s="31" t="s">
        <v>601</v>
      </c>
      <c r="D107" s="14">
        <v>24247</v>
      </c>
      <c r="E107" s="15">
        <v>107.05</v>
      </c>
      <c r="F107" s="16">
        <v>3.3999999999999998E-3</v>
      </c>
      <c r="G107" s="16"/>
    </row>
    <row r="108" spans="1:7" x14ac:dyDescent="0.25">
      <c r="A108" s="13" t="s">
        <v>519</v>
      </c>
      <c r="B108" s="31" t="s">
        <v>520</v>
      </c>
      <c r="C108" s="31" t="s">
        <v>299</v>
      </c>
      <c r="D108" s="14">
        <v>87479</v>
      </c>
      <c r="E108" s="15">
        <v>106.98</v>
      </c>
      <c r="F108" s="16">
        <v>3.3999999999999998E-3</v>
      </c>
      <c r="G108" s="16"/>
    </row>
    <row r="109" spans="1:7" x14ac:dyDescent="0.25">
      <c r="A109" s="13" t="s">
        <v>297</v>
      </c>
      <c r="B109" s="31" t="s">
        <v>298</v>
      </c>
      <c r="C109" s="31" t="s">
        <v>299</v>
      </c>
      <c r="D109" s="14">
        <v>2547</v>
      </c>
      <c r="E109" s="15">
        <v>105.56</v>
      </c>
      <c r="F109" s="16">
        <v>3.3E-3</v>
      </c>
      <c r="G109" s="16"/>
    </row>
    <row r="110" spans="1:7" x14ac:dyDescent="0.25">
      <c r="A110" s="13" t="s">
        <v>1268</v>
      </c>
      <c r="B110" s="31" t="s">
        <v>1269</v>
      </c>
      <c r="C110" s="31" t="s">
        <v>291</v>
      </c>
      <c r="D110" s="14">
        <v>29308</v>
      </c>
      <c r="E110" s="15">
        <v>105.41</v>
      </c>
      <c r="F110" s="16">
        <v>3.3E-3</v>
      </c>
      <c r="G110" s="16"/>
    </row>
    <row r="111" spans="1:7" x14ac:dyDescent="0.25">
      <c r="A111" s="13" t="s">
        <v>1497</v>
      </c>
      <c r="B111" s="31" t="s">
        <v>1498</v>
      </c>
      <c r="C111" s="31" t="s">
        <v>280</v>
      </c>
      <c r="D111" s="14">
        <v>47482</v>
      </c>
      <c r="E111" s="15">
        <v>105.34</v>
      </c>
      <c r="F111" s="16">
        <v>3.3E-3</v>
      </c>
      <c r="G111" s="16"/>
    </row>
    <row r="112" spans="1:7" x14ac:dyDescent="0.25">
      <c r="A112" s="13" t="s">
        <v>515</v>
      </c>
      <c r="B112" s="31" t="s">
        <v>516</v>
      </c>
      <c r="C112" s="31" t="s">
        <v>291</v>
      </c>
      <c r="D112" s="14">
        <v>4646</v>
      </c>
      <c r="E112" s="15">
        <v>104.38</v>
      </c>
      <c r="F112" s="16">
        <v>3.3E-3</v>
      </c>
      <c r="G112" s="16"/>
    </row>
    <row r="113" spans="1:7" x14ac:dyDescent="0.25">
      <c r="A113" s="13" t="s">
        <v>1499</v>
      </c>
      <c r="B113" s="31" t="s">
        <v>1500</v>
      </c>
      <c r="C113" s="31" t="s">
        <v>389</v>
      </c>
      <c r="D113" s="14">
        <v>3327</v>
      </c>
      <c r="E113" s="15">
        <v>101.63</v>
      </c>
      <c r="F113" s="16">
        <v>3.2000000000000002E-3</v>
      </c>
      <c r="G113" s="16"/>
    </row>
    <row r="114" spans="1:7" x14ac:dyDescent="0.25">
      <c r="A114" s="13" t="s">
        <v>924</v>
      </c>
      <c r="B114" s="31" t="s">
        <v>925</v>
      </c>
      <c r="C114" s="31" t="s">
        <v>373</v>
      </c>
      <c r="D114" s="14">
        <v>13130</v>
      </c>
      <c r="E114" s="15">
        <v>100.76</v>
      </c>
      <c r="F114" s="16">
        <v>3.2000000000000002E-3</v>
      </c>
      <c r="G114" s="16"/>
    </row>
    <row r="115" spans="1:7" x14ac:dyDescent="0.25">
      <c r="A115" s="13" t="s">
        <v>521</v>
      </c>
      <c r="B115" s="31" t="s">
        <v>522</v>
      </c>
      <c r="C115" s="31" t="s">
        <v>409</v>
      </c>
      <c r="D115" s="14">
        <v>23992</v>
      </c>
      <c r="E115" s="15">
        <v>98.34</v>
      </c>
      <c r="F115" s="16">
        <v>3.0999999999999999E-3</v>
      </c>
      <c r="G115" s="16"/>
    </row>
    <row r="116" spans="1:7" x14ac:dyDescent="0.25">
      <c r="A116" s="13" t="s">
        <v>1223</v>
      </c>
      <c r="B116" s="31" t="s">
        <v>1224</v>
      </c>
      <c r="C116" s="31" t="s">
        <v>449</v>
      </c>
      <c r="D116" s="14">
        <v>6927</v>
      </c>
      <c r="E116" s="15">
        <v>97.98</v>
      </c>
      <c r="F116" s="16">
        <v>3.0999999999999999E-3</v>
      </c>
      <c r="G116" s="16"/>
    </row>
    <row r="117" spans="1:7" x14ac:dyDescent="0.25">
      <c r="A117" s="13" t="s">
        <v>328</v>
      </c>
      <c r="B117" s="31" t="s">
        <v>329</v>
      </c>
      <c r="C117" s="31" t="s">
        <v>277</v>
      </c>
      <c r="D117" s="14">
        <v>34988</v>
      </c>
      <c r="E117" s="15">
        <v>97.87</v>
      </c>
      <c r="F117" s="16">
        <v>3.0999999999999999E-3</v>
      </c>
      <c r="G117" s="16"/>
    </row>
    <row r="118" spans="1:7" x14ac:dyDescent="0.25">
      <c r="A118" s="13" t="s">
        <v>556</v>
      </c>
      <c r="B118" s="31" t="s">
        <v>557</v>
      </c>
      <c r="C118" s="31" t="s">
        <v>389</v>
      </c>
      <c r="D118" s="14">
        <v>4854</v>
      </c>
      <c r="E118" s="15">
        <v>96.19</v>
      </c>
      <c r="F118" s="16">
        <v>3.0000000000000001E-3</v>
      </c>
      <c r="G118" s="16"/>
    </row>
    <row r="119" spans="1:7" x14ac:dyDescent="0.25">
      <c r="A119" s="13" t="s">
        <v>1501</v>
      </c>
      <c r="B119" s="31" t="s">
        <v>1502</v>
      </c>
      <c r="C119" s="31" t="s">
        <v>370</v>
      </c>
      <c r="D119" s="14">
        <v>2644</v>
      </c>
      <c r="E119" s="15">
        <v>95.78</v>
      </c>
      <c r="F119" s="16">
        <v>3.0000000000000001E-3</v>
      </c>
      <c r="G119" s="16"/>
    </row>
    <row r="120" spans="1:7" x14ac:dyDescent="0.25">
      <c r="A120" s="13" t="s">
        <v>1363</v>
      </c>
      <c r="B120" s="31" t="s">
        <v>1364</v>
      </c>
      <c r="C120" s="31" t="s">
        <v>1365</v>
      </c>
      <c r="D120" s="14">
        <v>259</v>
      </c>
      <c r="E120" s="15">
        <v>95.27</v>
      </c>
      <c r="F120" s="16">
        <v>3.0000000000000001E-3</v>
      </c>
      <c r="G120" s="16"/>
    </row>
    <row r="121" spans="1:7" x14ac:dyDescent="0.25">
      <c r="A121" s="13" t="s">
        <v>1503</v>
      </c>
      <c r="B121" s="31" t="s">
        <v>1504</v>
      </c>
      <c r="C121" s="31" t="s">
        <v>296</v>
      </c>
      <c r="D121" s="14">
        <v>978</v>
      </c>
      <c r="E121" s="15">
        <v>95.13</v>
      </c>
      <c r="F121" s="16">
        <v>3.0000000000000001E-3</v>
      </c>
      <c r="G121" s="16"/>
    </row>
    <row r="122" spans="1:7" x14ac:dyDescent="0.25">
      <c r="A122" s="13" t="s">
        <v>437</v>
      </c>
      <c r="B122" s="31" t="s">
        <v>438</v>
      </c>
      <c r="C122" s="31" t="s">
        <v>343</v>
      </c>
      <c r="D122" s="14">
        <v>5328</v>
      </c>
      <c r="E122" s="15">
        <v>94.89</v>
      </c>
      <c r="F122" s="16">
        <v>3.0000000000000001E-3</v>
      </c>
      <c r="G122" s="16"/>
    </row>
    <row r="123" spans="1:7" x14ac:dyDescent="0.25">
      <c r="A123" s="13" t="s">
        <v>433</v>
      </c>
      <c r="B123" s="31" t="s">
        <v>434</v>
      </c>
      <c r="C123" s="31" t="s">
        <v>291</v>
      </c>
      <c r="D123" s="14">
        <v>1459</v>
      </c>
      <c r="E123" s="15">
        <v>94.87</v>
      </c>
      <c r="F123" s="16">
        <v>3.0000000000000001E-3</v>
      </c>
      <c r="G123" s="16"/>
    </row>
    <row r="124" spans="1:7" x14ac:dyDescent="0.25">
      <c r="A124" s="13" t="s">
        <v>1225</v>
      </c>
      <c r="B124" s="31" t="s">
        <v>1226</v>
      </c>
      <c r="C124" s="31" t="s">
        <v>283</v>
      </c>
      <c r="D124" s="14">
        <v>2178</v>
      </c>
      <c r="E124" s="15">
        <v>94.5</v>
      </c>
      <c r="F124" s="16">
        <v>3.0000000000000001E-3</v>
      </c>
      <c r="G124" s="16"/>
    </row>
    <row r="125" spans="1:7" x14ac:dyDescent="0.25">
      <c r="A125" s="13" t="s">
        <v>362</v>
      </c>
      <c r="B125" s="31" t="s">
        <v>363</v>
      </c>
      <c r="C125" s="31" t="s">
        <v>286</v>
      </c>
      <c r="D125" s="14">
        <v>2696</v>
      </c>
      <c r="E125" s="15">
        <v>94.17</v>
      </c>
      <c r="F125" s="16">
        <v>3.0000000000000001E-3</v>
      </c>
      <c r="G125" s="16"/>
    </row>
    <row r="126" spans="1:7" x14ac:dyDescent="0.25">
      <c r="A126" s="13" t="s">
        <v>330</v>
      </c>
      <c r="B126" s="31" t="s">
        <v>331</v>
      </c>
      <c r="C126" s="31" t="s">
        <v>332</v>
      </c>
      <c r="D126" s="14">
        <v>5156</v>
      </c>
      <c r="E126" s="15">
        <v>93.79</v>
      </c>
      <c r="F126" s="16">
        <v>3.0000000000000001E-3</v>
      </c>
      <c r="G126" s="16"/>
    </row>
    <row r="127" spans="1:7" x14ac:dyDescent="0.25">
      <c r="A127" s="13" t="s">
        <v>462</v>
      </c>
      <c r="B127" s="31" t="s">
        <v>463</v>
      </c>
      <c r="C127" s="31" t="s">
        <v>277</v>
      </c>
      <c r="D127" s="14">
        <v>37648</v>
      </c>
      <c r="E127" s="15">
        <v>92.75</v>
      </c>
      <c r="F127" s="16">
        <v>2.8999999999999998E-3</v>
      </c>
      <c r="G127" s="16"/>
    </row>
    <row r="128" spans="1:7" x14ac:dyDescent="0.25">
      <c r="A128" s="13" t="s">
        <v>1242</v>
      </c>
      <c r="B128" s="31" t="s">
        <v>1243</v>
      </c>
      <c r="C128" s="31" t="s">
        <v>291</v>
      </c>
      <c r="D128" s="14">
        <v>6996</v>
      </c>
      <c r="E128" s="15">
        <v>92.55</v>
      </c>
      <c r="F128" s="16">
        <v>2.8999999999999998E-3</v>
      </c>
      <c r="G128" s="16"/>
    </row>
    <row r="129" spans="1:7" x14ac:dyDescent="0.25">
      <c r="A129" s="13" t="s">
        <v>1505</v>
      </c>
      <c r="B129" s="31" t="s">
        <v>1506</v>
      </c>
      <c r="C129" s="31" t="s">
        <v>586</v>
      </c>
      <c r="D129" s="14">
        <v>5177</v>
      </c>
      <c r="E129" s="15">
        <v>91.34</v>
      </c>
      <c r="F129" s="16">
        <v>2.8999999999999998E-3</v>
      </c>
      <c r="G129" s="16"/>
    </row>
    <row r="130" spans="1:7" x14ac:dyDescent="0.25">
      <c r="A130" s="13" t="s">
        <v>903</v>
      </c>
      <c r="B130" s="31" t="s">
        <v>904</v>
      </c>
      <c r="C130" s="31" t="s">
        <v>320</v>
      </c>
      <c r="D130" s="14">
        <v>1718</v>
      </c>
      <c r="E130" s="15">
        <v>90.83</v>
      </c>
      <c r="F130" s="16">
        <v>2.8999999999999998E-3</v>
      </c>
      <c r="G130" s="16"/>
    </row>
    <row r="131" spans="1:7" x14ac:dyDescent="0.25">
      <c r="A131" s="13" t="s">
        <v>981</v>
      </c>
      <c r="B131" s="31" t="s">
        <v>982</v>
      </c>
      <c r="C131" s="31" t="s">
        <v>350</v>
      </c>
      <c r="D131" s="14">
        <v>1181</v>
      </c>
      <c r="E131" s="15">
        <v>90.19</v>
      </c>
      <c r="F131" s="16">
        <v>2.8999999999999998E-3</v>
      </c>
      <c r="G131" s="16"/>
    </row>
    <row r="132" spans="1:7" x14ac:dyDescent="0.25">
      <c r="A132" s="13" t="s">
        <v>351</v>
      </c>
      <c r="B132" s="31" t="s">
        <v>352</v>
      </c>
      <c r="C132" s="31" t="s">
        <v>291</v>
      </c>
      <c r="D132" s="14">
        <v>5703</v>
      </c>
      <c r="E132" s="15">
        <v>87.31</v>
      </c>
      <c r="F132" s="16">
        <v>2.8E-3</v>
      </c>
      <c r="G132" s="16"/>
    </row>
    <row r="133" spans="1:7" x14ac:dyDescent="0.25">
      <c r="A133" s="13" t="s">
        <v>1507</v>
      </c>
      <c r="B133" s="31" t="s">
        <v>1508</v>
      </c>
      <c r="C133" s="31" t="s">
        <v>337</v>
      </c>
      <c r="D133" s="14">
        <v>694</v>
      </c>
      <c r="E133" s="15">
        <v>85.58</v>
      </c>
      <c r="F133" s="16">
        <v>2.7000000000000001E-3</v>
      </c>
      <c r="G133" s="16"/>
    </row>
    <row r="134" spans="1:7" x14ac:dyDescent="0.25">
      <c r="A134" s="13" t="s">
        <v>382</v>
      </c>
      <c r="B134" s="31" t="s">
        <v>383</v>
      </c>
      <c r="C134" s="31" t="s">
        <v>384</v>
      </c>
      <c r="D134" s="14">
        <v>7475</v>
      </c>
      <c r="E134" s="15">
        <v>85.56</v>
      </c>
      <c r="F134" s="16">
        <v>2.7000000000000001E-3</v>
      </c>
      <c r="G134" s="16"/>
    </row>
    <row r="135" spans="1:7" x14ac:dyDescent="0.25">
      <c r="A135" s="13" t="s">
        <v>1382</v>
      </c>
      <c r="B135" s="31" t="s">
        <v>1383</v>
      </c>
      <c r="C135" s="31" t="s">
        <v>280</v>
      </c>
      <c r="D135" s="14">
        <v>19218</v>
      </c>
      <c r="E135" s="15">
        <v>85.43</v>
      </c>
      <c r="F135" s="16">
        <v>2.7000000000000001E-3</v>
      </c>
      <c r="G135" s="16"/>
    </row>
    <row r="136" spans="1:7" x14ac:dyDescent="0.25">
      <c r="A136" s="13" t="s">
        <v>1509</v>
      </c>
      <c r="B136" s="31" t="s">
        <v>1510</v>
      </c>
      <c r="C136" s="31" t="s">
        <v>608</v>
      </c>
      <c r="D136" s="14">
        <v>30773</v>
      </c>
      <c r="E136" s="15">
        <v>85.17</v>
      </c>
      <c r="F136" s="16">
        <v>2.7000000000000001E-3</v>
      </c>
      <c r="G136" s="16"/>
    </row>
    <row r="137" spans="1:7" x14ac:dyDescent="0.25">
      <c r="A137" s="13" t="s">
        <v>348</v>
      </c>
      <c r="B137" s="31" t="s">
        <v>349</v>
      </c>
      <c r="C137" s="31" t="s">
        <v>350</v>
      </c>
      <c r="D137" s="14">
        <v>8542</v>
      </c>
      <c r="E137" s="15">
        <v>84.83</v>
      </c>
      <c r="F137" s="16">
        <v>2.7000000000000001E-3</v>
      </c>
      <c r="G137" s="16"/>
    </row>
    <row r="138" spans="1:7" x14ac:dyDescent="0.25">
      <c r="A138" s="13" t="s">
        <v>1244</v>
      </c>
      <c r="B138" s="31" t="s">
        <v>1245</v>
      </c>
      <c r="C138" s="31" t="s">
        <v>291</v>
      </c>
      <c r="D138" s="14">
        <v>6458</v>
      </c>
      <c r="E138" s="15">
        <v>84.57</v>
      </c>
      <c r="F138" s="16">
        <v>2.7000000000000001E-3</v>
      </c>
      <c r="G138" s="16"/>
    </row>
    <row r="139" spans="1:7" x14ac:dyDescent="0.25">
      <c r="A139" s="13" t="s">
        <v>932</v>
      </c>
      <c r="B139" s="31" t="s">
        <v>933</v>
      </c>
      <c r="C139" s="31" t="s">
        <v>277</v>
      </c>
      <c r="D139" s="14">
        <v>27169</v>
      </c>
      <c r="E139" s="15">
        <v>84.41</v>
      </c>
      <c r="F139" s="16">
        <v>2.7000000000000001E-3</v>
      </c>
      <c r="G139" s="16"/>
    </row>
    <row r="140" spans="1:7" x14ac:dyDescent="0.25">
      <c r="A140" s="13" t="s">
        <v>917</v>
      </c>
      <c r="B140" s="31" t="s">
        <v>918</v>
      </c>
      <c r="C140" s="31" t="s">
        <v>332</v>
      </c>
      <c r="D140" s="14">
        <v>16183</v>
      </c>
      <c r="E140" s="15">
        <v>83.16</v>
      </c>
      <c r="F140" s="16">
        <v>2.5999999999999999E-3</v>
      </c>
      <c r="G140" s="16"/>
    </row>
    <row r="141" spans="1:7" x14ac:dyDescent="0.25">
      <c r="A141" s="13" t="s">
        <v>1211</v>
      </c>
      <c r="B141" s="31" t="s">
        <v>1212</v>
      </c>
      <c r="C141" s="31" t="s">
        <v>304</v>
      </c>
      <c r="D141" s="14">
        <v>7460</v>
      </c>
      <c r="E141" s="15">
        <v>82.99</v>
      </c>
      <c r="F141" s="16">
        <v>2.5999999999999999E-3</v>
      </c>
      <c r="G141" s="16"/>
    </row>
    <row r="142" spans="1:7" x14ac:dyDescent="0.25">
      <c r="A142" s="13" t="s">
        <v>1246</v>
      </c>
      <c r="B142" s="31" t="s">
        <v>1247</v>
      </c>
      <c r="C142" s="31" t="s">
        <v>286</v>
      </c>
      <c r="D142" s="14">
        <v>24042</v>
      </c>
      <c r="E142" s="15">
        <v>82.12</v>
      </c>
      <c r="F142" s="16">
        <v>2.5999999999999999E-3</v>
      </c>
      <c r="G142" s="16"/>
    </row>
    <row r="143" spans="1:7" x14ac:dyDescent="0.25">
      <c r="A143" s="13" t="s">
        <v>528</v>
      </c>
      <c r="B143" s="31" t="s">
        <v>529</v>
      </c>
      <c r="C143" s="31" t="s">
        <v>370</v>
      </c>
      <c r="D143" s="14">
        <v>1551</v>
      </c>
      <c r="E143" s="15">
        <v>81.680000000000007</v>
      </c>
      <c r="F143" s="16">
        <v>2.5999999999999999E-3</v>
      </c>
      <c r="G143" s="16"/>
    </row>
    <row r="144" spans="1:7" x14ac:dyDescent="0.25">
      <c r="A144" s="13" t="s">
        <v>1376</v>
      </c>
      <c r="B144" s="31" t="s">
        <v>1377</v>
      </c>
      <c r="C144" s="31" t="s">
        <v>432</v>
      </c>
      <c r="D144" s="14">
        <v>15711</v>
      </c>
      <c r="E144" s="15">
        <v>80.709999999999994</v>
      </c>
      <c r="F144" s="16">
        <v>2.5999999999999999E-3</v>
      </c>
      <c r="G144" s="16"/>
    </row>
    <row r="145" spans="1:7" x14ac:dyDescent="0.25">
      <c r="A145" s="13" t="s">
        <v>1511</v>
      </c>
      <c r="B145" s="31" t="s">
        <v>1512</v>
      </c>
      <c r="C145" s="31" t="s">
        <v>449</v>
      </c>
      <c r="D145" s="14">
        <v>4834</v>
      </c>
      <c r="E145" s="15">
        <v>80.709999999999994</v>
      </c>
      <c r="F145" s="16">
        <v>2.5999999999999999E-3</v>
      </c>
      <c r="G145" s="16"/>
    </row>
    <row r="146" spans="1:7" x14ac:dyDescent="0.25">
      <c r="A146" s="13" t="s">
        <v>1270</v>
      </c>
      <c r="B146" s="31" t="s">
        <v>1271</v>
      </c>
      <c r="C146" s="31" t="s">
        <v>277</v>
      </c>
      <c r="D146" s="14">
        <v>12311</v>
      </c>
      <c r="E146" s="15">
        <v>79.27</v>
      </c>
      <c r="F146" s="16">
        <v>2.5000000000000001E-3</v>
      </c>
      <c r="G146" s="16"/>
    </row>
    <row r="147" spans="1:7" x14ac:dyDescent="0.25">
      <c r="A147" s="13" t="s">
        <v>1248</v>
      </c>
      <c r="B147" s="31" t="s">
        <v>1249</v>
      </c>
      <c r="C147" s="31" t="s">
        <v>1250</v>
      </c>
      <c r="D147" s="14">
        <v>3288</v>
      </c>
      <c r="E147" s="15">
        <v>79.19</v>
      </c>
      <c r="F147" s="16">
        <v>2.5000000000000001E-3</v>
      </c>
      <c r="G147" s="16"/>
    </row>
    <row r="148" spans="1:7" x14ac:dyDescent="0.25">
      <c r="A148" s="13" t="s">
        <v>1005</v>
      </c>
      <c r="B148" s="31" t="s">
        <v>1006</v>
      </c>
      <c r="C148" s="31" t="s">
        <v>299</v>
      </c>
      <c r="D148" s="14">
        <v>1690</v>
      </c>
      <c r="E148" s="15">
        <v>77.5</v>
      </c>
      <c r="F148" s="16">
        <v>2.5000000000000001E-3</v>
      </c>
      <c r="G148" s="16"/>
    </row>
    <row r="149" spans="1:7" x14ac:dyDescent="0.25">
      <c r="A149" s="13" t="s">
        <v>536</v>
      </c>
      <c r="B149" s="31" t="s">
        <v>537</v>
      </c>
      <c r="C149" s="31" t="s">
        <v>323</v>
      </c>
      <c r="D149" s="14">
        <v>1352</v>
      </c>
      <c r="E149" s="15">
        <v>77.42</v>
      </c>
      <c r="F149" s="16">
        <v>2.5000000000000001E-3</v>
      </c>
      <c r="G149" s="16"/>
    </row>
    <row r="150" spans="1:7" x14ac:dyDescent="0.25">
      <c r="A150" s="13" t="s">
        <v>1384</v>
      </c>
      <c r="B150" s="31" t="s">
        <v>1385</v>
      </c>
      <c r="C150" s="31" t="s">
        <v>1015</v>
      </c>
      <c r="D150" s="14">
        <v>16075</v>
      </c>
      <c r="E150" s="15">
        <v>76.930000000000007</v>
      </c>
      <c r="F150" s="16">
        <v>2.3999999999999998E-3</v>
      </c>
      <c r="G150" s="16"/>
    </row>
    <row r="151" spans="1:7" x14ac:dyDescent="0.25">
      <c r="A151" s="13" t="s">
        <v>1374</v>
      </c>
      <c r="B151" s="31" t="s">
        <v>1375</v>
      </c>
      <c r="C151" s="31" t="s">
        <v>370</v>
      </c>
      <c r="D151" s="14">
        <v>5026</v>
      </c>
      <c r="E151" s="15">
        <v>76.88</v>
      </c>
      <c r="F151" s="16">
        <v>2.3999999999999998E-3</v>
      </c>
      <c r="G151" s="16"/>
    </row>
    <row r="152" spans="1:7" x14ac:dyDescent="0.25">
      <c r="A152" s="13" t="s">
        <v>333</v>
      </c>
      <c r="B152" s="31" t="s">
        <v>334</v>
      </c>
      <c r="C152" s="31" t="s">
        <v>277</v>
      </c>
      <c r="D152" s="14">
        <v>4916</v>
      </c>
      <c r="E152" s="15">
        <v>76.83</v>
      </c>
      <c r="F152" s="16">
        <v>2.3999999999999998E-3</v>
      </c>
      <c r="G152" s="16"/>
    </row>
    <row r="153" spans="1:7" x14ac:dyDescent="0.25">
      <c r="A153" s="13" t="s">
        <v>1513</v>
      </c>
      <c r="B153" s="31" t="s">
        <v>1514</v>
      </c>
      <c r="C153" s="31" t="s">
        <v>262</v>
      </c>
      <c r="D153" s="14">
        <v>4823</v>
      </c>
      <c r="E153" s="15">
        <v>76.23</v>
      </c>
      <c r="F153" s="16">
        <v>2.3999999999999998E-3</v>
      </c>
      <c r="G153" s="16"/>
    </row>
    <row r="154" spans="1:7" x14ac:dyDescent="0.25">
      <c r="A154" s="13" t="s">
        <v>1515</v>
      </c>
      <c r="B154" s="31" t="s">
        <v>1516</v>
      </c>
      <c r="C154" s="31" t="s">
        <v>277</v>
      </c>
      <c r="D154" s="14">
        <v>16716</v>
      </c>
      <c r="E154" s="15">
        <v>74.95</v>
      </c>
      <c r="F154" s="16">
        <v>2.3999999999999998E-3</v>
      </c>
      <c r="G154" s="16"/>
    </row>
    <row r="155" spans="1:7" x14ac:dyDescent="0.25">
      <c r="A155" s="13" t="s">
        <v>1517</v>
      </c>
      <c r="B155" s="31" t="s">
        <v>1518</v>
      </c>
      <c r="C155" s="31" t="s">
        <v>1015</v>
      </c>
      <c r="D155" s="14">
        <v>46012</v>
      </c>
      <c r="E155" s="15">
        <v>73.88</v>
      </c>
      <c r="F155" s="16">
        <v>2.3E-3</v>
      </c>
      <c r="G155" s="16"/>
    </row>
    <row r="156" spans="1:7" x14ac:dyDescent="0.25">
      <c r="A156" s="13" t="s">
        <v>560</v>
      </c>
      <c r="B156" s="31" t="s">
        <v>561</v>
      </c>
      <c r="C156" s="31" t="s">
        <v>270</v>
      </c>
      <c r="D156" s="14">
        <v>7312</v>
      </c>
      <c r="E156" s="15">
        <v>73.849999999999994</v>
      </c>
      <c r="F156" s="16">
        <v>2.3E-3</v>
      </c>
      <c r="G156" s="16"/>
    </row>
    <row r="157" spans="1:7" x14ac:dyDescent="0.25">
      <c r="A157" s="13" t="s">
        <v>1519</v>
      </c>
      <c r="B157" s="31" t="s">
        <v>1520</v>
      </c>
      <c r="C157" s="31" t="s">
        <v>332</v>
      </c>
      <c r="D157" s="14">
        <v>9116</v>
      </c>
      <c r="E157" s="15">
        <v>72.739999999999995</v>
      </c>
      <c r="F157" s="16">
        <v>2.3E-3</v>
      </c>
      <c r="G157" s="16"/>
    </row>
    <row r="158" spans="1:7" x14ac:dyDescent="0.25">
      <c r="A158" s="13" t="s">
        <v>983</v>
      </c>
      <c r="B158" s="31" t="s">
        <v>984</v>
      </c>
      <c r="C158" s="31" t="s">
        <v>332</v>
      </c>
      <c r="D158" s="14">
        <v>12344</v>
      </c>
      <c r="E158" s="15">
        <v>72.45</v>
      </c>
      <c r="F158" s="16">
        <v>2.3E-3</v>
      </c>
      <c r="G158" s="16"/>
    </row>
    <row r="159" spans="1:7" x14ac:dyDescent="0.25">
      <c r="A159" s="13" t="s">
        <v>1521</v>
      </c>
      <c r="B159" s="31" t="s">
        <v>1522</v>
      </c>
      <c r="C159" s="31" t="s">
        <v>608</v>
      </c>
      <c r="D159" s="14">
        <v>11392</v>
      </c>
      <c r="E159" s="15">
        <v>72.31</v>
      </c>
      <c r="F159" s="16">
        <v>2.3E-3</v>
      </c>
      <c r="G159" s="16"/>
    </row>
    <row r="160" spans="1:7" x14ac:dyDescent="0.25">
      <c r="A160" s="13" t="s">
        <v>1523</v>
      </c>
      <c r="B160" s="31" t="s">
        <v>1524</v>
      </c>
      <c r="C160" s="31" t="s">
        <v>923</v>
      </c>
      <c r="D160" s="14">
        <v>14176</v>
      </c>
      <c r="E160" s="15">
        <v>72.13</v>
      </c>
      <c r="F160" s="16">
        <v>2.3E-3</v>
      </c>
      <c r="G160" s="16"/>
    </row>
    <row r="161" spans="1:7" x14ac:dyDescent="0.25">
      <c r="A161" s="13" t="s">
        <v>1420</v>
      </c>
      <c r="B161" s="31" t="s">
        <v>1421</v>
      </c>
      <c r="C161" s="31" t="s">
        <v>304</v>
      </c>
      <c r="D161" s="14">
        <v>3299</v>
      </c>
      <c r="E161" s="15">
        <v>71.28</v>
      </c>
      <c r="F161" s="16">
        <v>2.3E-3</v>
      </c>
      <c r="G161" s="16"/>
    </row>
    <row r="162" spans="1:7" x14ac:dyDescent="0.25">
      <c r="A162" s="13" t="s">
        <v>390</v>
      </c>
      <c r="B162" s="31" t="s">
        <v>391</v>
      </c>
      <c r="C162" s="31" t="s">
        <v>256</v>
      </c>
      <c r="D162" s="14">
        <v>23266</v>
      </c>
      <c r="E162" s="15">
        <v>69.900000000000006</v>
      </c>
      <c r="F162" s="16">
        <v>2.2000000000000001E-3</v>
      </c>
      <c r="G162" s="16"/>
    </row>
    <row r="163" spans="1:7" x14ac:dyDescent="0.25">
      <c r="A163" s="13" t="s">
        <v>1266</v>
      </c>
      <c r="B163" s="31" t="s">
        <v>1267</v>
      </c>
      <c r="C163" s="31" t="s">
        <v>259</v>
      </c>
      <c r="D163" s="14">
        <v>49903</v>
      </c>
      <c r="E163" s="15">
        <v>69.8</v>
      </c>
      <c r="F163" s="16">
        <v>2.2000000000000001E-3</v>
      </c>
      <c r="G163" s="16"/>
    </row>
    <row r="164" spans="1:7" x14ac:dyDescent="0.25">
      <c r="A164" s="13" t="s">
        <v>1525</v>
      </c>
      <c r="B164" s="31" t="s">
        <v>1526</v>
      </c>
      <c r="C164" s="31" t="s">
        <v>265</v>
      </c>
      <c r="D164" s="14">
        <v>23312</v>
      </c>
      <c r="E164" s="15">
        <v>69.39</v>
      </c>
      <c r="F164" s="16">
        <v>2.2000000000000001E-3</v>
      </c>
      <c r="G164" s="16"/>
    </row>
    <row r="165" spans="1:7" x14ac:dyDescent="0.25">
      <c r="A165" s="13" t="s">
        <v>1527</v>
      </c>
      <c r="B165" s="31" t="s">
        <v>1528</v>
      </c>
      <c r="C165" s="31" t="s">
        <v>277</v>
      </c>
      <c r="D165" s="14">
        <v>12346</v>
      </c>
      <c r="E165" s="15">
        <v>68.48</v>
      </c>
      <c r="F165" s="16">
        <v>2.2000000000000001E-3</v>
      </c>
      <c r="G165" s="16"/>
    </row>
    <row r="166" spans="1:7" x14ac:dyDescent="0.25">
      <c r="A166" s="13" t="s">
        <v>987</v>
      </c>
      <c r="B166" s="31" t="s">
        <v>988</v>
      </c>
      <c r="C166" s="31" t="s">
        <v>304</v>
      </c>
      <c r="D166" s="14">
        <v>1653</v>
      </c>
      <c r="E166" s="15">
        <v>68.180000000000007</v>
      </c>
      <c r="F166" s="16">
        <v>2.2000000000000001E-3</v>
      </c>
      <c r="G166" s="16"/>
    </row>
    <row r="167" spans="1:7" x14ac:dyDescent="0.25">
      <c r="A167" s="13" t="s">
        <v>1529</v>
      </c>
      <c r="B167" s="31" t="s">
        <v>1530</v>
      </c>
      <c r="C167" s="31" t="s">
        <v>304</v>
      </c>
      <c r="D167" s="14">
        <v>18683</v>
      </c>
      <c r="E167" s="15">
        <v>67.36</v>
      </c>
      <c r="F167" s="16">
        <v>2.0999999999999999E-3</v>
      </c>
      <c r="G167" s="16"/>
    </row>
    <row r="168" spans="1:7" x14ac:dyDescent="0.25">
      <c r="A168" s="13" t="s">
        <v>1013</v>
      </c>
      <c r="B168" s="31" t="s">
        <v>1014</v>
      </c>
      <c r="C168" s="31" t="s">
        <v>1015</v>
      </c>
      <c r="D168" s="14">
        <v>12388</v>
      </c>
      <c r="E168" s="15">
        <v>66.84</v>
      </c>
      <c r="F168" s="16">
        <v>2.0999999999999999E-3</v>
      </c>
      <c r="G168" s="16"/>
    </row>
    <row r="169" spans="1:7" x14ac:dyDescent="0.25">
      <c r="A169" s="13" t="s">
        <v>1251</v>
      </c>
      <c r="B169" s="31" t="s">
        <v>1252</v>
      </c>
      <c r="C169" s="31" t="s">
        <v>296</v>
      </c>
      <c r="D169" s="14">
        <v>32806</v>
      </c>
      <c r="E169" s="15">
        <v>65.83</v>
      </c>
      <c r="F169" s="16">
        <v>2.0999999999999999E-3</v>
      </c>
      <c r="G169" s="16"/>
    </row>
    <row r="170" spans="1:7" x14ac:dyDescent="0.25">
      <c r="A170" s="13" t="s">
        <v>1531</v>
      </c>
      <c r="B170" s="31" t="s">
        <v>1532</v>
      </c>
      <c r="C170" s="31" t="s">
        <v>259</v>
      </c>
      <c r="D170" s="14">
        <v>83615</v>
      </c>
      <c r="E170" s="15">
        <v>65.53</v>
      </c>
      <c r="F170" s="16">
        <v>2.0999999999999999E-3</v>
      </c>
      <c r="G170" s="16"/>
    </row>
    <row r="171" spans="1:7" x14ac:dyDescent="0.25">
      <c r="A171" s="13" t="s">
        <v>1533</v>
      </c>
      <c r="B171" s="31" t="s">
        <v>1534</v>
      </c>
      <c r="C171" s="31" t="s">
        <v>384</v>
      </c>
      <c r="D171" s="14">
        <v>14218</v>
      </c>
      <c r="E171" s="15">
        <v>65.319999999999993</v>
      </c>
      <c r="F171" s="16">
        <v>2.0999999999999999E-3</v>
      </c>
      <c r="G171" s="16"/>
    </row>
    <row r="172" spans="1:7" x14ac:dyDescent="0.25">
      <c r="A172" s="13" t="s">
        <v>1535</v>
      </c>
      <c r="B172" s="31" t="s">
        <v>1536</v>
      </c>
      <c r="C172" s="31" t="s">
        <v>343</v>
      </c>
      <c r="D172" s="14">
        <v>15825</v>
      </c>
      <c r="E172" s="15">
        <v>65.319999999999993</v>
      </c>
      <c r="F172" s="16">
        <v>2.0999999999999999E-3</v>
      </c>
      <c r="G172" s="16"/>
    </row>
    <row r="173" spans="1:7" x14ac:dyDescent="0.25">
      <c r="A173" s="13" t="s">
        <v>1424</v>
      </c>
      <c r="B173" s="31" t="s">
        <v>1425</v>
      </c>
      <c r="C173" s="31" t="s">
        <v>337</v>
      </c>
      <c r="D173" s="14">
        <v>1591</v>
      </c>
      <c r="E173" s="15">
        <v>64.87</v>
      </c>
      <c r="F173" s="16">
        <v>2.0999999999999999E-3</v>
      </c>
      <c r="G173" s="16"/>
    </row>
    <row r="174" spans="1:7" x14ac:dyDescent="0.25">
      <c r="A174" s="13" t="s">
        <v>1207</v>
      </c>
      <c r="B174" s="31" t="s">
        <v>1208</v>
      </c>
      <c r="C174" s="31" t="s">
        <v>1015</v>
      </c>
      <c r="D174" s="14">
        <v>10080</v>
      </c>
      <c r="E174" s="15">
        <v>64.09</v>
      </c>
      <c r="F174" s="16">
        <v>2E-3</v>
      </c>
      <c r="G174" s="16"/>
    </row>
    <row r="175" spans="1:7" x14ac:dyDescent="0.25">
      <c r="A175" s="13" t="s">
        <v>441</v>
      </c>
      <c r="B175" s="31" t="s">
        <v>442</v>
      </c>
      <c r="C175" s="31" t="s">
        <v>337</v>
      </c>
      <c r="D175" s="14">
        <v>7876</v>
      </c>
      <c r="E175" s="15">
        <v>64.06</v>
      </c>
      <c r="F175" s="16">
        <v>2E-3</v>
      </c>
      <c r="G175" s="16"/>
    </row>
    <row r="176" spans="1:7" x14ac:dyDescent="0.25">
      <c r="A176" s="13" t="s">
        <v>540</v>
      </c>
      <c r="B176" s="31" t="s">
        <v>541</v>
      </c>
      <c r="C176" s="31" t="s">
        <v>270</v>
      </c>
      <c r="D176" s="14">
        <v>2339</v>
      </c>
      <c r="E176" s="15">
        <v>63.45</v>
      </c>
      <c r="F176" s="16">
        <v>2E-3</v>
      </c>
      <c r="G176" s="16"/>
    </row>
    <row r="177" spans="1:7" x14ac:dyDescent="0.25">
      <c r="A177" s="13" t="s">
        <v>1537</v>
      </c>
      <c r="B177" s="31" t="s">
        <v>1538</v>
      </c>
      <c r="C177" s="31" t="s">
        <v>418</v>
      </c>
      <c r="D177" s="14">
        <v>864</v>
      </c>
      <c r="E177" s="15">
        <v>63.24</v>
      </c>
      <c r="F177" s="16">
        <v>2E-3</v>
      </c>
      <c r="G177" s="16"/>
    </row>
    <row r="178" spans="1:7" x14ac:dyDescent="0.25">
      <c r="A178" s="13" t="s">
        <v>1272</v>
      </c>
      <c r="B178" s="31" t="s">
        <v>1273</v>
      </c>
      <c r="C178" s="31" t="s">
        <v>370</v>
      </c>
      <c r="D178" s="14">
        <v>1595</v>
      </c>
      <c r="E178" s="15">
        <v>63</v>
      </c>
      <c r="F178" s="16">
        <v>2E-3</v>
      </c>
      <c r="G178" s="16"/>
    </row>
    <row r="179" spans="1:7" x14ac:dyDescent="0.25">
      <c r="A179" s="13" t="s">
        <v>1274</v>
      </c>
      <c r="B179" s="31" t="s">
        <v>1275</v>
      </c>
      <c r="C179" s="31" t="s">
        <v>320</v>
      </c>
      <c r="D179" s="14">
        <v>3273</v>
      </c>
      <c r="E179" s="15">
        <v>62.39</v>
      </c>
      <c r="F179" s="16">
        <v>2E-3</v>
      </c>
      <c r="G179" s="16"/>
    </row>
    <row r="180" spans="1:7" x14ac:dyDescent="0.25">
      <c r="A180" s="13" t="s">
        <v>1539</v>
      </c>
      <c r="B180" s="31" t="s">
        <v>1540</v>
      </c>
      <c r="C180" s="31" t="s">
        <v>418</v>
      </c>
      <c r="D180" s="14">
        <v>1731</v>
      </c>
      <c r="E180" s="15">
        <v>62.35</v>
      </c>
      <c r="F180" s="16">
        <v>2E-3</v>
      </c>
      <c r="G180" s="16"/>
    </row>
    <row r="181" spans="1:7" x14ac:dyDescent="0.25">
      <c r="A181" s="13" t="s">
        <v>1378</v>
      </c>
      <c r="B181" s="31" t="s">
        <v>1379</v>
      </c>
      <c r="C181" s="31" t="s">
        <v>299</v>
      </c>
      <c r="D181" s="14">
        <v>12022</v>
      </c>
      <c r="E181" s="15">
        <v>62.03</v>
      </c>
      <c r="F181" s="16">
        <v>2E-3</v>
      </c>
      <c r="G181" s="16"/>
    </row>
    <row r="182" spans="1:7" x14ac:dyDescent="0.25">
      <c r="A182" s="13" t="s">
        <v>316</v>
      </c>
      <c r="B182" s="31" t="s">
        <v>317</v>
      </c>
      <c r="C182" s="31" t="s">
        <v>304</v>
      </c>
      <c r="D182" s="14">
        <v>50806</v>
      </c>
      <c r="E182" s="15">
        <v>61.58</v>
      </c>
      <c r="F182" s="16">
        <v>2E-3</v>
      </c>
      <c r="G182" s="16"/>
    </row>
    <row r="183" spans="1:7" x14ac:dyDescent="0.25">
      <c r="A183" s="13" t="s">
        <v>913</v>
      </c>
      <c r="B183" s="31" t="s">
        <v>914</v>
      </c>
      <c r="C183" s="31" t="s">
        <v>256</v>
      </c>
      <c r="D183" s="14">
        <v>42890</v>
      </c>
      <c r="E183" s="15">
        <v>61.01</v>
      </c>
      <c r="F183" s="16">
        <v>1.9E-3</v>
      </c>
      <c r="G183" s="16"/>
    </row>
    <row r="184" spans="1:7" x14ac:dyDescent="0.25">
      <c r="A184" s="13" t="s">
        <v>1541</v>
      </c>
      <c r="B184" s="31" t="s">
        <v>1542</v>
      </c>
      <c r="C184" s="31" t="s">
        <v>466</v>
      </c>
      <c r="D184" s="14">
        <v>3476</v>
      </c>
      <c r="E184" s="15">
        <v>60.25</v>
      </c>
      <c r="F184" s="16">
        <v>1.9E-3</v>
      </c>
      <c r="G184" s="16"/>
    </row>
    <row r="185" spans="1:7" x14ac:dyDescent="0.25">
      <c r="A185" s="13" t="s">
        <v>1543</v>
      </c>
      <c r="B185" s="31" t="s">
        <v>1544</v>
      </c>
      <c r="C185" s="31" t="s">
        <v>296</v>
      </c>
      <c r="D185" s="14">
        <v>1413</v>
      </c>
      <c r="E185" s="15">
        <v>58.36</v>
      </c>
      <c r="F185" s="16">
        <v>1.8E-3</v>
      </c>
      <c r="G185" s="16"/>
    </row>
    <row r="186" spans="1:7" x14ac:dyDescent="0.25">
      <c r="A186" s="13" t="s">
        <v>469</v>
      </c>
      <c r="B186" s="31" t="s">
        <v>470</v>
      </c>
      <c r="C186" s="31" t="s">
        <v>343</v>
      </c>
      <c r="D186" s="14">
        <v>3565</v>
      </c>
      <c r="E186" s="15">
        <v>56.79</v>
      </c>
      <c r="F186" s="16">
        <v>1.8E-3</v>
      </c>
      <c r="G186" s="16"/>
    </row>
    <row r="187" spans="1:7" x14ac:dyDescent="0.25">
      <c r="A187" s="13" t="s">
        <v>426</v>
      </c>
      <c r="B187" s="31" t="s">
        <v>427</v>
      </c>
      <c r="C187" s="31" t="s">
        <v>259</v>
      </c>
      <c r="D187" s="14">
        <v>21297</v>
      </c>
      <c r="E187" s="15">
        <v>56.11</v>
      </c>
      <c r="F187" s="16">
        <v>1.8E-3</v>
      </c>
      <c r="G187" s="16"/>
    </row>
    <row r="188" spans="1:7" x14ac:dyDescent="0.25">
      <c r="A188" s="13" t="s">
        <v>1276</v>
      </c>
      <c r="B188" s="31" t="s">
        <v>1277</v>
      </c>
      <c r="C188" s="31" t="s">
        <v>343</v>
      </c>
      <c r="D188" s="14">
        <v>11696</v>
      </c>
      <c r="E188" s="15">
        <v>55.33</v>
      </c>
      <c r="F188" s="16">
        <v>1.8E-3</v>
      </c>
      <c r="G188" s="16"/>
    </row>
    <row r="189" spans="1:7" x14ac:dyDescent="0.25">
      <c r="A189" s="13" t="s">
        <v>934</v>
      </c>
      <c r="B189" s="31" t="s">
        <v>935</v>
      </c>
      <c r="C189" s="31" t="s">
        <v>291</v>
      </c>
      <c r="D189" s="14">
        <v>214</v>
      </c>
      <c r="E189" s="15">
        <v>54.43</v>
      </c>
      <c r="F189" s="16">
        <v>1.6999999999999999E-3</v>
      </c>
      <c r="G189" s="16"/>
    </row>
    <row r="190" spans="1:7" x14ac:dyDescent="0.25">
      <c r="A190" s="13" t="s">
        <v>1545</v>
      </c>
      <c r="B190" s="31" t="s">
        <v>1546</v>
      </c>
      <c r="C190" s="31" t="s">
        <v>304</v>
      </c>
      <c r="D190" s="14">
        <v>13283</v>
      </c>
      <c r="E190" s="15">
        <v>54.25</v>
      </c>
      <c r="F190" s="16">
        <v>1.6999999999999999E-3</v>
      </c>
      <c r="G190" s="16"/>
    </row>
    <row r="191" spans="1:7" x14ac:dyDescent="0.25">
      <c r="A191" s="13" t="s">
        <v>392</v>
      </c>
      <c r="B191" s="31" t="s">
        <v>393</v>
      </c>
      <c r="C191" s="31" t="s">
        <v>270</v>
      </c>
      <c r="D191" s="14">
        <v>25083</v>
      </c>
      <c r="E191" s="15">
        <v>53.93</v>
      </c>
      <c r="F191" s="16">
        <v>1.6999999999999999E-3</v>
      </c>
      <c r="G191" s="16"/>
    </row>
    <row r="192" spans="1:7" x14ac:dyDescent="0.25">
      <c r="A192" s="13" t="s">
        <v>1547</v>
      </c>
      <c r="B192" s="31" t="s">
        <v>1548</v>
      </c>
      <c r="C192" s="31" t="s">
        <v>280</v>
      </c>
      <c r="D192" s="14">
        <v>3982</v>
      </c>
      <c r="E192" s="15">
        <v>53.45</v>
      </c>
      <c r="F192" s="16">
        <v>1.6999999999999999E-3</v>
      </c>
      <c r="G192" s="16"/>
    </row>
    <row r="193" spans="1:7" x14ac:dyDescent="0.25">
      <c r="A193" s="13" t="s">
        <v>1549</v>
      </c>
      <c r="B193" s="31" t="s">
        <v>1550</v>
      </c>
      <c r="C193" s="31" t="s">
        <v>1551</v>
      </c>
      <c r="D193" s="14">
        <v>19505</v>
      </c>
      <c r="E193" s="15">
        <v>52.97</v>
      </c>
      <c r="F193" s="16">
        <v>1.6999999999999999E-3</v>
      </c>
      <c r="G193" s="16"/>
    </row>
    <row r="194" spans="1:7" x14ac:dyDescent="0.25">
      <c r="A194" s="13" t="s">
        <v>410</v>
      </c>
      <c r="B194" s="31" t="s">
        <v>411</v>
      </c>
      <c r="C194" s="31" t="s">
        <v>259</v>
      </c>
      <c r="D194" s="14">
        <v>38703</v>
      </c>
      <c r="E194" s="15">
        <v>52.11</v>
      </c>
      <c r="F194" s="16">
        <v>1.6999999999999999E-3</v>
      </c>
      <c r="G194" s="16"/>
    </row>
    <row r="195" spans="1:7" x14ac:dyDescent="0.25">
      <c r="A195" s="13" t="s">
        <v>380</v>
      </c>
      <c r="B195" s="31" t="s">
        <v>381</v>
      </c>
      <c r="C195" s="31" t="s">
        <v>373</v>
      </c>
      <c r="D195" s="14">
        <v>4252</v>
      </c>
      <c r="E195" s="15">
        <v>52.01</v>
      </c>
      <c r="F195" s="16">
        <v>1.6000000000000001E-3</v>
      </c>
      <c r="G195" s="16"/>
    </row>
    <row r="196" spans="1:7" x14ac:dyDescent="0.25">
      <c r="A196" s="13" t="s">
        <v>1221</v>
      </c>
      <c r="B196" s="31" t="s">
        <v>1222</v>
      </c>
      <c r="C196" s="31" t="s">
        <v>283</v>
      </c>
      <c r="D196" s="14">
        <v>3785</v>
      </c>
      <c r="E196" s="15">
        <v>51.63</v>
      </c>
      <c r="F196" s="16">
        <v>1.6000000000000001E-3</v>
      </c>
      <c r="G196" s="16"/>
    </row>
    <row r="197" spans="1:7" x14ac:dyDescent="0.25">
      <c r="A197" s="13" t="s">
        <v>1552</v>
      </c>
      <c r="B197" s="31" t="s">
        <v>1553</v>
      </c>
      <c r="C197" s="31" t="s">
        <v>277</v>
      </c>
      <c r="D197" s="14">
        <v>10878</v>
      </c>
      <c r="E197" s="15">
        <v>51.32</v>
      </c>
      <c r="F197" s="16">
        <v>1.6000000000000001E-3</v>
      </c>
      <c r="G197" s="16"/>
    </row>
    <row r="198" spans="1:7" x14ac:dyDescent="0.25">
      <c r="A198" s="13" t="s">
        <v>574</v>
      </c>
      <c r="B198" s="31" t="s">
        <v>575</v>
      </c>
      <c r="C198" s="31" t="s">
        <v>270</v>
      </c>
      <c r="D198" s="14">
        <v>6395</v>
      </c>
      <c r="E198" s="15">
        <v>51.18</v>
      </c>
      <c r="F198" s="16">
        <v>1.6000000000000001E-3</v>
      </c>
      <c r="G198" s="16"/>
    </row>
    <row r="199" spans="1:7" x14ac:dyDescent="0.25">
      <c r="A199" s="13" t="s">
        <v>1554</v>
      </c>
      <c r="B199" s="31" t="s">
        <v>1555</v>
      </c>
      <c r="C199" s="31" t="s">
        <v>296</v>
      </c>
      <c r="D199" s="14">
        <v>6731</v>
      </c>
      <c r="E199" s="15">
        <v>51.09</v>
      </c>
      <c r="F199" s="16">
        <v>1.6000000000000001E-3</v>
      </c>
      <c r="G199" s="16"/>
    </row>
    <row r="200" spans="1:7" x14ac:dyDescent="0.25">
      <c r="A200" s="13" t="s">
        <v>1556</v>
      </c>
      <c r="B200" s="31" t="s">
        <v>1557</v>
      </c>
      <c r="C200" s="31" t="s">
        <v>277</v>
      </c>
      <c r="D200" s="14">
        <v>497</v>
      </c>
      <c r="E200" s="15">
        <v>51.03</v>
      </c>
      <c r="F200" s="16">
        <v>1.6000000000000001E-3</v>
      </c>
      <c r="G200" s="16"/>
    </row>
    <row r="201" spans="1:7" x14ac:dyDescent="0.25">
      <c r="A201" s="13" t="s">
        <v>1558</v>
      </c>
      <c r="B201" s="31" t="s">
        <v>1559</v>
      </c>
      <c r="C201" s="31" t="s">
        <v>277</v>
      </c>
      <c r="D201" s="14">
        <v>14339</v>
      </c>
      <c r="E201" s="15">
        <v>50.8</v>
      </c>
      <c r="F201" s="16">
        <v>1.6000000000000001E-3</v>
      </c>
      <c r="G201" s="16"/>
    </row>
    <row r="202" spans="1:7" x14ac:dyDescent="0.25">
      <c r="A202" s="13" t="s">
        <v>1560</v>
      </c>
      <c r="B202" s="31" t="s">
        <v>1561</v>
      </c>
      <c r="C202" s="31" t="s">
        <v>608</v>
      </c>
      <c r="D202" s="14">
        <v>30965</v>
      </c>
      <c r="E202" s="15">
        <v>50.54</v>
      </c>
      <c r="F202" s="16">
        <v>1.6000000000000001E-3</v>
      </c>
      <c r="G202" s="16"/>
    </row>
    <row r="203" spans="1:7" x14ac:dyDescent="0.25">
      <c r="A203" s="13" t="s">
        <v>300</v>
      </c>
      <c r="B203" s="31" t="s">
        <v>301</v>
      </c>
      <c r="C203" s="31" t="s">
        <v>291</v>
      </c>
      <c r="D203" s="14">
        <v>1201</v>
      </c>
      <c r="E203" s="15">
        <v>50.26</v>
      </c>
      <c r="F203" s="16">
        <v>1.6000000000000001E-3</v>
      </c>
      <c r="G203" s="16"/>
    </row>
    <row r="204" spans="1:7" x14ac:dyDescent="0.25">
      <c r="A204" s="13" t="s">
        <v>1562</v>
      </c>
      <c r="B204" s="31" t="s">
        <v>1563</v>
      </c>
      <c r="C204" s="31" t="s">
        <v>332</v>
      </c>
      <c r="D204" s="14">
        <v>12698</v>
      </c>
      <c r="E204" s="15">
        <v>49.95</v>
      </c>
      <c r="F204" s="16">
        <v>1.6000000000000001E-3</v>
      </c>
      <c r="G204" s="16"/>
    </row>
    <row r="205" spans="1:7" x14ac:dyDescent="0.25">
      <c r="A205" s="13" t="s">
        <v>999</v>
      </c>
      <c r="B205" s="31" t="s">
        <v>1000</v>
      </c>
      <c r="C205" s="31" t="s">
        <v>601</v>
      </c>
      <c r="D205" s="14">
        <v>4618</v>
      </c>
      <c r="E205" s="15">
        <v>49.28</v>
      </c>
      <c r="F205" s="16">
        <v>1.6000000000000001E-3</v>
      </c>
      <c r="G205" s="16"/>
    </row>
    <row r="206" spans="1:7" x14ac:dyDescent="0.25">
      <c r="A206" s="13" t="s">
        <v>989</v>
      </c>
      <c r="B206" s="31" t="s">
        <v>990</v>
      </c>
      <c r="C206" s="31" t="s">
        <v>418</v>
      </c>
      <c r="D206" s="14">
        <v>3560</v>
      </c>
      <c r="E206" s="15">
        <v>48.97</v>
      </c>
      <c r="F206" s="16">
        <v>1.6000000000000001E-3</v>
      </c>
      <c r="G206" s="16"/>
    </row>
    <row r="207" spans="1:7" x14ac:dyDescent="0.25">
      <c r="A207" s="13" t="s">
        <v>1564</v>
      </c>
      <c r="B207" s="31" t="s">
        <v>1565</v>
      </c>
      <c r="C207" s="31" t="s">
        <v>277</v>
      </c>
      <c r="D207" s="14">
        <v>7456</v>
      </c>
      <c r="E207" s="15">
        <v>48.96</v>
      </c>
      <c r="F207" s="16">
        <v>1.6000000000000001E-3</v>
      </c>
      <c r="G207" s="16"/>
    </row>
    <row r="208" spans="1:7" x14ac:dyDescent="0.25">
      <c r="A208" s="13" t="s">
        <v>1388</v>
      </c>
      <c r="B208" s="31" t="s">
        <v>1389</v>
      </c>
      <c r="C208" s="31" t="s">
        <v>291</v>
      </c>
      <c r="D208" s="14">
        <v>1730</v>
      </c>
      <c r="E208" s="15">
        <v>48.83</v>
      </c>
      <c r="F208" s="16">
        <v>1.5E-3</v>
      </c>
      <c r="G208" s="16"/>
    </row>
    <row r="209" spans="1:7" x14ac:dyDescent="0.25">
      <c r="A209" s="13" t="s">
        <v>1566</v>
      </c>
      <c r="B209" s="31" t="s">
        <v>1567</v>
      </c>
      <c r="C209" s="31" t="s">
        <v>337</v>
      </c>
      <c r="D209" s="14">
        <v>4788</v>
      </c>
      <c r="E209" s="15">
        <v>48.75</v>
      </c>
      <c r="F209" s="16">
        <v>1.5E-3</v>
      </c>
      <c r="G209" s="16"/>
    </row>
    <row r="210" spans="1:7" x14ac:dyDescent="0.25">
      <c r="A210" s="13" t="s">
        <v>1568</v>
      </c>
      <c r="B210" s="31" t="s">
        <v>1569</v>
      </c>
      <c r="C210" s="31" t="s">
        <v>280</v>
      </c>
      <c r="D210" s="14">
        <v>3849</v>
      </c>
      <c r="E210" s="15">
        <v>47.23</v>
      </c>
      <c r="F210" s="16">
        <v>1.5E-3</v>
      </c>
      <c r="G210" s="16"/>
    </row>
    <row r="211" spans="1:7" x14ac:dyDescent="0.25">
      <c r="A211" s="13" t="s">
        <v>991</v>
      </c>
      <c r="B211" s="31" t="s">
        <v>992</v>
      </c>
      <c r="C211" s="31" t="s">
        <v>270</v>
      </c>
      <c r="D211" s="14">
        <v>1433</v>
      </c>
      <c r="E211" s="15">
        <v>47.15</v>
      </c>
      <c r="F211" s="16">
        <v>1.5E-3</v>
      </c>
      <c r="G211" s="16"/>
    </row>
    <row r="212" spans="1:7" x14ac:dyDescent="0.25">
      <c r="A212" s="13" t="s">
        <v>1281</v>
      </c>
      <c r="B212" s="31" t="s">
        <v>1282</v>
      </c>
      <c r="C212" s="31" t="s">
        <v>262</v>
      </c>
      <c r="D212" s="14">
        <v>3089</v>
      </c>
      <c r="E212" s="15">
        <v>46.87</v>
      </c>
      <c r="F212" s="16">
        <v>1.5E-3</v>
      </c>
      <c r="G212" s="16"/>
    </row>
    <row r="213" spans="1:7" x14ac:dyDescent="0.25">
      <c r="A213" s="13" t="s">
        <v>1570</v>
      </c>
      <c r="B213" s="31" t="s">
        <v>1571</v>
      </c>
      <c r="C213" s="31" t="s">
        <v>277</v>
      </c>
      <c r="D213" s="14">
        <v>20609</v>
      </c>
      <c r="E213" s="15">
        <v>45.52</v>
      </c>
      <c r="F213" s="16">
        <v>1.4E-3</v>
      </c>
      <c r="G213" s="16"/>
    </row>
    <row r="214" spans="1:7" x14ac:dyDescent="0.25">
      <c r="A214" s="13" t="s">
        <v>544</v>
      </c>
      <c r="B214" s="31" t="s">
        <v>545</v>
      </c>
      <c r="C214" s="31" t="s">
        <v>296</v>
      </c>
      <c r="D214" s="14">
        <v>1065</v>
      </c>
      <c r="E214" s="15">
        <v>45.47</v>
      </c>
      <c r="F214" s="16">
        <v>1.4E-3</v>
      </c>
      <c r="G214" s="16"/>
    </row>
    <row r="215" spans="1:7" x14ac:dyDescent="0.25">
      <c r="A215" s="13" t="s">
        <v>1372</v>
      </c>
      <c r="B215" s="31" t="s">
        <v>1373</v>
      </c>
      <c r="C215" s="31" t="s">
        <v>432</v>
      </c>
      <c r="D215" s="14">
        <v>3391</v>
      </c>
      <c r="E215" s="15">
        <v>44.95</v>
      </c>
      <c r="F215" s="16">
        <v>1.4E-3</v>
      </c>
      <c r="G215" s="16"/>
    </row>
    <row r="216" spans="1:7" x14ac:dyDescent="0.25">
      <c r="A216" s="13" t="s">
        <v>1572</v>
      </c>
      <c r="B216" s="31" t="s">
        <v>1573</v>
      </c>
      <c r="C216" s="31" t="s">
        <v>384</v>
      </c>
      <c r="D216" s="14">
        <v>22868</v>
      </c>
      <c r="E216" s="15">
        <v>44.91</v>
      </c>
      <c r="F216" s="16">
        <v>1.4E-3</v>
      </c>
      <c r="G216" s="16"/>
    </row>
    <row r="217" spans="1:7" x14ac:dyDescent="0.25">
      <c r="A217" s="13" t="s">
        <v>1574</v>
      </c>
      <c r="B217" s="31" t="s">
        <v>1575</v>
      </c>
      <c r="C217" s="31" t="s">
        <v>409</v>
      </c>
      <c r="D217" s="14">
        <v>1363</v>
      </c>
      <c r="E217" s="15">
        <v>44.18</v>
      </c>
      <c r="F217" s="16">
        <v>1.4E-3</v>
      </c>
      <c r="G217" s="16"/>
    </row>
    <row r="218" spans="1:7" x14ac:dyDescent="0.25">
      <c r="A218" s="13" t="s">
        <v>1576</v>
      </c>
      <c r="B218" s="31" t="s">
        <v>1577</v>
      </c>
      <c r="C218" s="31" t="s">
        <v>277</v>
      </c>
      <c r="D218" s="14">
        <v>32671</v>
      </c>
      <c r="E218" s="15">
        <v>44.14</v>
      </c>
      <c r="F218" s="16">
        <v>1.4E-3</v>
      </c>
      <c r="G218" s="16"/>
    </row>
    <row r="219" spans="1:7" x14ac:dyDescent="0.25">
      <c r="A219" s="13" t="s">
        <v>1219</v>
      </c>
      <c r="B219" s="31" t="s">
        <v>1220</v>
      </c>
      <c r="C219" s="31" t="s">
        <v>337</v>
      </c>
      <c r="D219" s="14">
        <v>602</v>
      </c>
      <c r="E219" s="15">
        <v>43.52</v>
      </c>
      <c r="F219" s="16">
        <v>1.4E-3</v>
      </c>
      <c r="G219" s="16"/>
    </row>
    <row r="220" spans="1:7" x14ac:dyDescent="0.25">
      <c r="A220" s="13" t="s">
        <v>919</v>
      </c>
      <c r="B220" s="31" t="s">
        <v>920</v>
      </c>
      <c r="C220" s="31" t="s">
        <v>259</v>
      </c>
      <c r="D220" s="14">
        <v>39582</v>
      </c>
      <c r="E220" s="15">
        <v>43.29</v>
      </c>
      <c r="F220" s="16">
        <v>1.4E-3</v>
      </c>
      <c r="G220" s="16"/>
    </row>
    <row r="221" spans="1:7" x14ac:dyDescent="0.25">
      <c r="A221" s="13" t="s">
        <v>1578</v>
      </c>
      <c r="B221" s="31" t="s">
        <v>1579</v>
      </c>
      <c r="C221" s="31" t="s">
        <v>432</v>
      </c>
      <c r="D221" s="14">
        <v>2965</v>
      </c>
      <c r="E221" s="15">
        <v>43.25</v>
      </c>
      <c r="F221" s="16">
        <v>1.4E-3</v>
      </c>
      <c r="G221" s="16"/>
    </row>
    <row r="222" spans="1:7" x14ac:dyDescent="0.25">
      <c r="A222" s="13" t="s">
        <v>416</v>
      </c>
      <c r="B222" s="31" t="s">
        <v>417</v>
      </c>
      <c r="C222" s="31" t="s">
        <v>418</v>
      </c>
      <c r="D222" s="14">
        <v>280</v>
      </c>
      <c r="E222" s="15">
        <v>43.23</v>
      </c>
      <c r="F222" s="16">
        <v>1.4E-3</v>
      </c>
      <c r="G222" s="16"/>
    </row>
    <row r="223" spans="1:7" x14ac:dyDescent="0.25">
      <c r="A223" s="13" t="s">
        <v>1580</v>
      </c>
      <c r="B223" s="31" t="s">
        <v>1581</v>
      </c>
      <c r="C223" s="31" t="s">
        <v>449</v>
      </c>
      <c r="D223" s="14">
        <v>7364</v>
      </c>
      <c r="E223" s="15">
        <v>43.23</v>
      </c>
      <c r="F223" s="16">
        <v>1.4E-3</v>
      </c>
      <c r="G223" s="16"/>
    </row>
    <row r="224" spans="1:7" x14ac:dyDescent="0.25">
      <c r="A224" s="13" t="s">
        <v>1582</v>
      </c>
      <c r="B224" s="31" t="s">
        <v>1583</v>
      </c>
      <c r="C224" s="31" t="s">
        <v>277</v>
      </c>
      <c r="D224" s="14">
        <v>1001</v>
      </c>
      <c r="E224" s="15">
        <v>42.93</v>
      </c>
      <c r="F224" s="16">
        <v>1.4E-3</v>
      </c>
      <c r="G224" s="16"/>
    </row>
    <row r="225" spans="1:7" x14ac:dyDescent="0.25">
      <c r="A225" s="13" t="s">
        <v>1386</v>
      </c>
      <c r="B225" s="31" t="s">
        <v>1387</v>
      </c>
      <c r="C225" s="31" t="s">
        <v>1365</v>
      </c>
      <c r="D225" s="14">
        <v>4567</v>
      </c>
      <c r="E225" s="15">
        <v>42.77</v>
      </c>
      <c r="F225" s="16">
        <v>1.4E-3</v>
      </c>
      <c r="G225" s="16"/>
    </row>
    <row r="226" spans="1:7" x14ac:dyDescent="0.25">
      <c r="A226" s="13" t="s">
        <v>1584</v>
      </c>
      <c r="B226" s="31" t="s">
        <v>1585</v>
      </c>
      <c r="C226" s="31" t="s">
        <v>280</v>
      </c>
      <c r="D226" s="14">
        <v>13396</v>
      </c>
      <c r="E226" s="15">
        <v>42.41</v>
      </c>
      <c r="F226" s="16">
        <v>1.2999999999999999E-3</v>
      </c>
      <c r="G226" s="16"/>
    </row>
    <row r="227" spans="1:7" x14ac:dyDescent="0.25">
      <c r="A227" s="13" t="s">
        <v>275</v>
      </c>
      <c r="B227" s="31" t="s">
        <v>276</v>
      </c>
      <c r="C227" s="31" t="s">
        <v>277</v>
      </c>
      <c r="D227" s="14">
        <v>1231</v>
      </c>
      <c r="E227" s="15">
        <v>42.15</v>
      </c>
      <c r="F227" s="16">
        <v>1.2999999999999999E-3</v>
      </c>
      <c r="G227" s="16"/>
    </row>
    <row r="228" spans="1:7" x14ac:dyDescent="0.25">
      <c r="A228" s="13" t="s">
        <v>1586</v>
      </c>
      <c r="B228" s="31" t="s">
        <v>1587</v>
      </c>
      <c r="C228" s="31" t="s">
        <v>280</v>
      </c>
      <c r="D228" s="14">
        <v>38149</v>
      </c>
      <c r="E228" s="15">
        <v>41.91</v>
      </c>
      <c r="F228" s="16">
        <v>1.2999999999999999E-3</v>
      </c>
      <c r="G228" s="16"/>
    </row>
    <row r="229" spans="1:7" x14ac:dyDescent="0.25">
      <c r="A229" s="13" t="s">
        <v>1588</v>
      </c>
      <c r="B229" s="31" t="s">
        <v>1589</v>
      </c>
      <c r="C229" s="31" t="s">
        <v>307</v>
      </c>
      <c r="D229" s="14">
        <v>1132</v>
      </c>
      <c r="E229" s="15">
        <v>41.05</v>
      </c>
      <c r="F229" s="16">
        <v>1.2999999999999999E-3</v>
      </c>
      <c r="G229" s="16"/>
    </row>
    <row r="230" spans="1:7" x14ac:dyDescent="0.25">
      <c r="A230" s="13" t="s">
        <v>1590</v>
      </c>
      <c r="B230" s="31" t="s">
        <v>1591</v>
      </c>
      <c r="C230" s="31" t="s">
        <v>291</v>
      </c>
      <c r="D230" s="14">
        <v>1699</v>
      </c>
      <c r="E230" s="15">
        <v>39.700000000000003</v>
      </c>
      <c r="F230" s="16">
        <v>1.2999999999999999E-3</v>
      </c>
      <c r="G230" s="16"/>
    </row>
    <row r="231" spans="1:7" x14ac:dyDescent="0.25">
      <c r="A231" s="13" t="s">
        <v>1592</v>
      </c>
      <c r="B231" s="31" t="s">
        <v>1593</v>
      </c>
      <c r="C231" s="31" t="s">
        <v>277</v>
      </c>
      <c r="D231" s="14">
        <v>45469</v>
      </c>
      <c r="E231" s="15">
        <v>39.64</v>
      </c>
      <c r="F231" s="16">
        <v>1.2999999999999999E-3</v>
      </c>
      <c r="G231" s="16"/>
    </row>
    <row r="232" spans="1:7" x14ac:dyDescent="0.25">
      <c r="A232" s="13" t="s">
        <v>1594</v>
      </c>
      <c r="B232" s="31" t="s">
        <v>1595</v>
      </c>
      <c r="C232" s="31" t="s">
        <v>350</v>
      </c>
      <c r="D232" s="14">
        <v>3477</v>
      </c>
      <c r="E232" s="15">
        <v>38.85</v>
      </c>
      <c r="F232" s="16">
        <v>1.1999999999999999E-3</v>
      </c>
      <c r="G232" s="16"/>
    </row>
    <row r="233" spans="1:7" x14ac:dyDescent="0.25">
      <c r="A233" s="13" t="s">
        <v>1596</v>
      </c>
      <c r="B233" s="31" t="s">
        <v>1597</v>
      </c>
      <c r="C233" s="31" t="s">
        <v>337</v>
      </c>
      <c r="D233" s="14">
        <v>1015</v>
      </c>
      <c r="E233" s="15">
        <v>38.65</v>
      </c>
      <c r="F233" s="16">
        <v>1.1999999999999999E-3</v>
      </c>
      <c r="G233" s="16"/>
    </row>
    <row r="234" spans="1:7" x14ac:dyDescent="0.25">
      <c r="A234" s="13" t="s">
        <v>1278</v>
      </c>
      <c r="B234" s="31" t="s">
        <v>1279</v>
      </c>
      <c r="C234" s="31" t="s">
        <v>1280</v>
      </c>
      <c r="D234" s="14">
        <v>116</v>
      </c>
      <c r="E234" s="15">
        <v>38.630000000000003</v>
      </c>
      <c r="F234" s="16">
        <v>1.1999999999999999E-3</v>
      </c>
      <c r="G234" s="16"/>
    </row>
    <row r="235" spans="1:7" x14ac:dyDescent="0.25">
      <c r="A235" s="13" t="s">
        <v>1598</v>
      </c>
      <c r="B235" s="31" t="s">
        <v>1599</v>
      </c>
      <c r="C235" s="31" t="s">
        <v>277</v>
      </c>
      <c r="D235" s="14">
        <v>5356</v>
      </c>
      <c r="E235" s="15">
        <v>38.54</v>
      </c>
      <c r="F235" s="16">
        <v>1.1999999999999999E-3</v>
      </c>
      <c r="G235" s="16"/>
    </row>
    <row r="236" spans="1:7" x14ac:dyDescent="0.25">
      <c r="A236" s="13" t="s">
        <v>587</v>
      </c>
      <c r="B236" s="31" t="s">
        <v>588</v>
      </c>
      <c r="C236" s="31" t="s">
        <v>589</v>
      </c>
      <c r="D236" s="14">
        <v>1673</v>
      </c>
      <c r="E236" s="15">
        <v>37.659999999999997</v>
      </c>
      <c r="F236" s="16">
        <v>1.1999999999999999E-3</v>
      </c>
      <c r="G236" s="16"/>
    </row>
    <row r="237" spans="1:7" x14ac:dyDescent="0.25">
      <c r="A237" s="13" t="s">
        <v>1600</v>
      </c>
      <c r="B237" s="31" t="s">
        <v>1601</v>
      </c>
      <c r="C237" s="31" t="s">
        <v>320</v>
      </c>
      <c r="D237" s="14">
        <v>154</v>
      </c>
      <c r="E237" s="15">
        <v>37.26</v>
      </c>
      <c r="F237" s="16">
        <v>1.1999999999999999E-3</v>
      </c>
      <c r="G237" s="16"/>
    </row>
    <row r="238" spans="1:7" x14ac:dyDescent="0.25">
      <c r="A238" s="13" t="s">
        <v>942</v>
      </c>
      <c r="B238" s="31" t="s">
        <v>943</v>
      </c>
      <c r="C238" s="31" t="s">
        <v>259</v>
      </c>
      <c r="D238" s="14">
        <v>22183</v>
      </c>
      <c r="E238" s="15">
        <v>36.81</v>
      </c>
      <c r="F238" s="16">
        <v>1.1999999999999999E-3</v>
      </c>
      <c r="G238" s="16"/>
    </row>
    <row r="239" spans="1:7" x14ac:dyDescent="0.25">
      <c r="A239" s="13" t="s">
        <v>1602</v>
      </c>
      <c r="B239" s="31" t="s">
        <v>1603</v>
      </c>
      <c r="C239" s="31" t="s">
        <v>1237</v>
      </c>
      <c r="D239" s="14">
        <v>13340</v>
      </c>
      <c r="E239" s="15">
        <v>36.28</v>
      </c>
      <c r="F239" s="16">
        <v>1.1000000000000001E-3</v>
      </c>
      <c r="G239" s="16"/>
    </row>
    <row r="240" spans="1:7" x14ac:dyDescent="0.25">
      <c r="A240" s="13" t="s">
        <v>1604</v>
      </c>
      <c r="B240" s="31" t="s">
        <v>1605</v>
      </c>
      <c r="C240" s="31" t="s">
        <v>304</v>
      </c>
      <c r="D240" s="14">
        <v>100</v>
      </c>
      <c r="E240" s="15">
        <v>36</v>
      </c>
      <c r="F240" s="16">
        <v>1.1000000000000001E-3</v>
      </c>
      <c r="G240" s="16"/>
    </row>
    <row r="241" spans="1:7" x14ac:dyDescent="0.25">
      <c r="A241" s="13" t="s">
        <v>1606</v>
      </c>
      <c r="B241" s="31" t="s">
        <v>1607</v>
      </c>
      <c r="C241" s="31" t="s">
        <v>320</v>
      </c>
      <c r="D241" s="14">
        <v>2462</v>
      </c>
      <c r="E241" s="15">
        <v>35.01</v>
      </c>
      <c r="F241" s="16">
        <v>1.1000000000000001E-3</v>
      </c>
      <c r="G241" s="16"/>
    </row>
    <row r="242" spans="1:7" x14ac:dyDescent="0.25">
      <c r="A242" s="13" t="s">
        <v>424</v>
      </c>
      <c r="B242" s="31" t="s">
        <v>425</v>
      </c>
      <c r="C242" s="31" t="s">
        <v>304</v>
      </c>
      <c r="D242" s="14">
        <v>1448</v>
      </c>
      <c r="E242" s="15">
        <v>33.75</v>
      </c>
      <c r="F242" s="16">
        <v>1.1000000000000001E-3</v>
      </c>
      <c r="G242" s="16"/>
    </row>
    <row r="243" spans="1:7" x14ac:dyDescent="0.25">
      <c r="A243" s="13" t="s">
        <v>471</v>
      </c>
      <c r="B243" s="31" t="s">
        <v>472</v>
      </c>
      <c r="C243" s="31" t="s">
        <v>337</v>
      </c>
      <c r="D243" s="14">
        <v>1015</v>
      </c>
      <c r="E243" s="15">
        <v>33.28</v>
      </c>
      <c r="F243" s="16">
        <v>1.1000000000000001E-3</v>
      </c>
      <c r="G243" s="16"/>
    </row>
    <row r="244" spans="1:7" x14ac:dyDescent="0.25">
      <c r="A244" s="13" t="s">
        <v>1608</v>
      </c>
      <c r="B244" s="31" t="s">
        <v>1609</v>
      </c>
      <c r="C244" s="31" t="s">
        <v>320</v>
      </c>
      <c r="D244" s="14">
        <v>7001</v>
      </c>
      <c r="E244" s="15">
        <v>31.1</v>
      </c>
      <c r="F244" s="16">
        <v>1E-3</v>
      </c>
      <c r="G244" s="16"/>
    </row>
    <row r="245" spans="1:7" x14ac:dyDescent="0.25">
      <c r="A245" s="13" t="s">
        <v>1610</v>
      </c>
      <c r="B245" s="31" t="s">
        <v>1611</v>
      </c>
      <c r="C245" s="31" t="s">
        <v>286</v>
      </c>
      <c r="D245" s="14">
        <v>1637</v>
      </c>
      <c r="E245" s="15">
        <v>29.75</v>
      </c>
      <c r="F245" s="16">
        <v>8.9999999999999998E-4</v>
      </c>
      <c r="G245" s="16"/>
    </row>
    <row r="246" spans="1:7" x14ac:dyDescent="0.25">
      <c r="A246" s="13" t="s">
        <v>1612</v>
      </c>
      <c r="B246" s="31" t="s">
        <v>1613</v>
      </c>
      <c r="C246" s="31" t="s">
        <v>421</v>
      </c>
      <c r="D246" s="14">
        <v>4977</v>
      </c>
      <c r="E246" s="15">
        <v>29.66</v>
      </c>
      <c r="F246" s="16">
        <v>8.9999999999999998E-4</v>
      </c>
      <c r="G246" s="16"/>
    </row>
    <row r="247" spans="1:7" x14ac:dyDescent="0.25">
      <c r="A247" s="13" t="s">
        <v>1614</v>
      </c>
      <c r="B247" s="31" t="s">
        <v>1615</v>
      </c>
      <c r="C247" s="31" t="s">
        <v>449</v>
      </c>
      <c r="D247" s="14">
        <v>3232</v>
      </c>
      <c r="E247" s="15">
        <v>29.02</v>
      </c>
      <c r="F247" s="16">
        <v>8.9999999999999998E-4</v>
      </c>
      <c r="G247" s="16"/>
    </row>
    <row r="248" spans="1:7" x14ac:dyDescent="0.25">
      <c r="A248" s="13" t="s">
        <v>1616</v>
      </c>
      <c r="B248" s="31" t="s">
        <v>1617</v>
      </c>
      <c r="C248" s="31" t="s">
        <v>466</v>
      </c>
      <c r="D248" s="14">
        <v>90</v>
      </c>
      <c r="E248" s="15">
        <v>27.93</v>
      </c>
      <c r="F248" s="16">
        <v>8.9999999999999998E-4</v>
      </c>
      <c r="G248" s="16"/>
    </row>
    <row r="249" spans="1:7" x14ac:dyDescent="0.25">
      <c r="A249" s="13" t="s">
        <v>1618</v>
      </c>
      <c r="B249" s="31" t="s">
        <v>1619</v>
      </c>
      <c r="C249" s="31" t="s">
        <v>296</v>
      </c>
      <c r="D249" s="14">
        <v>6091</v>
      </c>
      <c r="E249" s="15">
        <v>27.27</v>
      </c>
      <c r="F249" s="16">
        <v>8.9999999999999998E-4</v>
      </c>
      <c r="G249" s="16"/>
    </row>
    <row r="250" spans="1:7" x14ac:dyDescent="0.25">
      <c r="A250" s="13" t="s">
        <v>1009</v>
      </c>
      <c r="B250" s="31" t="s">
        <v>1010</v>
      </c>
      <c r="C250" s="31" t="s">
        <v>291</v>
      </c>
      <c r="D250" s="14">
        <v>2872</v>
      </c>
      <c r="E250" s="15">
        <v>25.62</v>
      </c>
      <c r="F250" s="16">
        <v>8.0000000000000004E-4</v>
      </c>
      <c r="G250" s="16"/>
    </row>
    <row r="251" spans="1:7" x14ac:dyDescent="0.25">
      <c r="A251" s="13" t="s">
        <v>1620</v>
      </c>
      <c r="B251" s="31" t="s">
        <v>1621</v>
      </c>
      <c r="C251" s="31" t="s">
        <v>277</v>
      </c>
      <c r="D251" s="14">
        <v>23091</v>
      </c>
      <c r="E251" s="15">
        <v>24.06</v>
      </c>
      <c r="F251" s="16">
        <v>8.0000000000000004E-4</v>
      </c>
      <c r="G251" s="16"/>
    </row>
    <row r="252" spans="1:7" x14ac:dyDescent="0.25">
      <c r="A252" s="13" t="s">
        <v>1213</v>
      </c>
      <c r="B252" s="31" t="s">
        <v>1214</v>
      </c>
      <c r="C252" s="31" t="s">
        <v>466</v>
      </c>
      <c r="D252" s="14">
        <v>872</v>
      </c>
      <c r="E252" s="15">
        <v>23.83</v>
      </c>
      <c r="F252" s="16">
        <v>8.0000000000000004E-4</v>
      </c>
      <c r="G252" s="16"/>
    </row>
    <row r="253" spans="1:7" x14ac:dyDescent="0.25">
      <c r="A253" s="13" t="s">
        <v>1622</v>
      </c>
      <c r="B253" s="31" t="s">
        <v>1623</v>
      </c>
      <c r="C253" s="31" t="s">
        <v>280</v>
      </c>
      <c r="D253" s="14">
        <v>29374</v>
      </c>
      <c r="E253" s="15">
        <v>23.2</v>
      </c>
      <c r="F253" s="16">
        <v>6.9999999999999999E-4</v>
      </c>
      <c r="G253" s="16"/>
    </row>
    <row r="254" spans="1:7" x14ac:dyDescent="0.25">
      <c r="A254" s="13" t="s">
        <v>1624</v>
      </c>
      <c r="B254" s="31" t="s">
        <v>1625</v>
      </c>
      <c r="C254" s="31" t="s">
        <v>291</v>
      </c>
      <c r="D254" s="14">
        <v>2555</v>
      </c>
      <c r="E254" s="15">
        <v>19.420000000000002</v>
      </c>
      <c r="F254" s="16">
        <v>5.9999999999999995E-4</v>
      </c>
      <c r="G254" s="16"/>
    </row>
    <row r="255" spans="1:7" x14ac:dyDescent="0.25">
      <c r="A255" s="13" t="s">
        <v>1626</v>
      </c>
      <c r="B255" s="31" t="s">
        <v>1627</v>
      </c>
      <c r="C255" s="31" t="s">
        <v>1280</v>
      </c>
      <c r="D255" s="14">
        <v>1772</v>
      </c>
      <c r="E255" s="15">
        <v>16.989999999999998</v>
      </c>
      <c r="F255" s="16">
        <v>5.0000000000000001E-4</v>
      </c>
      <c r="G255" s="16"/>
    </row>
    <row r="256" spans="1:7" x14ac:dyDescent="0.25">
      <c r="A256" s="13" t="s">
        <v>1628</v>
      </c>
      <c r="B256" s="31" t="s">
        <v>1629</v>
      </c>
      <c r="C256" s="31" t="s">
        <v>277</v>
      </c>
      <c r="D256" s="14">
        <v>4959</v>
      </c>
      <c r="E256" s="15">
        <v>16.52</v>
      </c>
      <c r="F256" s="16">
        <v>5.0000000000000001E-4</v>
      </c>
      <c r="G256" s="16"/>
    </row>
    <row r="257" spans="1:7" x14ac:dyDescent="0.25">
      <c r="A257" s="13" t="s">
        <v>1630</v>
      </c>
      <c r="B257" s="31" t="s">
        <v>1631</v>
      </c>
      <c r="C257" s="31" t="s">
        <v>332</v>
      </c>
      <c r="D257" s="14">
        <v>9883</v>
      </c>
      <c r="E257" s="15">
        <v>15.87</v>
      </c>
      <c r="F257" s="16">
        <v>5.0000000000000001E-4</v>
      </c>
      <c r="G257" s="16"/>
    </row>
    <row r="258" spans="1:7" x14ac:dyDescent="0.25">
      <c r="A258" s="13" t="s">
        <v>1632</v>
      </c>
      <c r="B258" s="31" t="s">
        <v>1633</v>
      </c>
      <c r="C258" s="31" t="s">
        <v>373</v>
      </c>
      <c r="D258" s="14">
        <v>19505</v>
      </c>
      <c r="E258" s="15">
        <v>23.61</v>
      </c>
      <c r="F258" s="16">
        <v>6.9999999999999999E-4</v>
      </c>
      <c r="G258" s="16"/>
    </row>
    <row r="259" spans="1:7" x14ac:dyDescent="0.25">
      <c r="A259" s="13" t="s">
        <v>1634</v>
      </c>
      <c r="B259" s="31" t="s">
        <v>1635</v>
      </c>
      <c r="C259" s="31" t="s">
        <v>421</v>
      </c>
      <c r="D259" s="14">
        <v>19505</v>
      </c>
      <c r="E259" s="15">
        <v>23.61</v>
      </c>
      <c r="F259" s="16">
        <v>6.9999999999999999E-4</v>
      </c>
      <c r="G259" s="16"/>
    </row>
    <row r="260" spans="1:7" x14ac:dyDescent="0.25">
      <c r="A260" s="13" t="s">
        <v>1636</v>
      </c>
      <c r="B260" s="31" t="s">
        <v>1637</v>
      </c>
      <c r="C260" s="31" t="s">
        <v>280</v>
      </c>
      <c r="D260" s="14">
        <v>19505</v>
      </c>
      <c r="E260" s="15">
        <v>23.61</v>
      </c>
      <c r="F260" s="16">
        <v>6.9999999999999999E-4</v>
      </c>
      <c r="G260" s="16"/>
    </row>
    <row r="261" spans="1:7" x14ac:dyDescent="0.25">
      <c r="A261" s="13" t="s">
        <v>1638</v>
      </c>
      <c r="B261" s="31" t="s">
        <v>1639</v>
      </c>
      <c r="C261" s="31" t="s">
        <v>896</v>
      </c>
      <c r="D261" s="14">
        <v>19505</v>
      </c>
      <c r="E261" s="15">
        <v>23.61</v>
      </c>
      <c r="F261" s="16">
        <v>6.9999999999999999E-4</v>
      </c>
      <c r="G261" s="16"/>
    </row>
    <row r="262" spans="1:7" x14ac:dyDescent="0.25">
      <c r="A262" s="17" t="s">
        <v>187</v>
      </c>
      <c r="B262" s="32"/>
      <c r="C262" s="32"/>
      <c r="D262" s="18"/>
      <c r="E262" s="37">
        <f>SUM(E8:E261)</f>
        <v>31568.710000000006</v>
      </c>
      <c r="F262" s="38">
        <f>SUM(F8:F261)</f>
        <v>1.0001999999999995</v>
      </c>
      <c r="G262" s="21"/>
    </row>
    <row r="263" spans="1:7" x14ac:dyDescent="0.25">
      <c r="A263" s="13"/>
      <c r="B263" s="31"/>
      <c r="C263" s="31"/>
      <c r="D263" s="14"/>
      <c r="E263" s="15"/>
      <c r="F263" s="16"/>
      <c r="G263" s="16"/>
    </row>
    <row r="264" spans="1:7" x14ac:dyDescent="0.25">
      <c r="A264" s="24" t="s">
        <v>190</v>
      </c>
      <c r="B264" s="33"/>
      <c r="C264" s="33"/>
      <c r="D264" s="25"/>
      <c r="E264" s="37">
        <v>31568.71</v>
      </c>
      <c r="F264" s="38">
        <v>1.0002</v>
      </c>
      <c r="G264" s="21"/>
    </row>
    <row r="265" spans="1:7" x14ac:dyDescent="0.25">
      <c r="A265" s="13"/>
      <c r="B265" s="31"/>
      <c r="C265" s="31"/>
      <c r="D265" s="14"/>
      <c r="E265" s="15"/>
      <c r="F265" s="16"/>
      <c r="G265" s="16"/>
    </row>
    <row r="266" spans="1:7" x14ac:dyDescent="0.25">
      <c r="A266" s="13"/>
      <c r="B266" s="31"/>
      <c r="C266" s="31"/>
      <c r="D266" s="14"/>
      <c r="E266" s="15"/>
      <c r="F266" s="16"/>
      <c r="G266" s="16"/>
    </row>
    <row r="267" spans="1:7" x14ac:dyDescent="0.25">
      <c r="A267" s="17" t="s">
        <v>191</v>
      </c>
      <c r="B267" s="31"/>
      <c r="C267" s="31"/>
      <c r="D267" s="14"/>
      <c r="E267" s="15"/>
      <c r="F267" s="16"/>
      <c r="G267" s="16"/>
    </row>
    <row r="268" spans="1:7" x14ac:dyDescent="0.25">
      <c r="A268" s="13" t="s">
        <v>192</v>
      </c>
      <c r="B268" s="31"/>
      <c r="C268" s="31"/>
      <c r="D268" s="14"/>
      <c r="E268" s="15">
        <v>40.98</v>
      </c>
      <c r="F268" s="16">
        <v>1.2999999999999999E-3</v>
      </c>
      <c r="G268" s="16">
        <v>5.2331000000000003E-2</v>
      </c>
    </row>
    <row r="269" spans="1:7" x14ac:dyDescent="0.25">
      <c r="A269" s="17" t="s">
        <v>187</v>
      </c>
      <c r="B269" s="32"/>
      <c r="C269" s="32"/>
      <c r="D269" s="18"/>
      <c r="E269" s="37">
        <v>40.98</v>
      </c>
      <c r="F269" s="38">
        <v>1.2999999999999999E-3</v>
      </c>
      <c r="G269" s="21"/>
    </row>
    <row r="270" spans="1:7" x14ac:dyDescent="0.25">
      <c r="A270" s="13"/>
      <c r="B270" s="31"/>
      <c r="C270" s="31"/>
      <c r="D270" s="14"/>
      <c r="E270" s="15"/>
      <c r="F270" s="16"/>
      <c r="G270" s="16"/>
    </row>
    <row r="271" spans="1:7" x14ac:dyDescent="0.25">
      <c r="A271" s="24" t="s">
        <v>190</v>
      </c>
      <c r="B271" s="33"/>
      <c r="C271" s="33"/>
      <c r="D271" s="25"/>
      <c r="E271" s="19">
        <v>40.98</v>
      </c>
      <c r="F271" s="20">
        <v>1.2999999999999999E-3</v>
      </c>
      <c r="G271" s="21"/>
    </row>
    <row r="272" spans="1:7" x14ac:dyDescent="0.25">
      <c r="A272" s="13" t="s">
        <v>193</v>
      </c>
      <c r="B272" s="31"/>
      <c r="C272" s="31"/>
      <c r="D272" s="14"/>
      <c r="E272" s="15">
        <v>5.8748999999999997E-3</v>
      </c>
      <c r="F272" s="68">
        <v>0</v>
      </c>
      <c r="G272" s="16"/>
    </row>
    <row r="273" spans="1:7" x14ac:dyDescent="0.25">
      <c r="A273" s="13" t="s">
        <v>194</v>
      </c>
      <c r="B273" s="31"/>
      <c r="C273" s="31"/>
      <c r="D273" s="14"/>
      <c r="E273" s="35">
        <v>-35.135874899999997</v>
      </c>
      <c r="F273" s="36">
        <v>-1.5E-3</v>
      </c>
      <c r="G273" s="16">
        <v>5.2330000000000002E-2</v>
      </c>
    </row>
    <row r="274" spans="1:7" x14ac:dyDescent="0.25">
      <c r="A274" s="26" t="s">
        <v>195</v>
      </c>
      <c r="B274" s="34"/>
      <c r="C274" s="34"/>
      <c r="D274" s="27"/>
      <c r="E274" s="28">
        <v>31574.560000000001</v>
      </c>
      <c r="F274" s="29">
        <v>1</v>
      </c>
      <c r="G274" s="29"/>
    </row>
    <row r="277" spans="1:7" x14ac:dyDescent="0.25">
      <c r="A277" s="69" t="s">
        <v>197</v>
      </c>
    </row>
    <row r="279" spans="1:7" x14ac:dyDescent="0.25">
      <c r="A279" s="1" t="s">
        <v>199</v>
      </c>
    </row>
    <row r="280" spans="1:7" x14ac:dyDescent="0.25">
      <c r="A280" s="47" t="s">
        <v>200</v>
      </c>
      <c r="B280" s="3" t="s">
        <v>153</v>
      </c>
    </row>
    <row r="281" spans="1:7" x14ac:dyDescent="0.25">
      <c r="A281" t="s">
        <v>201</v>
      </c>
    </row>
    <row r="282" spans="1:7" x14ac:dyDescent="0.25">
      <c r="A282" t="s">
        <v>202</v>
      </c>
      <c r="B282" t="s">
        <v>203</v>
      </c>
      <c r="C282" t="s">
        <v>203</v>
      </c>
    </row>
    <row r="283" spans="1:7" x14ac:dyDescent="0.25">
      <c r="B283" s="48">
        <v>46112</v>
      </c>
      <c r="C283" s="48">
        <v>46142</v>
      </c>
    </row>
    <row r="284" spans="1:7" x14ac:dyDescent="0.25">
      <c r="A284" t="s">
        <v>478</v>
      </c>
      <c r="B284">
        <v>15.178000000000001</v>
      </c>
      <c r="C284">
        <v>16.848199999999999</v>
      </c>
    </row>
    <row r="285" spans="1:7" x14ac:dyDescent="0.25">
      <c r="A285" t="s">
        <v>205</v>
      </c>
      <c r="B285">
        <v>15.178100000000001</v>
      </c>
      <c r="C285">
        <v>16.848299999999998</v>
      </c>
    </row>
    <row r="286" spans="1:7" x14ac:dyDescent="0.25">
      <c r="A286" t="s">
        <v>479</v>
      </c>
      <c r="B286">
        <v>14.7529</v>
      </c>
      <c r="C286">
        <v>16.368200000000002</v>
      </c>
    </row>
    <row r="287" spans="1:7" x14ac:dyDescent="0.25">
      <c r="A287" t="s">
        <v>207</v>
      </c>
      <c r="B287">
        <v>14.7522</v>
      </c>
      <c r="C287">
        <v>16.3675</v>
      </c>
    </row>
    <row r="289" spans="1:9" x14ac:dyDescent="0.25">
      <c r="A289" t="s">
        <v>208</v>
      </c>
      <c r="B289" s="3" t="s">
        <v>153</v>
      </c>
    </row>
    <row r="290" spans="1:9" x14ac:dyDescent="0.25">
      <c r="A290" t="s">
        <v>209</v>
      </c>
      <c r="B290" s="3" t="s">
        <v>153</v>
      </c>
    </row>
    <row r="291" spans="1:9" ht="29.1" customHeight="1" x14ac:dyDescent="0.25">
      <c r="A291" s="47" t="s">
        <v>210</v>
      </c>
      <c r="B291" s="3" t="s">
        <v>153</v>
      </c>
    </row>
    <row r="292" spans="1:9" ht="29.1" customHeight="1" x14ac:dyDescent="0.25">
      <c r="A292" s="47" t="s">
        <v>211</v>
      </c>
      <c r="B292" s="3" t="s">
        <v>153</v>
      </c>
    </row>
    <row r="293" spans="1:9" x14ac:dyDescent="0.25">
      <c r="A293" t="s">
        <v>480</v>
      </c>
      <c r="B293" s="49">
        <v>0.29759999999999998</v>
      </c>
    </row>
    <row r="294" spans="1:9" ht="43.5" customHeight="1" x14ac:dyDescent="0.25">
      <c r="A294" s="47" t="s">
        <v>213</v>
      </c>
      <c r="B294" s="3" t="s">
        <v>153</v>
      </c>
    </row>
    <row r="295" spans="1:9" x14ac:dyDescent="0.25">
      <c r="B295" s="3"/>
    </row>
    <row r="296" spans="1:9" ht="29.1" customHeight="1" x14ac:dyDescent="0.25">
      <c r="A296" s="47" t="s">
        <v>214</v>
      </c>
      <c r="B296" s="3" t="s">
        <v>153</v>
      </c>
    </row>
    <row r="297" spans="1:9" ht="29.1" customHeight="1" x14ac:dyDescent="0.25">
      <c r="A297" s="47" t="s">
        <v>215</v>
      </c>
      <c r="B297" t="s">
        <v>153</v>
      </c>
    </row>
    <row r="298" spans="1:9" ht="29.1" customHeight="1" x14ac:dyDescent="0.25">
      <c r="A298" s="47" t="s">
        <v>216</v>
      </c>
      <c r="B298" s="3" t="s">
        <v>153</v>
      </c>
    </row>
    <row r="299" spans="1:9" ht="29.1" customHeight="1" x14ac:dyDescent="0.25">
      <c r="A299" s="47" t="s">
        <v>217</v>
      </c>
      <c r="B299" s="3" t="s">
        <v>153</v>
      </c>
    </row>
    <row r="301" spans="1:9" x14ac:dyDescent="0.25">
      <c r="A301" s="77" t="s">
        <v>481</v>
      </c>
      <c r="B301" s="78" t="s">
        <v>482</v>
      </c>
      <c r="C301" s="76"/>
      <c r="D301" s="76"/>
      <c r="E301" s="76"/>
      <c r="F301" s="76"/>
      <c r="G301" s="76"/>
      <c r="H301" s="76"/>
      <c r="I301" s="76"/>
    </row>
    <row r="302" spans="1:9" x14ac:dyDescent="0.25">
      <c r="A302" s="76"/>
      <c r="B302" s="76"/>
      <c r="C302" s="76"/>
      <c r="D302" s="76"/>
      <c r="E302" s="76"/>
      <c r="F302" s="76"/>
      <c r="G302" s="76"/>
      <c r="H302" s="76"/>
      <c r="I302" s="76"/>
    </row>
    <row r="303" spans="1:9" x14ac:dyDescent="0.25">
      <c r="A303" s="77" t="s">
        <v>483</v>
      </c>
      <c r="B303" s="79" t="s">
        <v>484</v>
      </c>
      <c r="C303" s="80"/>
      <c r="D303" s="80"/>
      <c r="E303" s="76"/>
      <c r="F303" s="76"/>
      <c r="G303" s="76"/>
      <c r="H303" s="76"/>
      <c r="I303" s="76"/>
    </row>
    <row r="304" spans="1:9" x14ac:dyDescent="0.25">
      <c r="A304" s="76"/>
      <c r="B304" s="76"/>
      <c r="C304" s="76"/>
      <c r="D304" s="76"/>
      <c r="E304" s="76"/>
      <c r="F304" s="88"/>
      <c r="G304" s="88"/>
      <c r="H304" s="87"/>
      <c r="I304" s="76"/>
    </row>
    <row r="305" spans="1:9" x14ac:dyDescent="0.25">
      <c r="A305" s="76"/>
      <c r="B305" s="79" t="s">
        <v>485</v>
      </c>
      <c r="C305" s="76"/>
      <c r="D305" s="76"/>
      <c r="E305" s="76"/>
      <c r="F305" s="76"/>
      <c r="G305" s="76"/>
      <c r="H305" s="76"/>
      <c r="I305" s="76"/>
    </row>
    <row r="306" spans="1:9" x14ac:dyDescent="0.25">
      <c r="A306" s="76"/>
      <c r="B306" s="81" t="s">
        <v>486</v>
      </c>
      <c r="C306" s="81" t="s">
        <v>487</v>
      </c>
      <c r="D306" s="76"/>
      <c r="E306" s="76"/>
      <c r="F306" s="76"/>
      <c r="G306" s="76"/>
      <c r="H306" s="76"/>
      <c r="I306" s="76"/>
    </row>
    <row r="307" spans="1:9" x14ac:dyDescent="0.25">
      <c r="A307" s="76"/>
      <c r="B307" s="84" t="s">
        <v>488</v>
      </c>
      <c r="C307" s="89"/>
      <c r="D307" s="76"/>
      <c r="E307" s="90"/>
      <c r="F307" s="76"/>
      <c r="G307" s="76"/>
      <c r="H307" s="76"/>
      <c r="I307" s="76"/>
    </row>
    <row r="308" spans="1:9" x14ac:dyDescent="0.25">
      <c r="A308" s="76"/>
      <c r="B308" s="76"/>
      <c r="C308" s="76"/>
      <c r="D308" s="76"/>
      <c r="E308" s="76"/>
      <c r="F308" s="76"/>
      <c r="G308" s="76"/>
      <c r="H308" s="76"/>
      <c r="I308" s="76"/>
    </row>
    <row r="309" spans="1:9" x14ac:dyDescent="0.25">
      <c r="A309" s="77" t="s">
        <v>489</v>
      </c>
      <c r="B309" s="78" t="s">
        <v>490</v>
      </c>
      <c r="C309" s="76"/>
      <c r="D309" s="76"/>
      <c r="E309" s="76"/>
      <c r="F309" s="76"/>
      <c r="G309" s="76"/>
      <c r="H309" s="76"/>
      <c r="I309" s="76"/>
    </row>
    <row r="310" spans="1:9" x14ac:dyDescent="0.25">
      <c r="A310" s="76"/>
      <c r="B310" s="76"/>
      <c r="C310" s="94"/>
      <c r="D310" s="95"/>
      <c r="E310" s="96">
        <v>18691756509.944</v>
      </c>
      <c r="F310" s="96">
        <v>15069556039.044001</v>
      </c>
      <c r="G310" s="96">
        <v>15069556039.044001</v>
      </c>
      <c r="H310" s="76"/>
      <c r="I310" s="76"/>
    </row>
    <row r="311" spans="1:9" x14ac:dyDescent="0.25">
      <c r="A311" s="77" t="s">
        <v>491</v>
      </c>
      <c r="B311" s="79" t="s">
        <v>492</v>
      </c>
      <c r="C311" s="76"/>
      <c r="D311" s="76"/>
      <c r="E311" s="76"/>
      <c r="F311" s="76"/>
      <c r="G311" s="76"/>
      <c r="H311" s="76"/>
      <c r="I311" s="76"/>
    </row>
    <row r="312" spans="1:9" x14ac:dyDescent="0.25">
      <c r="A312" s="76"/>
      <c r="B312" s="76"/>
      <c r="C312" s="76"/>
      <c r="D312" s="76"/>
      <c r="E312" s="94"/>
      <c r="F312" s="98"/>
      <c r="G312" s="98"/>
      <c r="H312" s="90"/>
      <c r="I312" s="76"/>
    </row>
    <row r="313" spans="1:9" x14ac:dyDescent="0.25">
      <c r="A313" s="76"/>
      <c r="B313" s="100"/>
      <c r="C313" s="76"/>
      <c r="D313" s="76"/>
      <c r="E313" s="76"/>
      <c r="F313" s="76"/>
      <c r="G313" s="76"/>
      <c r="H313" s="76"/>
      <c r="I313" s="76"/>
    </row>
    <row r="314" spans="1:9" x14ac:dyDescent="0.25">
      <c r="A314" s="77" t="s">
        <v>493</v>
      </c>
      <c r="B314" s="79" t="s">
        <v>494</v>
      </c>
      <c r="C314" s="76"/>
      <c r="D314" s="76"/>
      <c r="E314" s="76"/>
      <c r="F314" s="76"/>
      <c r="G314" s="76"/>
      <c r="H314" s="76"/>
      <c r="I314" s="76"/>
    </row>
    <row r="315" spans="1:9" x14ac:dyDescent="0.25">
      <c r="A315" s="76"/>
      <c r="B315" s="76"/>
      <c r="C315" s="76"/>
      <c r="D315" s="76"/>
      <c r="E315" s="76"/>
      <c r="F315" s="76"/>
      <c r="G315" s="76"/>
      <c r="H315" s="76"/>
      <c r="I315" s="76"/>
    </row>
    <row r="316" spans="1:9" x14ac:dyDescent="0.25">
      <c r="A316" s="77" t="s">
        <v>495</v>
      </c>
      <c r="B316" s="78" t="s">
        <v>496</v>
      </c>
      <c r="C316" s="76"/>
      <c r="D316" s="76"/>
      <c r="E316" s="76"/>
      <c r="F316" s="76"/>
      <c r="G316" s="76"/>
      <c r="H316" s="76"/>
      <c r="I316" s="76"/>
    </row>
    <row r="317" spans="1:9" x14ac:dyDescent="0.25">
      <c r="A317" s="76"/>
      <c r="B317" s="101"/>
      <c r="C317" s="76"/>
      <c r="D317" s="76"/>
      <c r="E317" s="76"/>
      <c r="F317" s="76"/>
      <c r="G317" s="76"/>
      <c r="H317" s="76"/>
      <c r="I317" s="76"/>
    </row>
    <row r="318" spans="1:9" x14ac:dyDescent="0.25">
      <c r="A318" s="77" t="s">
        <v>497</v>
      </c>
      <c r="B318" s="79" t="s">
        <v>498</v>
      </c>
      <c r="C318" s="76"/>
      <c r="D318" s="76"/>
      <c r="E318" s="76"/>
      <c r="F318" s="76"/>
      <c r="G318" s="76"/>
      <c r="H318" s="76"/>
      <c r="I318" s="76"/>
    </row>
    <row r="319" spans="1:9" x14ac:dyDescent="0.25">
      <c r="A319" s="77"/>
      <c r="B319" s="78"/>
      <c r="C319" s="76"/>
      <c r="D319" s="76"/>
      <c r="E319" s="76"/>
      <c r="F319" s="76"/>
      <c r="G319" s="76"/>
      <c r="H319" s="76"/>
      <c r="I319" s="76"/>
    </row>
    <row r="320" spans="1:9" x14ac:dyDescent="0.25">
      <c r="A320" s="77" t="s">
        <v>499</v>
      </c>
      <c r="B320" s="79" t="s">
        <v>500</v>
      </c>
      <c r="C320" s="76"/>
      <c r="D320" s="76"/>
      <c r="E320" s="76"/>
      <c r="F320" s="76"/>
      <c r="G320" s="76"/>
      <c r="H320" s="76"/>
      <c r="I320" s="76"/>
    </row>
    <row r="321" spans="1:9" x14ac:dyDescent="0.25">
      <c r="A321" s="77"/>
      <c r="B321" s="84"/>
      <c r="C321" s="84"/>
      <c r="D321" s="84"/>
      <c r="E321" s="102"/>
      <c r="F321" s="86"/>
      <c r="G321" s="86"/>
      <c r="H321" s="76"/>
      <c r="I321" s="76"/>
    </row>
    <row r="322" spans="1:9" x14ac:dyDescent="0.25">
      <c r="A322" s="77"/>
      <c r="B322" s="103"/>
      <c r="C322" s="76"/>
      <c r="D322" s="76"/>
      <c r="E322" s="93"/>
      <c r="F322" s="88"/>
      <c r="G322" s="88"/>
      <c r="H322" s="76"/>
      <c r="I322" s="76"/>
    </row>
    <row r="323" spans="1:9" x14ac:dyDescent="0.25">
      <c r="A323" s="77" t="s">
        <v>501</v>
      </c>
      <c r="B323" s="79" t="s">
        <v>502</v>
      </c>
      <c r="C323" s="76"/>
      <c r="D323" s="76"/>
      <c r="E323" s="76"/>
      <c r="F323" s="76"/>
      <c r="G323" s="76"/>
      <c r="H323" s="76"/>
      <c r="I323" s="76"/>
    </row>
    <row r="324" spans="1:9" x14ac:dyDescent="0.25">
      <c r="A324" s="76"/>
      <c r="B324" s="84"/>
      <c r="C324" s="84"/>
      <c r="D324" s="84"/>
      <c r="E324" s="104"/>
      <c r="F324" s="104"/>
      <c r="G324" s="104"/>
      <c r="H324" s="76"/>
      <c r="I324" s="76"/>
    </row>
    <row r="325" spans="1:9" x14ac:dyDescent="0.25">
      <c r="A325" s="76"/>
      <c r="B325" s="76"/>
      <c r="C325" s="76"/>
      <c r="D325" s="76"/>
      <c r="E325" s="106"/>
      <c r="F325" s="106"/>
      <c r="G325" s="106"/>
      <c r="H325" s="76"/>
      <c r="I325" s="76"/>
    </row>
    <row r="326" spans="1:9" x14ac:dyDescent="0.25">
      <c r="A326" s="76"/>
      <c r="B326" s="76" t="s">
        <v>503</v>
      </c>
      <c r="C326" s="76"/>
      <c r="D326" s="76"/>
      <c r="E326" s="76"/>
      <c r="F326" s="76"/>
      <c r="G326" s="76"/>
      <c r="H326" s="76"/>
      <c r="I326" s="76"/>
    </row>
    <row r="327" spans="1:9" x14ac:dyDescent="0.25">
      <c r="A327" s="76"/>
      <c r="B327" s="76"/>
      <c r="C327" s="76"/>
      <c r="D327" s="76"/>
      <c r="E327" s="76"/>
      <c r="F327" s="76"/>
      <c r="G327" s="76"/>
      <c r="H327" s="76"/>
      <c r="I327" s="76"/>
    </row>
    <row r="328" spans="1:9" x14ac:dyDescent="0.25">
      <c r="A328" s="77" t="s">
        <v>504</v>
      </c>
      <c r="B328" s="78" t="s">
        <v>505</v>
      </c>
      <c r="C328" s="76"/>
      <c r="D328" s="76"/>
      <c r="E328" s="76"/>
      <c r="F328" s="76"/>
      <c r="G328" s="76"/>
      <c r="H328" s="76"/>
      <c r="I328" s="76"/>
    </row>
    <row r="329" spans="1:9" x14ac:dyDescent="0.25">
      <c r="A329" s="76"/>
      <c r="B329" s="76"/>
      <c r="C329" s="76"/>
      <c r="D329" s="76"/>
      <c r="E329" s="76"/>
      <c r="F329" s="76"/>
      <c r="G329" s="76"/>
      <c r="H329" s="76"/>
      <c r="I329" s="76"/>
    </row>
    <row r="330" spans="1:9" x14ac:dyDescent="0.25">
      <c r="A330" s="76"/>
      <c r="B330" s="76" t="s">
        <v>506</v>
      </c>
      <c r="C330" s="76"/>
      <c r="D330" s="76"/>
      <c r="E330" s="76"/>
      <c r="F330" s="76"/>
      <c r="G330" s="76"/>
      <c r="H330" s="76"/>
      <c r="I330" s="76"/>
    </row>
    <row r="331" spans="1:9" x14ac:dyDescent="0.25">
      <c r="A331" s="76"/>
      <c r="B331" s="76"/>
      <c r="C331" s="76"/>
      <c r="D331" s="76"/>
      <c r="E331" s="76"/>
      <c r="F331" s="76"/>
      <c r="G331" s="76"/>
      <c r="H331" s="76"/>
      <c r="I331" s="76"/>
    </row>
    <row r="332" spans="1:9" x14ac:dyDescent="0.25">
      <c r="A332" s="77" t="s">
        <v>507</v>
      </c>
      <c r="B332" s="78" t="s">
        <v>508</v>
      </c>
      <c r="C332" s="76"/>
      <c r="D332" s="76"/>
      <c r="E332" s="76"/>
      <c r="F332" s="76"/>
      <c r="G332" s="76"/>
      <c r="H332" s="76"/>
      <c r="I332" s="76"/>
    </row>
    <row r="333" spans="1:9" x14ac:dyDescent="0.25">
      <c r="A333" s="76"/>
      <c r="B333" s="76"/>
      <c r="C333" s="76"/>
      <c r="D333" s="76"/>
      <c r="E333" s="76"/>
      <c r="F333" s="76"/>
      <c r="G333" s="76"/>
      <c r="H333" s="76"/>
      <c r="I333" s="76" t="s">
        <v>509</v>
      </c>
    </row>
    <row r="335" spans="1:9" ht="69.95" customHeight="1" x14ac:dyDescent="0.25">
      <c r="A335" s="107" t="s">
        <v>227</v>
      </c>
      <c r="B335" s="107" t="s">
        <v>228</v>
      </c>
      <c r="C335" s="107" t="s">
        <v>5</v>
      </c>
      <c r="D335" s="107" t="s">
        <v>6</v>
      </c>
    </row>
    <row r="336" spans="1:9" ht="69.95" customHeight="1" x14ac:dyDescent="0.25">
      <c r="A336" s="107" t="s">
        <v>1640</v>
      </c>
      <c r="B336" s="107"/>
      <c r="C336" s="107" t="s">
        <v>63</v>
      </c>
      <c r="D336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98"/>
  <sheetViews>
    <sheetView showGridLines="0" workbookViewId="0">
      <pane ySplit="4" topLeftCell="A77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1641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1642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3"/>
      <c r="B7" s="31"/>
      <c r="C7" s="31"/>
      <c r="D7" s="14"/>
      <c r="E7" s="15"/>
      <c r="F7" s="16"/>
      <c r="G7" s="16"/>
    </row>
    <row r="8" spans="1:7" x14ac:dyDescent="0.25">
      <c r="A8" s="70" t="s">
        <v>1643</v>
      </c>
      <c r="B8" s="31"/>
      <c r="C8" s="31"/>
      <c r="D8" s="14"/>
      <c r="E8" s="15"/>
      <c r="F8" s="16"/>
      <c r="G8" s="16"/>
    </row>
    <row r="9" spans="1:7" x14ac:dyDescent="0.25">
      <c r="A9" s="13" t="s">
        <v>1644</v>
      </c>
      <c r="B9" s="31" t="s">
        <v>1645</v>
      </c>
      <c r="C9" s="31"/>
      <c r="D9" s="14">
        <v>80232143.000200003</v>
      </c>
      <c r="E9" s="15">
        <v>13045.75</v>
      </c>
      <c r="F9" s="16">
        <v>0.27250000000000002</v>
      </c>
      <c r="G9" s="16"/>
    </row>
    <row r="10" spans="1:7" x14ac:dyDescent="0.25">
      <c r="A10" s="13" t="s">
        <v>1646</v>
      </c>
      <c r="B10" s="31" t="s">
        <v>1647</v>
      </c>
      <c r="C10" s="31"/>
      <c r="D10" s="14">
        <v>2011121</v>
      </c>
      <c r="E10" s="15">
        <v>4769.17</v>
      </c>
      <c r="F10" s="16">
        <v>9.9599999999999994E-2</v>
      </c>
      <c r="G10" s="16"/>
    </row>
    <row r="11" spans="1:7" x14ac:dyDescent="0.25">
      <c r="A11" s="13" t="s">
        <v>1296</v>
      </c>
      <c r="B11" s="31" t="s">
        <v>1297</v>
      </c>
      <c r="C11" s="31"/>
      <c r="D11" s="14">
        <v>3182756</v>
      </c>
      <c r="E11" s="15">
        <v>4748.67</v>
      </c>
      <c r="F11" s="16">
        <v>9.9199999999999997E-2</v>
      </c>
      <c r="G11" s="16"/>
    </row>
    <row r="12" spans="1:7" x14ac:dyDescent="0.25">
      <c r="A12" s="13" t="s">
        <v>1648</v>
      </c>
      <c r="B12" s="31" t="s">
        <v>1649</v>
      </c>
      <c r="C12" s="31"/>
      <c r="D12" s="14">
        <v>1146148</v>
      </c>
      <c r="E12" s="15">
        <v>634.04999999999995</v>
      </c>
      <c r="F12" s="16">
        <v>1.32E-2</v>
      </c>
      <c r="G12" s="16"/>
    </row>
    <row r="13" spans="1:7" x14ac:dyDescent="0.25">
      <c r="A13" s="17" t="s">
        <v>187</v>
      </c>
      <c r="B13" s="32"/>
      <c r="C13" s="32"/>
      <c r="D13" s="18"/>
      <c r="E13" s="19">
        <v>23197.64</v>
      </c>
      <c r="F13" s="20">
        <v>0.48449999999999999</v>
      </c>
      <c r="G13" s="21"/>
    </row>
    <row r="14" spans="1:7" x14ac:dyDescent="0.25">
      <c r="A14" s="13"/>
      <c r="B14" s="31"/>
      <c r="C14" s="31"/>
      <c r="D14" s="14"/>
      <c r="E14" s="15"/>
      <c r="F14" s="16"/>
      <c r="G14" s="16"/>
    </row>
    <row r="15" spans="1:7" x14ac:dyDescent="0.25">
      <c r="A15" s="24" t="s">
        <v>190</v>
      </c>
      <c r="B15" s="33"/>
      <c r="C15" s="33"/>
      <c r="D15" s="25"/>
      <c r="E15" s="19">
        <v>23197.64</v>
      </c>
      <c r="F15" s="20">
        <v>0.48449999999999999</v>
      </c>
      <c r="G15" s="21"/>
    </row>
    <row r="16" spans="1:7" x14ac:dyDescent="0.25">
      <c r="A16" s="13"/>
      <c r="B16" s="31"/>
      <c r="C16" s="31"/>
      <c r="D16" s="14"/>
      <c r="E16" s="15"/>
      <c r="F16" s="16"/>
      <c r="G16" s="16"/>
    </row>
    <row r="17" spans="1:7" x14ac:dyDescent="0.25">
      <c r="A17" s="17" t="s">
        <v>1229</v>
      </c>
      <c r="B17" s="31"/>
      <c r="C17" s="31"/>
      <c r="D17" s="14"/>
      <c r="E17" s="15"/>
      <c r="F17" s="16"/>
      <c r="G17" s="16"/>
    </row>
    <row r="18" spans="1:7" x14ac:dyDescent="0.25">
      <c r="A18" s="13" t="s">
        <v>1650</v>
      </c>
      <c r="B18" s="31" t="s">
        <v>1651</v>
      </c>
      <c r="C18" s="31"/>
      <c r="D18" s="14">
        <v>19335229.190900002</v>
      </c>
      <c r="E18" s="15">
        <v>5108.3500000000004</v>
      </c>
      <c r="F18" s="16">
        <v>0.1067</v>
      </c>
      <c r="G18" s="16"/>
    </row>
    <row r="19" spans="1:7" x14ac:dyDescent="0.25">
      <c r="A19" s="13" t="s">
        <v>1652</v>
      </c>
      <c r="B19" s="31" t="s">
        <v>1653</v>
      </c>
      <c r="C19" s="31"/>
      <c r="D19" s="14">
        <v>5008601.6239999998</v>
      </c>
      <c r="E19" s="15">
        <v>4723.6099999999997</v>
      </c>
      <c r="F19" s="16">
        <v>9.8699999999999996E-2</v>
      </c>
      <c r="G19" s="16"/>
    </row>
    <row r="20" spans="1:7" x14ac:dyDescent="0.25">
      <c r="A20" s="13" t="s">
        <v>1654</v>
      </c>
      <c r="B20" s="31" t="s">
        <v>1655</v>
      </c>
      <c r="C20" s="31"/>
      <c r="D20" s="14">
        <v>27407474.301100001</v>
      </c>
      <c r="E20" s="15">
        <v>4696.2700000000004</v>
      </c>
      <c r="F20" s="16">
        <v>9.8100000000000007E-2</v>
      </c>
      <c r="G20" s="16"/>
    </row>
    <row r="21" spans="1:7" x14ac:dyDescent="0.25">
      <c r="A21" s="13" t="s">
        <v>1656</v>
      </c>
      <c r="B21" s="31" t="s">
        <v>1657</v>
      </c>
      <c r="C21" s="31"/>
      <c r="D21" s="14">
        <v>8494351.2479999997</v>
      </c>
      <c r="E21" s="15">
        <v>2622</v>
      </c>
      <c r="F21" s="16">
        <v>5.4800000000000001E-2</v>
      </c>
      <c r="G21" s="16"/>
    </row>
    <row r="22" spans="1:7" x14ac:dyDescent="0.25">
      <c r="A22" s="13" t="s">
        <v>1658</v>
      </c>
      <c r="B22" s="31" t="s">
        <v>1659</v>
      </c>
      <c r="C22" s="31"/>
      <c r="D22" s="14">
        <v>20313266.518800002</v>
      </c>
      <c r="E22" s="15">
        <v>2400.9699999999998</v>
      </c>
      <c r="F22" s="16">
        <v>5.0099999999999999E-2</v>
      </c>
      <c r="G22" s="16"/>
    </row>
    <row r="23" spans="1:7" x14ac:dyDescent="0.25">
      <c r="A23" s="13" t="s">
        <v>1660</v>
      </c>
      <c r="B23" s="31" t="s">
        <v>1661</v>
      </c>
      <c r="C23" s="31"/>
      <c r="D23" s="14">
        <v>21450822.0079</v>
      </c>
      <c r="E23" s="15">
        <v>2348.9899999999998</v>
      </c>
      <c r="F23" s="16">
        <v>4.9099999999999998E-2</v>
      </c>
      <c r="G23" s="16"/>
    </row>
    <row r="24" spans="1:7" x14ac:dyDescent="0.25">
      <c r="A24" s="13" t="s">
        <v>1662</v>
      </c>
      <c r="B24" s="31" t="s">
        <v>1663</v>
      </c>
      <c r="C24" s="31"/>
      <c r="D24" s="14">
        <v>2268570.25</v>
      </c>
      <c r="E24" s="15">
        <v>2342.62</v>
      </c>
      <c r="F24" s="16">
        <v>4.8899999999999999E-2</v>
      </c>
      <c r="G24" s="16"/>
    </row>
    <row r="25" spans="1:7" x14ac:dyDescent="0.25">
      <c r="A25" s="13" t="s">
        <v>1664</v>
      </c>
      <c r="B25" s="31" t="s">
        <v>1665</v>
      </c>
      <c r="C25" s="31"/>
      <c r="D25" s="14">
        <v>4132766.0693000001</v>
      </c>
      <c r="E25" s="15">
        <v>384.55</v>
      </c>
      <c r="F25" s="16">
        <v>8.0000000000000002E-3</v>
      </c>
      <c r="G25" s="16"/>
    </row>
    <row r="26" spans="1:7" x14ac:dyDescent="0.25">
      <c r="A26" s="13"/>
      <c r="B26" s="31"/>
      <c r="C26" s="31"/>
      <c r="D26" s="14"/>
      <c r="E26" s="15"/>
      <c r="F26" s="16"/>
      <c r="G26" s="16"/>
    </row>
    <row r="27" spans="1:7" x14ac:dyDescent="0.25">
      <c r="A27" s="24" t="s">
        <v>190</v>
      </c>
      <c r="B27" s="33"/>
      <c r="C27" s="33"/>
      <c r="D27" s="25"/>
      <c r="E27" s="19">
        <v>24627.360000000001</v>
      </c>
      <c r="F27" s="20">
        <v>0.51439999999999997</v>
      </c>
      <c r="G27" s="21"/>
    </row>
    <row r="28" spans="1:7" x14ac:dyDescent="0.25">
      <c r="A28" s="13"/>
      <c r="B28" s="31"/>
      <c r="C28" s="31"/>
      <c r="D28" s="14"/>
      <c r="E28" s="15"/>
      <c r="F28" s="16"/>
      <c r="G28" s="16"/>
    </row>
    <row r="29" spans="1:7" x14ac:dyDescent="0.25">
      <c r="A29" s="17" t="s">
        <v>191</v>
      </c>
      <c r="B29" s="31"/>
      <c r="C29" s="31"/>
      <c r="D29" s="14"/>
      <c r="E29" s="15"/>
      <c r="F29" s="16"/>
      <c r="G29" s="16"/>
    </row>
    <row r="30" spans="1:7" x14ac:dyDescent="0.25">
      <c r="A30" s="13" t="s">
        <v>192</v>
      </c>
      <c r="B30" s="31"/>
      <c r="C30" s="31"/>
      <c r="D30" s="14"/>
      <c r="E30" s="15">
        <v>266.85000000000002</v>
      </c>
      <c r="F30" s="16">
        <v>5.5999999999999999E-3</v>
      </c>
      <c r="G30" s="16">
        <v>5.2331000000000003E-2</v>
      </c>
    </row>
    <row r="31" spans="1:7" x14ac:dyDescent="0.25">
      <c r="A31" s="17" t="s">
        <v>187</v>
      </c>
      <c r="B31" s="32"/>
      <c r="C31" s="32"/>
      <c r="D31" s="18"/>
      <c r="E31" s="19">
        <v>266.85000000000002</v>
      </c>
      <c r="F31" s="20">
        <v>5.5999999999999999E-3</v>
      </c>
      <c r="G31" s="21"/>
    </row>
    <row r="32" spans="1:7" x14ac:dyDescent="0.25">
      <c r="A32" s="13"/>
      <c r="B32" s="31"/>
      <c r="C32" s="31"/>
      <c r="D32" s="14"/>
      <c r="E32" s="15"/>
      <c r="F32" s="16"/>
      <c r="G32" s="16"/>
    </row>
    <row r="33" spans="1:7" x14ac:dyDescent="0.25">
      <c r="A33" s="24" t="s">
        <v>190</v>
      </c>
      <c r="B33" s="33"/>
      <c r="C33" s="33"/>
      <c r="D33" s="25"/>
      <c r="E33" s="19">
        <v>266.85000000000002</v>
      </c>
      <c r="F33" s="20">
        <v>5.5999999999999999E-3</v>
      </c>
      <c r="G33" s="21"/>
    </row>
    <row r="34" spans="1:7" x14ac:dyDescent="0.25">
      <c r="A34" s="13" t="s">
        <v>193</v>
      </c>
      <c r="B34" s="31"/>
      <c r="C34" s="31"/>
      <c r="D34" s="14"/>
      <c r="E34" s="15">
        <v>3.8258500000000001E-2</v>
      </c>
      <c r="F34" s="68">
        <v>0</v>
      </c>
      <c r="G34" s="16"/>
    </row>
    <row r="35" spans="1:7" x14ac:dyDescent="0.25">
      <c r="A35" s="13" t="s">
        <v>194</v>
      </c>
      <c r="B35" s="31"/>
      <c r="C35" s="31"/>
      <c r="D35" s="14"/>
      <c r="E35" s="35">
        <v>-215.58825849999999</v>
      </c>
      <c r="F35" s="36">
        <v>-4.4999999999999997E-3</v>
      </c>
      <c r="G35" s="16">
        <v>5.2330000000000002E-2</v>
      </c>
    </row>
    <row r="36" spans="1:7" x14ac:dyDescent="0.25">
      <c r="A36" s="26" t="s">
        <v>195</v>
      </c>
      <c r="B36" s="34"/>
      <c r="C36" s="34"/>
      <c r="D36" s="27"/>
      <c r="E36" s="28">
        <v>47876.3</v>
      </c>
      <c r="F36" s="29">
        <v>1</v>
      </c>
      <c r="G36" s="29"/>
    </row>
    <row r="38" spans="1:7" x14ac:dyDescent="0.25">
      <c r="A38" s="69" t="s">
        <v>197</v>
      </c>
    </row>
    <row r="41" spans="1:7" x14ac:dyDescent="0.25">
      <c r="A41" s="1" t="s">
        <v>199</v>
      </c>
    </row>
    <row r="42" spans="1:7" x14ac:dyDescent="0.25">
      <c r="A42" s="47" t="s">
        <v>200</v>
      </c>
      <c r="B42" s="3" t="s">
        <v>153</v>
      </c>
    </row>
    <row r="43" spans="1:7" x14ac:dyDescent="0.25">
      <c r="A43" t="s">
        <v>201</v>
      </c>
    </row>
    <row r="44" spans="1:7" x14ac:dyDescent="0.25">
      <c r="A44" t="s">
        <v>202</v>
      </c>
      <c r="B44" t="s">
        <v>203</v>
      </c>
      <c r="C44" t="s">
        <v>203</v>
      </c>
    </row>
    <row r="45" spans="1:7" x14ac:dyDescent="0.25">
      <c r="B45" s="48">
        <v>46112</v>
      </c>
      <c r="C45" s="48">
        <v>46142</v>
      </c>
    </row>
    <row r="46" spans="1:7" x14ac:dyDescent="0.25">
      <c r="A46" t="s">
        <v>204</v>
      </c>
      <c r="B46">
        <v>10.488300000000001</v>
      </c>
      <c r="C46">
        <v>11.3155</v>
      </c>
    </row>
    <row r="47" spans="1:7" x14ac:dyDescent="0.25">
      <c r="A47" t="s">
        <v>205</v>
      </c>
      <c r="B47">
        <v>10.488300000000001</v>
      </c>
      <c r="C47">
        <v>11.3155</v>
      </c>
    </row>
    <row r="48" spans="1:7" x14ac:dyDescent="0.25">
      <c r="A48" t="s">
        <v>206</v>
      </c>
      <c r="B48">
        <v>10.407299999999999</v>
      </c>
      <c r="C48">
        <v>11.216799999999999</v>
      </c>
    </row>
    <row r="49" spans="1:9" x14ac:dyDescent="0.25">
      <c r="A49" t="s">
        <v>207</v>
      </c>
      <c r="B49">
        <v>10.407299999999999</v>
      </c>
      <c r="C49">
        <v>11.216799999999999</v>
      </c>
    </row>
    <row r="51" spans="1:9" x14ac:dyDescent="0.25">
      <c r="A51" t="s">
        <v>208</v>
      </c>
      <c r="B51" s="3" t="s">
        <v>153</v>
      </c>
    </row>
    <row r="52" spans="1:9" x14ac:dyDescent="0.25">
      <c r="A52" t="s">
        <v>209</v>
      </c>
      <c r="B52" s="3" t="s">
        <v>153</v>
      </c>
    </row>
    <row r="53" spans="1:9" ht="29.1" customHeight="1" x14ac:dyDescent="0.25">
      <c r="A53" s="47" t="s">
        <v>210</v>
      </c>
      <c r="B53" s="3" t="s">
        <v>153</v>
      </c>
    </row>
    <row r="54" spans="1:9" ht="29.1" customHeight="1" x14ac:dyDescent="0.25">
      <c r="A54" s="47" t="s">
        <v>211</v>
      </c>
      <c r="B54" s="3" t="s">
        <v>153</v>
      </c>
    </row>
    <row r="55" spans="1:9" x14ac:dyDescent="0.25">
      <c r="A55" t="s">
        <v>480</v>
      </c>
      <c r="B55" s="49">
        <v>9.1399999999999995E-2</v>
      </c>
    </row>
    <row r="56" spans="1:9" ht="43.5" customHeight="1" x14ac:dyDescent="0.25">
      <c r="A56" s="47" t="s">
        <v>616</v>
      </c>
      <c r="B56" s="3" t="s">
        <v>153</v>
      </c>
    </row>
    <row r="57" spans="1:9" x14ac:dyDescent="0.25">
      <c r="B57" s="3"/>
    </row>
    <row r="58" spans="1:9" ht="29.1" customHeight="1" x14ac:dyDescent="0.25">
      <c r="A58" s="47" t="s">
        <v>617</v>
      </c>
      <c r="B58" s="3" t="s">
        <v>153</v>
      </c>
    </row>
    <row r="59" spans="1:9" ht="29.1" customHeight="1" x14ac:dyDescent="0.25">
      <c r="A59" s="47" t="s">
        <v>618</v>
      </c>
      <c r="B59" t="s">
        <v>153</v>
      </c>
    </row>
    <row r="60" spans="1:9" ht="29.1" customHeight="1" x14ac:dyDescent="0.25">
      <c r="A60" s="47" t="s">
        <v>619</v>
      </c>
      <c r="B60" s="3" t="s">
        <v>153</v>
      </c>
    </row>
    <row r="61" spans="1:9" ht="29.1" customHeight="1" x14ac:dyDescent="0.25">
      <c r="A61" s="47" t="s">
        <v>620</v>
      </c>
      <c r="B61" s="3" t="s">
        <v>153</v>
      </c>
    </row>
    <row r="63" spans="1:9" x14ac:dyDescent="0.25">
      <c r="A63" s="77" t="s">
        <v>481</v>
      </c>
      <c r="B63" s="78" t="s">
        <v>482</v>
      </c>
      <c r="C63" s="76"/>
      <c r="D63" s="76"/>
      <c r="E63" s="76"/>
      <c r="F63" s="76"/>
      <c r="G63" s="76"/>
      <c r="H63" s="76"/>
      <c r="I63" s="76"/>
    </row>
    <row r="64" spans="1:9" x14ac:dyDescent="0.25">
      <c r="A64" s="76"/>
      <c r="B64" s="76"/>
      <c r="C64" s="76"/>
      <c r="D64" s="76"/>
      <c r="E64" s="76"/>
      <c r="F64" s="76"/>
      <c r="G64" s="76"/>
      <c r="H64" s="76"/>
      <c r="I64" s="76"/>
    </row>
    <row r="65" spans="1:9" x14ac:dyDescent="0.25">
      <c r="A65" s="77" t="s">
        <v>483</v>
      </c>
      <c r="B65" s="79" t="s">
        <v>484</v>
      </c>
      <c r="C65" s="80"/>
      <c r="D65" s="80"/>
      <c r="E65" s="76"/>
      <c r="F65" s="76"/>
      <c r="G65" s="76"/>
      <c r="H65" s="76"/>
      <c r="I65" s="76"/>
    </row>
    <row r="66" spans="1:9" x14ac:dyDescent="0.25">
      <c r="A66" s="76"/>
      <c r="B66" s="76"/>
      <c r="C66" s="76"/>
      <c r="D66" s="76"/>
      <c r="E66" s="76"/>
      <c r="F66" s="88"/>
      <c r="G66" s="88"/>
      <c r="H66" s="87"/>
      <c r="I66" s="76"/>
    </row>
    <row r="67" spans="1:9" x14ac:dyDescent="0.25">
      <c r="A67" s="76"/>
      <c r="B67" s="79" t="s">
        <v>485</v>
      </c>
      <c r="C67" s="76"/>
      <c r="D67" s="76"/>
      <c r="E67" s="76"/>
      <c r="F67" s="76"/>
      <c r="G67" s="76"/>
      <c r="H67" s="76"/>
      <c r="I67" s="76"/>
    </row>
    <row r="68" spans="1:9" x14ac:dyDescent="0.25">
      <c r="A68" s="76"/>
      <c r="B68" s="81" t="s">
        <v>486</v>
      </c>
      <c r="C68" s="81" t="s">
        <v>487</v>
      </c>
      <c r="D68" s="76"/>
      <c r="E68" s="76"/>
      <c r="F68" s="76"/>
      <c r="G68" s="76"/>
      <c r="H68" s="76"/>
      <c r="I68" s="76"/>
    </row>
    <row r="69" spans="1:9" x14ac:dyDescent="0.25">
      <c r="A69" s="76"/>
      <c r="B69" s="84" t="s">
        <v>488</v>
      </c>
      <c r="C69" s="89"/>
      <c r="D69" s="76"/>
      <c r="E69" s="90"/>
      <c r="F69" s="76"/>
      <c r="G69" s="76"/>
      <c r="H69" s="76"/>
      <c r="I69" s="76"/>
    </row>
    <row r="70" spans="1:9" x14ac:dyDescent="0.25">
      <c r="A70" s="76"/>
      <c r="B70" s="76"/>
      <c r="C70" s="76"/>
      <c r="D70" s="76"/>
      <c r="E70" s="76"/>
      <c r="F70" s="76"/>
      <c r="G70" s="76"/>
      <c r="H70" s="76"/>
      <c r="I70" s="76"/>
    </row>
    <row r="71" spans="1:9" x14ac:dyDescent="0.25">
      <c r="A71" s="77" t="s">
        <v>489</v>
      </c>
      <c r="B71" s="78" t="s">
        <v>490</v>
      </c>
      <c r="C71" s="76"/>
      <c r="D71" s="76"/>
      <c r="E71" s="76"/>
      <c r="F71" s="76"/>
      <c r="G71" s="76"/>
      <c r="H71" s="76"/>
      <c r="I71" s="76"/>
    </row>
    <row r="72" spans="1:9" x14ac:dyDescent="0.25">
      <c r="A72" s="76"/>
      <c r="B72" s="76"/>
      <c r="C72" s="94"/>
      <c r="D72" s="95"/>
      <c r="E72" s="96">
        <v>18691756509.944</v>
      </c>
      <c r="F72" s="96">
        <v>15069556039.044001</v>
      </c>
      <c r="G72" s="96">
        <v>15069556039.044001</v>
      </c>
      <c r="H72" s="76"/>
      <c r="I72" s="76"/>
    </row>
    <row r="73" spans="1:9" x14ac:dyDescent="0.25">
      <c r="A73" s="77" t="s">
        <v>491</v>
      </c>
      <c r="B73" s="79" t="s">
        <v>492</v>
      </c>
      <c r="C73" s="76"/>
      <c r="D73" s="76"/>
      <c r="E73" s="76"/>
      <c r="F73" s="76"/>
      <c r="G73" s="76"/>
      <c r="H73" s="76"/>
      <c r="I73" s="76"/>
    </row>
    <row r="74" spans="1:9" x14ac:dyDescent="0.25">
      <c r="A74" s="76"/>
      <c r="B74" s="76"/>
      <c r="C74" s="76"/>
      <c r="D74" s="76"/>
      <c r="E74" s="94"/>
      <c r="F74" s="98"/>
      <c r="G74" s="98"/>
      <c r="H74" s="90"/>
      <c r="I74" s="76"/>
    </row>
    <row r="75" spans="1:9" x14ac:dyDescent="0.25">
      <c r="A75" s="76"/>
      <c r="B75" s="100"/>
      <c r="C75" s="76"/>
      <c r="D75" s="76"/>
      <c r="E75" s="76"/>
      <c r="F75" s="76"/>
      <c r="G75" s="76"/>
      <c r="H75" s="76"/>
      <c r="I75" s="76"/>
    </row>
    <row r="76" spans="1:9" x14ac:dyDescent="0.25">
      <c r="A76" s="77" t="s">
        <v>493</v>
      </c>
      <c r="B76" s="79" t="s">
        <v>494</v>
      </c>
      <c r="C76" s="76"/>
      <c r="D76" s="76"/>
      <c r="E76" s="76"/>
      <c r="F76" s="76"/>
      <c r="G76" s="76"/>
      <c r="H76" s="76"/>
      <c r="I76" s="76"/>
    </row>
    <row r="77" spans="1:9" x14ac:dyDescent="0.25">
      <c r="A77" s="76"/>
      <c r="B77" s="76"/>
      <c r="C77" s="76"/>
      <c r="D77" s="76"/>
      <c r="E77" s="76"/>
      <c r="F77" s="76"/>
      <c r="G77" s="76"/>
      <c r="H77" s="76"/>
      <c r="I77" s="76"/>
    </row>
    <row r="78" spans="1:9" x14ac:dyDescent="0.25">
      <c r="A78" s="77" t="s">
        <v>495</v>
      </c>
      <c r="B78" s="78" t="s">
        <v>496</v>
      </c>
      <c r="C78" s="76"/>
      <c r="D78" s="76"/>
      <c r="E78" s="76"/>
      <c r="F78" s="76"/>
      <c r="G78" s="76"/>
      <c r="H78" s="76"/>
      <c r="I78" s="76"/>
    </row>
    <row r="79" spans="1:9" x14ac:dyDescent="0.25">
      <c r="A79" s="76"/>
      <c r="B79" s="101"/>
      <c r="C79" s="76"/>
      <c r="D79" s="76"/>
      <c r="E79" s="76"/>
      <c r="F79" s="76"/>
      <c r="G79" s="76"/>
      <c r="H79" s="76"/>
      <c r="I79" s="76"/>
    </row>
    <row r="80" spans="1:9" x14ac:dyDescent="0.25">
      <c r="A80" s="77" t="s">
        <v>497</v>
      </c>
      <c r="B80" s="79" t="s">
        <v>498</v>
      </c>
      <c r="C80" s="76"/>
      <c r="D80" s="76"/>
      <c r="E80" s="76"/>
      <c r="F80" s="76"/>
      <c r="G80" s="76"/>
      <c r="H80" s="76"/>
      <c r="I80" s="76"/>
    </row>
    <row r="81" spans="1:9" x14ac:dyDescent="0.25">
      <c r="A81" s="77"/>
      <c r="B81" s="78"/>
      <c r="C81" s="76"/>
      <c r="D81" s="76"/>
      <c r="E81" s="76"/>
      <c r="F81" s="76"/>
      <c r="G81" s="76"/>
      <c r="H81" s="76"/>
      <c r="I81" s="76"/>
    </row>
    <row r="82" spans="1:9" x14ac:dyDescent="0.25">
      <c r="A82" s="77" t="s">
        <v>499</v>
      </c>
      <c r="B82" s="79" t="s">
        <v>500</v>
      </c>
      <c r="C82" s="76"/>
      <c r="D82" s="76"/>
      <c r="E82" s="76"/>
      <c r="F82" s="76"/>
      <c r="G82" s="76"/>
      <c r="H82" s="76"/>
      <c r="I82" s="76"/>
    </row>
    <row r="83" spans="1:9" x14ac:dyDescent="0.25">
      <c r="A83" s="77"/>
      <c r="B83" s="84"/>
      <c r="C83" s="84"/>
      <c r="D83" s="84"/>
      <c r="E83" s="102"/>
      <c r="F83" s="86"/>
      <c r="G83" s="86"/>
      <c r="H83" s="76"/>
      <c r="I83" s="76"/>
    </row>
    <row r="84" spans="1:9" x14ac:dyDescent="0.25">
      <c r="A84" s="77"/>
      <c r="B84" s="103"/>
      <c r="C84" s="76"/>
      <c r="D84" s="76"/>
      <c r="E84" s="93"/>
      <c r="F84" s="88"/>
      <c r="G84" s="88"/>
      <c r="H84" s="76"/>
      <c r="I84" s="76"/>
    </row>
    <row r="85" spans="1:9" x14ac:dyDescent="0.25">
      <c r="A85" s="77" t="s">
        <v>501</v>
      </c>
      <c r="B85" s="79" t="s">
        <v>502</v>
      </c>
      <c r="C85" s="76"/>
      <c r="D85" s="76"/>
      <c r="E85" s="76"/>
      <c r="F85" s="76"/>
      <c r="G85" s="76"/>
      <c r="H85" s="76"/>
      <c r="I85" s="76"/>
    </row>
    <row r="86" spans="1:9" x14ac:dyDescent="0.25">
      <c r="A86" s="76"/>
      <c r="B86" s="84"/>
      <c r="C86" s="84"/>
      <c r="D86" s="84"/>
      <c r="E86" s="104"/>
      <c r="F86" s="104"/>
      <c r="G86" s="104"/>
      <c r="H86" s="76"/>
      <c r="I86" s="76"/>
    </row>
    <row r="87" spans="1:9" x14ac:dyDescent="0.25">
      <c r="A87" s="76"/>
      <c r="B87" s="76"/>
      <c r="C87" s="76"/>
      <c r="D87" s="76"/>
      <c r="E87" s="106"/>
      <c r="F87" s="106"/>
      <c r="G87" s="106"/>
      <c r="H87" s="76"/>
      <c r="I87" s="76"/>
    </row>
    <row r="88" spans="1:9" x14ac:dyDescent="0.25">
      <c r="A88" s="76"/>
      <c r="B88" s="76" t="s">
        <v>503</v>
      </c>
      <c r="C88" s="76"/>
      <c r="D88" s="76"/>
      <c r="E88" s="76"/>
      <c r="F88" s="76"/>
      <c r="G88" s="76"/>
      <c r="H88" s="76"/>
      <c r="I88" s="76"/>
    </row>
    <row r="89" spans="1:9" x14ac:dyDescent="0.25">
      <c r="A89" s="76"/>
      <c r="B89" s="76"/>
      <c r="C89" s="76"/>
      <c r="D89" s="76"/>
      <c r="E89" s="76"/>
      <c r="F89" s="76"/>
      <c r="G89" s="76"/>
      <c r="H89" s="76"/>
      <c r="I89" s="76"/>
    </row>
    <row r="90" spans="1:9" x14ac:dyDescent="0.25">
      <c r="A90" s="77" t="s">
        <v>504</v>
      </c>
      <c r="B90" s="78" t="s">
        <v>505</v>
      </c>
      <c r="C90" s="76"/>
      <c r="D90" s="76"/>
      <c r="E90" s="76"/>
      <c r="F90" s="76"/>
      <c r="G90" s="76"/>
      <c r="H90" s="76"/>
      <c r="I90" s="76"/>
    </row>
    <row r="91" spans="1:9" x14ac:dyDescent="0.25">
      <c r="A91" s="76"/>
      <c r="B91" s="76"/>
      <c r="C91" s="76"/>
      <c r="D91" s="76"/>
      <c r="E91" s="76"/>
      <c r="F91" s="76"/>
      <c r="G91" s="76"/>
      <c r="H91" s="76"/>
      <c r="I91" s="76"/>
    </row>
    <row r="92" spans="1:9" x14ac:dyDescent="0.25">
      <c r="A92" s="76"/>
      <c r="B92" s="76" t="s">
        <v>506</v>
      </c>
      <c r="C92" s="76"/>
      <c r="D92" s="76"/>
      <c r="E92" s="76"/>
      <c r="F92" s="76"/>
      <c r="G92" s="76"/>
      <c r="H92" s="76"/>
      <c r="I92" s="76"/>
    </row>
    <row r="93" spans="1:9" x14ac:dyDescent="0.25">
      <c r="A93" s="76"/>
      <c r="B93" s="76"/>
      <c r="C93" s="76"/>
      <c r="D93" s="76"/>
      <c r="E93" s="76"/>
      <c r="F93" s="76"/>
      <c r="G93" s="76"/>
      <c r="H93" s="76"/>
      <c r="I93" s="76"/>
    </row>
    <row r="94" spans="1:9" x14ac:dyDescent="0.25">
      <c r="A94" s="77" t="s">
        <v>507</v>
      </c>
      <c r="B94" s="78" t="s">
        <v>508</v>
      </c>
      <c r="C94" s="76"/>
      <c r="D94" s="76"/>
      <c r="E94" s="76"/>
      <c r="F94" s="76"/>
      <c r="G94" s="76"/>
      <c r="H94" s="76"/>
      <c r="I94" s="76"/>
    </row>
    <row r="95" spans="1:9" x14ac:dyDescent="0.25">
      <c r="A95" s="76"/>
      <c r="B95" s="76"/>
      <c r="C95" s="76"/>
      <c r="D95" s="76"/>
      <c r="E95" s="76"/>
      <c r="F95" s="76"/>
      <c r="G95" s="76"/>
      <c r="H95" s="76"/>
      <c r="I95" s="76" t="s">
        <v>509</v>
      </c>
    </row>
    <row r="97" spans="1:4" ht="69.95" customHeight="1" x14ac:dyDescent="0.25">
      <c r="A97" s="107" t="s">
        <v>227</v>
      </c>
      <c r="B97" s="107" t="s">
        <v>228</v>
      </c>
      <c r="C97" s="107" t="s">
        <v>5</v>
      </c>
      <c r="D97" s="107" t="s">
        <v>6</v>
      </c>
    </row>
    <row r="98" spans="1:4" ht="69.95" customHeight="1" x14ac:dyDescent="0.25">
      <c r="A98" s="107" t="s">
        <v>1666</v>
      </c>
      <c r="B98" s="107"/>
      <c r="C98" s="107" t="s">
        <v>65</v>
      </c>
      <c r="D98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83"/>
  <sheetViews>
    <sheetView showGridLines="0" workbookViewId="0">
      <pane ySplit="4" topLeftCell="A62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1667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1668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3"/>
      <c r="B7" s="31"/>
      <c r="C7" s="31"/>
      <c r="D7" s="14"/>
      <c r="E7" s="15"/>
      <c r="F7" s="16"/>
      <c r="G7" s="16"/>
    </row>
    <row r="8" spans="1:7" x14ac:dyDescent="0.25">
      <c r="A8" s="70" t="s">
        <v>1643</v>
      </c>
      <c r="B8" s="31"/>
      <c r="C8" s="31"/>
      <c r="D8" s="14"/>
      <c r="E8" s="15"/>
      <c r="F8" s="16"/>
      <c r="G8" s="16"/>
    </row>
    <row r="9" spans="1:7" x14ac:dyDescent="0.25">
      <c r="A9" s="13" t="s">
        <v>1296</v>
      </c>
      <c r="B9" s="31" t="s">
        <v>1297</v>
      </c>
      <c r="C9" s="31"/>
      <c r="D9" s="14">
        <v>99265992</v>
      </c>
      <c r="E9" s="15">
        <v>148104.85999999999</v>
      </c>
      <c r="F9" s="16">
        <v>0.50280000000000002</v>
      </c>
      <c r="G9" s="16"/>
    </row>
    <row r="10" spans="1:7" x14ac:dyDescent="0.25">
      <c r="A10" s="13" t="s">
        <v>1646</v>
      </c>
      <c r="B10" s="31" t="s">
        <v>1647</v>
      </c>
      <c r="C10" s="31"/>
      <c r="D10" s="14">
        <v>61751843.000000007</v>
      </c>
      <c r="E10" s="15">
        <v>146438.32</v>
      </c>
      <c r="F10" s="16">
        <v>0.49709999999999999</v>
      </c>
      <c r="G10" s="16"/>
    </row>
    <row r="11" spans="1:7" x14ac:dyDescent="0.25">
      <c r="A11" s="17" t="s">
        <v>187</v>
      </c>
      <c r="B11" s="32"/>
      <c r="C11" s="32"/>
      <c r="D11" s="18"/>
      <c r="E11" s="19">
        <v>294543.18</v>
      </c>
      <c r="F11" s="20">
        <v>0.99990000000000001</v>
      </c>
      <c r="G11" s="21"/>
    </row>
    <row r="12" spans="1:7" x14ac:dyDescent="0.25">
      <c r="A12" s="13"/>
      <c r="B12" s="31"/>
      <c r="C12" s="31"/>
      <c r="D12" s="14"/>
      <c r="E12" s="15"/>
      <c r="F12" s="16"/>
      <c r="G12" s="16"/>
    </row>
    <row r="13" spans="1:7" x14ac:dyDescent="0.25">
      <c r="A13" s="24" t="s">
        <v>190</v>
      </c>
      <c r="B13" s="33"/>
      <c r="C13" s="33"/>
      <c r="D13" s="25"/>
      <c r="E13" s="19">
        <v>294543.18</v>
      </c>
      <c r="F13" s="20">
        <v>0.99990000000000001</v>
      </c>
      <c r="G13" s="21"/>
    </row>
    <row r="14" spans="1:7" x14ac:dyDescent="0.25">
      <c r="A14" s="13"/>
      <c r="B14" s="31"/>
      <c r="C14" s="31"/>
      <c r="D14" s="14"/>
      <c r="E14" s="15"/>
      <c r="F14" s="16"/>
      <c r="G14" s="16"/>
    </row>
    <row r="15" spans="1:7" x14ac:dyDescent="0.25">
      <c r="A15" s="17" t="s">
        <v>191</v>
      </c>
      <c r="B15" s="31"/>
      <c r="C15" s="31"/>
      <c r="D15" s="14"/>
      <c r="E15" s="15"/>
      <c r="F15" s="16"/>
      <c r="G15" s="16"/>
    </row>
    <row r="16" spans="1:7" x14ac:dyDescent="0.25">
      <c r="A16" s="13" t="s">
        <v>192</v>
      </c>
      <c r="B16" s="31"/>
      <c r="C16" s="31"/>
      <c r="D16" s="14"/>
      <c r="E16" s="15">
        <v>595.66</v>
      </c>
      <c r="F16" s="16">
        <v>2E-3</v>
      </c>
      <c r="G16" s="16">
        <v>5.2331000000000003E-2</v>
      </c>
    </row>
    <row r="17" spans="1:7" x14ac:dyDescent="0.25">
      <c r="A17" s="17" t="s">
        <v>187</v>
      </c>
      <c r="B17" s="32"/>
      <c r="C17" s="32"/>
      <c r="D17" s="18"/>
      <c r="E17" s="19">
        <v>595.66</v>
      </c>
      <c r="F17" s="20">
        <v>2E-3</v>
      </c>
      <c r="G17" s="21"/>
    </row>
    <row r="18" spans="1:7" x14ac:dyDescent="0.25">
      <c r="A18" s="13"/>
      <c r="B18" s="31"/>
      <c r="C18" s="31"/>
      <c r="D18" s="14"/>
      <c r="E18" s="15"/>
      <c r="F18" s="16"/>
      <c r="G18" s="16"/>
    </row>
    <row r="19" spans="1:7" x14ac:dyDescent="0.25">
      <c r="A19" s="24" t="s">
        <v>190</v>
      </c>
      <c r="B19" s="33"/>
      <c r="C19" s="33"/>
      <c r="D19" s="25"/>
      <c r="E19" s="19">
        <v>595.66</v>
      </c>
      <c r="F19" s="20">
        <v>2E-3</v>
      </c>
      <c r="G19" s="21"/>
    </row>
    <row r="20" spans="1:7" x14ac:dyDescent="0.25">
      <c r="A20" s="13" t="s">
        <v>193</v>
      </c>
      <c r="B20" s="31"/>
      <c r="C20" s="31"/>
      <c r="D20" s="14"/>
      <c r="E20" s="15">
        <v>8.5401099999999994E-2</v>
      </c>
      <c r="F20" s="68">
        <v>0</v>
      </c>
      <c r="G20" s="16"/>
    </row>
    <row r="21" spans="1:7" x14ac:dyDescent="0.25">
      <c r="A21" s="13" t="s">
        <v>194</v>
      </c>
      <c r="B21" s="31"/>
      <c r="C21" s="31"/>
      <c r="D21" s="14"/>
      <c r="E21" s="35">
        <v>-552.63540109999997</v>
      </c>
      <c r="F21" s="36">
        <v>-1.9E-3</v>
      </c>
      <c r="G21" s="16">
        <v>5.2330000000000002E-2</v>
      </c>
    </row>
    <row r="22" spans="1:7" x14ac:dyDescent="0.25">
      <c r="A22" s="26" t="s">
        <v>195</v>
      </c>
      <c r="B22" s="34"/>
      <c r="C22" s="34"/>
      <c r="D22" s="27"/>
      <c r="E22" s="28">
        <v>294586.28999999998</v>
      </c>
      <c r="F22" s="29">
        <v>1</v>
      </c>
      <c r="G22" s="29"/>
    </row>
    <row r="24" spans="1:7" x14ac:dyDescent="0.25">
      <c r="A24" s="69" t="s">
        <v>197</v>
      </c>
    </row>
    <row r="27" spans="1:7" x14ac:dyDescent="0.25">
      <c r="A27" s="1" t="s">
        <v>199</v>
      </c>
    </row>
    <row r="28" spans="1:7" x14ac:dyDescent="0.25">
      <c r="A28" s="47" t="s">
        <v>200</v>
      </c>
      <c r="B28" s="3" t="s">
        <v>153</v>
      </c>
    </row>
    <row r="29" spans="1:7" x14ac:dyDescent="0.25">
      <c r="A29" t="s">
        <v>201</v>
      </c>
    </row>
    <row r="30" spans="1:7" x14ac:dyDescent="0.25">
      <c r="A30" t="s">
        <v>202</v>
      </c>
      <c r="B30" t="s">
        <v>203</v>
      </c>
      <c r="C30" t="s">
        <v>203</v>
      </c>
    </row>
    <row r="31" spans="1:7" x14ac:dyDescent="0.25">
      <c r="B31" s="48">
        <v>46112</v>
      </c>
      <c r="C31" s="48">
        <v>46142</v>
      </c>
    </row>
    <row r="32" spans="1:7" x14ac:dyDescent="0.25">
      <c r="A32" t="s">
        <v>478</v>
      </c>
      <c r="B32">
        <v>33.396000000000001</v>
      </c>
      <c r="C32">
        <v>34.469000000000001</v>
      </c>
    </row>
    <row r="33" spans="1:9" x14ac:dyDescent="0.25">
      <c r="A33" t="s">
        <v>205</v>
      </c>
      <c r="B33">
        <v>33.396000000000001</v>
      </c>
      <c r="C33">
        <v>34.469000000000001</v>
      </c>
    </row>
    <row r="34" spans="1:9" x14ac:dyDescent="0.25">
      <c r="A34" t="s">
        <v>479</v>
      </c>
      <c r="B34">
        <v>32.923000000000002</v>
      </c>
      <c r="C34">
        <v>33.97</v>
      </c>
    </row>
    <row r="35" spans="1:9" x14ac:dyDescent="0.25">
      <c r="A35" t="s">
        <v>207</v>
      </c>
      <c r="B35">
        <v>32.923000000000002</v>
      </c>
      <c r="C35">
        <v>33.97</v>
      </c>
    </row>
    <row r="37" spans="1:9" x14ac:dyDescent="0.25">
      <c r="A37" t="s">
        <v>208</v>
      </c>
      <c r="B37" s="3" t="s">
        <v>153</v>
      </c>
    </row>
    <row r="38" spans="1:9" x14ac:dyDescent="0.25">
      <c r="A38" t="s">
        <v>209</v>
      </c>
      <c r="B38" s="3" t="s">
        <v>153</v>
      </c>
    </row>
    <row r="39" spans="1:9" ht="29.1" customHeight="1" x14ac:dyDescent="0.25">
      <c r="A39" s="47" t="s">
        <v>210</v>
      </c>
      <c r="B39" s="3" t="s">
        <v>153</v>
      </c>
    </row>
    <row r="40" spans="1:9" ht="29.1" customHeight="1" x14ac:dyDescent="0.25">
      <c r="A40" s="47" t="s">
        <v>211</v>
      </c>
      <c r="B40" s="3" t="s">
        <v>153</v>
      </c>
    </row>
    <row r="41" spans="1:9" ht="43.5" customHeight="1" x14ac:dyDescent="0.25">
      <c r="A41" s="47" t="s">
        <v>616</v>
      </c>
      <c r="B41" s="3" t="s">
        <v>153</v>
      </c>
    </row>
    <row r="42" spans="1:9" x14ac:dyDescent="0.25">
      <c r="B42" s="3"/>
    </row>
    <row r="43" spans="1:9" ht="29.1" customHeight="1" x14ac:dyDescent="0.25">
      <c r="A43" s="47" t="s">
        <v>617</v>
      </c>
      <c r="B43" s="3" t="s">
        <v>153</v>
      </c>
    </row>
    <row r="44" spans="1:9" ht="29.1" customHeight="1" x14ac:dyDescent="0.25">
      <c r="A44" s="47" t="s">
        <v>618</v>
      </c>
      <c r="B44" t="s">
        <v>153</v>
      </c>
    </row>
    <row r="45" spans="1:9" ht="29.1" customHeight="1" x14ac:dyDescent="0.25">
      <c r="A45" s="47" t="s">
        <v>619</v>
      </c>
      <c r="B45" s="3" t="s">
        <v>153</v>
      </c>
    </row>
    <row r="46" spans="1:9" ht="29.1" customHeight="1" x14ac:dyDescent="0.25">
      <c r="A46" s="47" t="s">
        <v>620</v>
      </c>
      <c r="B46" s="3" t="s">
        <v>153</v>
      </c>
    </row>
    <row r="48" spans="1:9" x14ac:dyDescent="0.25">
      <c r="A48" s="77" t="s">
        <v>481</v>
      </c>
      <c r="B48" s="78" t="s">
        <v>482</v>
      </c>
      <c r="C48" s="76"/>
      <c r="D48" s="76"/>
      <c r="E48" s="76"/>
      <c r="F48" s="76"/>
      <c r="G48" s="76"/>
      <c r="H48" s="76"/>
      <c r="I48" s="76"/>
    </row>
    <row r="49" spans="1:9" x14ac:dyDescent="0.25">
      <c r="A49" s="76"/>
      <c r="B49" s="76"/>
      <c r="C49" s="76"/>
      <c r="D49" s="76"/>
      <c r="E49" s="76"/>
      <c r="F49" s="76"/>
      <c r="G49" s="76"/>
      <c r="H49" s="76"/>
      <c r="I49" s="76"/>
    </row>
    <row r="50" spans="1:9" x14ac:dyDescent="0.25">
      <c r="A50" s="77" t="s">
        <v>483</v>
      </c>
      <c r="B50" s="79" t="s">
        <v>484</v>
      </c>
      <c r="C50" s="80"/>
      <c r="D50" s="80"/>
      <c r="E50" s="76"/>
      <c r="F50" s="76"/>
      <c r="G50" s="76"/>
      <c r="H50" s="76"/>
      <c r="I50" s="76"/>
    </row>
    <row r="51" spans="1:9" x14ac:dyDescent="0.25">
      <c r="A51" s="76"/>
      <c r="B51" s="76"/>
      <c r="C51" s="76"/>
      <c r="D51" s="76"/>
      <c r="E51" s="76"/>
      <c r="F51" s="88"/>
      <c r="G51" s="88"/>
      <c r="H51" s="87"/>
      <c r="I51" s="76"/>
    </row>
    <row r="52" spans="1:9" x14ac:dyDescent="0.25">
      <c r="A52" s="76"/>
      <c r="B52" s="79" t="s">
        <v>485</v>
      </c>
      <c r="C52" s="76"/>
      <c r="D52" s="76"/>
      <c r="E52" s="76"/>
      <c r="F52" s="76"/>
      <c r="G52" s="76"/>
      <c r="H52" s="76"/>
      <c r="I52" s="76"/>
    </row>
    <row r="53" spans="1:9" x14ac:dyDescent="0.25">
      <c r="A53" s="76"/>
      <c r="B53" s="81" t="s">
        <v>486</v>
      </c>
      <c r="C53" s="81" t="s">
        <v>487</v>
      </c>
      <c r="D53" s="76"/>
      <c r="E53" s="76"/>
      <c r="F53" s="76"/>
      <c r="G53" s="76"/>
      <c r="H53" s="76"/>
      <c r="I53" s="76"/>
    </row>
    <row r="54" spans="1:9" x14ac:dyDescent="0.25">
      <c r="A54" s="76"/>
      <c r="B54" s="84" t="s">
        <v>488</v>
      </c>
      <c r="C54" s="89"/>
      <c r="D54" s="76"/>
      <c r="E54" s="90"/>
      <c r="F54" s="76"/>
      <c r="G54" s="76"/>
      <c r="H54" s="76"/>
      <c r="I54" s="76"/>
    </row>
    <row r="55" spans="1:9" x14ac:dyDescent="0.25">
      <c r="A55" s="76"/>
      <c r="B55" s="76"/>
      <c r="C55" s="76"/>
      <c r="D55" s="76"/>
      <c r="E55" s="76"/>
      <c r="F55" s="76"/>
      <c r="G55" s="76"/>
      <c r="H55" s="76"/>
      <c r="I55" s="76"/>
    </row>
    <row r="56" spans="1:9" x14ac:dyDescent="0.25">
      <c r="A56" s="77" t="s">
        <v>489</v>
      </c>
      <c r="B56" s="78" t="s">
        <v>490</v>
      </c>
      <c r="C56" s="76"/>
      <c r="D56" s="76"/>
      <c r="E56" s="76"/>
      <c r="F56" s="76"/>
      <c r="G56" s="76"/>
      <c r="H56" s="76"/>
      <c r="I56" s="76"/>
    </row>
    <row r="57" spans="1:9" x14ac:dyDescent="0.25">
      <c r="A57" s="76"/>
      <c r="B57" s="76"/>
      <c r="C57" s="94"/>
      <c r="D57" s="95"/>
      <c r="E57" s="96">
        <v>18691756509.944</v>
      </c>
      <c r="F57" s="96">
        <v>15069556039.044001</v>
      </c>
      <c r="G57" s="96">
        <v>15069556039.044001</v>
      </c>
      <c r="H57" s="76"/>
      <c r="I57" s="76"/>
    </row>
    <row r="58" spans="1:9" x14ac:dyDescent="0.25">
      <c r="A58" s="77" t="s">
        <v>491</v>
      </c>
      <c r="B58" s="79" t="s">
        <v>492</v>
      </c>
      <c r="C58" s="76"/>
      <c r="D58" s="76"/>
      <c r="E58" s="76"/>
      <c r="F58" s="76"/>
      <c r="G58" s="76"/>
      <c r="H58" s="76"/>
      <c r="I58" s="76"/>
    </row>
    <row r="59" spans="1:9" x14ac:dyDescent="0.25">
      <c r="A59" s="76"/>
      <c r="B59" s="76"/>
      <c r="C59" s="76"/>
      <c r="D59" s="76"/>
      <c r="E59" s="94"/>
      <c r="F59" s="98"/>
      <c r="G59" s="98"/>
      <c r="H59" s="90"/>
      <c r="I59" s="76"/>
    </row>
    <row r="60" spans="1:9" x14ac:dyDescent="0.25">
      <c r="A60" s="76"/>
      <c r="B60" s="100"/>
      <c r="C60" s="76"/>
      <c r="D60" s="76"/>
      <c r="E60" s="76"/>
      <c r="F60" s="76"/>
      <c r="G60" s="76"/>
      <c r="H60" s="76"/>
      <c r="I60" s="76"/>
    </row>
    <row r="61" spans="1:9" x14ac:dyDescent="0.25">
      <c r="A61" s="77" t="s">
        <v>493</v>
      </c>
      <c r="B61" s="79" t="s">
        <v>494</v>
      </c>
      <c r="C61" s="76"/>
      <c r="D61" s="76"/>
      <c r="E61" s="76"/>
      <c r="F61" s="76"/>
      <c r="G61" s="76"/>
      <c r="H61" s="76"/>
      <c r="I61" s="76"/>
    </row>
    <row r="62" spans="1:9" x14ac:dyDescent="0.25">
      <c r="A62" s="76"/>
      <c r="B62" s="76"/>
      <c r="C62" s="76"/>
      <c r="D62" s="76"/>
      <c r="E62" s="76"/>
      <c r="F62" s="76"/>
      <c r="G62" s="76"/>
      <c r="H62" s="76"/>
      <c r="I62" s="76"/>
    </row>
    <row r="63" spans="1:9" x14ac:dyDescent="0.25">
      <c r="A63" s="77" t="s">
        <v>495</v>
      </c>
      <c r="B63" s="78" t="s">
        <v>496</v>
      </c>
      <c r="C63" s="76"/>
      <c r="D63" s="76"/>
      <c r="E63" s="76"/>
      <c r="F63" s="76"/>
      <c r="G63" s="76"/>
      <c r="H63" s="76"/>
      <c r="I63" s="76"/>
    </row>
    <row r="64" spans="1:9" x14ac:dyDescent="0.25">
      <c r="A64" s="76"/>
      <c r="B64" s="101"/>
      <c r="C64" s="76"/>
      <c r="D64" s="76"/>
      <c r="E64" s="76"/>
      <c r="F64" s="76"/>
      <c r="G64" s="76"/>
      <c r="H64" s="76"/>
      <c r="I64" s="76"/>
    </row>
    <row r="65" spans="1:9" x14ac:dyDescent="0.25">
      <c r="A65" s="77" t="s">
        <v>497</v>
      </c>
      <c r="B65" s="79" t="s">
        <v>498</v>
      </c>
      <c r="C65" s="76"/>
      <c r="D65" s="76"/>
      <c r="E65" s="76"/>
      <c r="F65" s="76"/>
      <c r="G65" s="76"/>
      <c r="H65" s="76"/>
      <c r="I65" s="76"/>
    </row>
    <row r="66" spans="1:9" x14ac:dyDescent="0.25">
      <c r="A66" s="77"/>
      <c r="B66" s="78"/>
      <c r="C66" s="76"/>
      <c r="D66" s="76"/>
      <c r="E66" s="76"/>
      <c r="F66" s="76"/>
      <c r="G66" s="76"/>
      <c r="H66" s="76"/>
      <c r="I66" s="76"/>
    </row>
    <row r="67" spans="1:9" x14ac:dyDescent="0.25">
      <c r="A67" s="77" t="s">
        <v>499</v>
      </c>
      <c r="B67" s="79" t="s">
        <v>500</v>
      </c>
      <c r="C67" s="76"/>
      <c r="D67" s="76"/>
      <c r="E67" s="76"/>
      <c r="F67" s="76"/>
      <c r="G67" s="76"/>
      <c r="H67" s="76"/>
      <c r="I67" s="76"/>
    </row>
    <row r="68" spans="1:9" x14ac:dyDescent="0.25">
      <c r="A68" s="77"/>
      <c r="B68" s="84"/>
      <c r="C68" s="84"/>
      <c r="D68" s="84"/>
      <c r="E68" s="102"/>
      <c r="F68" s="86"/>
      <c r="G68" s="86"/>
      <c r="H68" s="76"/>
      <c r="I68" s="76"/>
    </row>
    <row r="69" spans="1:9" x14ac:dyDescent="0.25">
      <c r="A69" s="77"/>
      <c r="B69" s="103"/>
      <c r="C69" s="76"/>
      <c r="D69" s="76"/>
      <c r="E69" s="93"/>
      <c r="F69" s="88"/>
      <c r="G69" s="88"/>
      <c r="H69" s="76"/>
      <c r="I69" s="76"/>
    </row>
    <row r="70" spans="1:9" x14ac:dyDescent="0.25">
      <c r="A70" s="77" t="s">
        <v>501</v>
      </c>
      <c r="B70" s="79" t="s">
        <v>502</v>
      </c>
      <c r="C70" s="76"/>
      <c r="D70" s="76"/>
      <c r="E70" s="76"/>
      <c r="F70" s="76"/>
      <c r="G70" s="76"/>
      <c r="H70" s="76"/>
      <c r="I70" s="76"/>
    </row>
    <row r="71" spans="1:9" x14ac:dyDescent="0.25">
      <c r="A71" s="76"/>
      <c r="B71" s="84"/>
      <c r="C71" s="84"/>
      <c r="D71" s="84"/>
      <c r="E71" s="104"/>
      <c r="F71" s="104"/>
      <c r="G71" s="104"/>
      <c r="H71" s="76"/>
      <c r="I71" s="76"/>
    </row>
    <row r="72" spans="1:9" x14ac:dyDescent="0.25">
      <c r="A72" s="76"/>
      <c r="B72" s="76"/>
      <c r="C72" s="76"/>
      <c r="D72" s="76"/>
      <c r="E72" s="106"/>
      <c r="F72" s="106"/>
      <c r="G72" s="106"/>
      <c r="H72" s="76"/>
      <c r="I72" s="76"/>
    </row>
    <row r="73" spans="1:9" x14ac:dyDescent="0.25">
      <c r="A73" s="76"/>
      <c r="B73" s="76" t="s">
        <v>503</v>
      </c>
      <c r="C73" s="76"/>
      <c r="D73" s="76"/>
      <c r="E73" s="76"/>
      <c r="F73" s="76"/>
      <c r="G73" s="76"/>
      <c r="H73" s="76"/>
      <c r="I73" s="76"/>
    </row>
    <row r="74" spans="1:9" x14ac:dyDescent="0.25">
      <c r="A74" s="76"/>
      <c r="B74" s="76"/>
      <c r="C74" s="76"/>
      <c r="D74" s="76"/>
      <c r="E74" s="76"/>
      <c r="F74" s="76"/>
      <c r="G74" s="76"/>
      <c r="H74" s="76"/>
      <c r="I74" s="76"/>
    </row>
    <row r="75" spans="1:9" x14ac:dyDescent="0.25">
      <c r="A75" s="77" t="s">
        <v>504</v>
      </c>
      <c r="B75" s="78" t="s">
        <v>505</v>
      </c>
      <c r="C75" s="76"/>
      <c r="D75" s="76"/>
      <c r="E75" s="76"/>
      <c r="F75" s="76"/>
      <c r="G75" s="76"/>
      <c r="H75" s="76"/>
      <c r="I75" s="76"/>
    </row>
    <row r="76" spans="1:9" x14ac:dyDescent="0.25">
      <c r="A76" s="76"/>
      <c r="B76" s="76"/>
      <c r="C76" s="76"/>
      <c r="D76" s="76"/>
      <c r="E76" s="76"/>
      <c r="F76" s="76"/>
      <c r="G76" s="76"/>
      <c r="H76" s="76"/>
      <c r="I76" s="76"/>
    </row>
    <row r="77" spans="1:9" x14ac:dyDescent="0.25">
      <c r="A77" s="76"/>
      <c r="B77" s="76" t="s">
        <v>506</v>
      </c>
      <c r="C77" s="76"/>
      <c r="D77" s="76"/>
      <c r="E77" s="76"/>
      <c r="F77" s="76"/>
      <c r="G77" s="76"/>
      <c r="H77" s="76"/>
      <c r="I77" s="76"/>
    </row>
    <row r="78" spans="1:9" x14ac:dyDescent="0.25">
      <c r="A78" s="76"/>
      <c r="B78" s="76"/>
      <c r="C78" s="76"/>
      <c r="D78" s="76"/>
      <c r="E78" s="76"/>
      <c r="F78" s="76"/>
      <c r="G78" s="76"/>
      <c r="H78" s="76"/>
      <c r="I78" s="76"/>
    </row>
    <row r="79" spans="1:9" x14ac:dyDescent="0.25">
      <c r="A79" s="77" t="s">
        <v>507</v>
      </c>
      <c r="B79" s="78" t="s">
        <v>508</v>
      </c>
      <c r="C79" s="76"/>
      <c r="D79" s="76"/>
      <c r="E79" s="76"/>
      <c r="F79" s="76"/>
      <c r="G79" s="76"/>
      <c r="H79" s="76"/>
      <c r="I79" s="76"/>
    </row>
    <row r="80" spans="1:9" x14ac:dyDescent="0.25">
      <c r="A80" s="76"/>
      <c r="B80" s="76"/>
      <c r="C80" s="76"/>
      <c r="D80" s="76"/>
      <c r="E80" s="76"/>
      <c r="F80" s="76"/>
      <c r="G80" s="76"/>
      <c r="H80" s="76"/>
      <c r="I80" s="76" t="s">
        <v>509</v>
      </c>
    </row>
    <row r="82" spans="1:4" ht="69.95" customHeight="1" x14ac:dyDescent="0.25">
      <c r="A82" s="107" t="s">
        <v>227</v>
      </c>
      <c r="B82" s="107" t="s">
        <v>228</v>
      </c>
      <c r="C82" s="107" t="s">
        <v>5</v>
      </c>
      <c r="D82" s="107" t="s">
        <v>6</v>
      </c>
    </row>
    <row r="83" spans="1:4" ht="69.95" customHeight="1" x14ac:dyDescent="0.25">
      <c r="A83" s="107" t="s">
        <v>1669</v>
      </c>
      <c r="B83" s="107"/>
      <c r="C83" s="107" t="s">
        <v>67</v>
      </c>
      <c r="D83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80"/>
  <sheetViews>
    <sheetView showGridLines="0" workbookViewId="0">
      <pane ySplit="4" topLeftCell="A59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1670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1671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3"/>
      <c r="B7" s="31"/>
      <c r="C7" s="31"/>
      <c r="D7" s="14"/>
      <c r="E7" s="15"/>
      <c r="F7" s="16"/>
      <c r="G7" s="16"/>
    </row>
    <row r="8" spans="1:7" x14ac:dyDescent="0.25">
      <c r="A8" s="17" t="s">
        <v>1229</v>
      </c>
      <c r="B8" s="31"/>
      <c r="C8" s="31"/>
      <c r="D8" s="14"/>
      <c r="E8" s="15"/>
      <c r="F8" s="16"/>
      <c r="G8" s="16"/>
    </row>
    <row r="9" spans="1:7" x14ac:dyDescent="0.25">
      <c r="A9" s="13" t="s">
        <v>1646</v>
      </c>
      <c r="B9" s="31" t="s">
        <v>1647</v>
      </c>
      <c r="C9" s="31"/>
      <c r="D9" s="14">
        <v>4766087</v>
      </c>
      <c r="E9" s="15">
        <v>11302.3</v>
      </c>
      <c r="F9" s="16">
        <v>0.99950000000000006</v>
      </c>
      <c r="G9" s="16"/>
    </row>
    <row r="10" spans="1:7" x14ac:dyDescent="0.25">
      <c r="A10" s="17" t="s">
        <v>187</v>
      </c>
      <c r="B10" s="32"/>
      <c r="C10" s="32"/>
      <c r="D10" s="18"/>
      <c r="E10" s="19">
        <v>11302.3</v>
      </c>
      <c r="F10" s="20">
        <v>0.99950000000000006</v>
      </c>
      <c r="G10" s="21"/>
    </row>
    <row r="11" spans="1:7" x14ac:dyDescent="0.25">
      <c r="A11" s="13"/>
      <c r="B11" s="31"/>
      <c r="C11" s="31"/>
      <c r="D11" s="14"/>
      <c r="E11" s="15"/>
      <c r="F11" s="16"/>
      <c r="G11" s="16"/>
    </row>
    <row r="12" spans="1:7" x14ac:dyDescent="0.25">
      <c r="A12" s="24" t="s">
        <v>190</v>
      </c>
      <c r="B12" s="33"/>
      <c r="C12" s="33"/>
      <c r="D12" s="25"/>
      <c r="E12" s="19">
        <v>11302.3</v>
      </c>
      <c r="F12" s="20">
        <v>0.99950000000000006</v>
      </c>
      <c r="G12" s="21"/>
    </row>
    <row r="13" spans="1:7" x14ac:dyDescent="0.25">
      <c r="A13" s="13"/>
      <c r="B13" s="31"/>
      <c r="C13" s="31"/>
      <c r="D13" s="14"/>
      <c r="E13" s="15"/>
      <c r="F13" s="16"/>
      <c r="G13" s="16"/>
    </row>
    <row r="14" spans="1:7" x14ac:dyDescent="0.25">
      <c r="A14" s="17" t="s">
        <v>191</v>
      </c>
      <c r="B14" s="31"/>
      <c r="C14" s="31"/>
      <c r="D14" s="14"/>
      <c r="E14" s="15"/>
      <c r="F14" s="16"/>
      <c r="G14" s="16"/>
    </row>
    <row r="15" spans="1:7" x14ac:dyDescent="0.25">
      <c r="A15" s="13" t="s">
        <v>192</v>
      </c>
      <c r="B15" s="31"/>
      <c r="C15" s="31"/>
      <c r="D15" s="14"/>
      <c r="E15" s="15">
        <v>22.99</v>
      </c>
      <c r="F15" s="16">
        <v>2E-3</v>
      </c>
      <c r="G15" s="16">
        <v>5.2331000000000003E-2</v>
      </c>
    </row>
    <row r="16" spans="1:7" x14ac:dyDescent="0.25">
      <c r="A16" s="17" t="s">
        <v>187</v>
      </c>
      <c r="B16" s="32"/>
      <c r="C16" s="32"/>
      <c r="D16" s="18"/>
      <c r="E16" s="19">
        <v>22.99</v>
      </c>
      <c r="F16" s="20">
        <v>2E-3</v>
      </c>
      <c r="G16" s="21"/>
    </row>
    <row r="17" spans="1:7" x14ac:dyDescent="0.25">
      <c r="A17" s="13"/>
      <c r="B17" s="31"/>
      <c r="C17" s="31"/>
      <c r="D17" s="14"/>
      <c r="E17" s="15"/>
      <c r="F17" s="16"/>
      <c r="G17" s="16"/>
    </row>
    <row r="18" spans="1:7" x14ac:dyDescent="0.25">
      <c r="A18" s="24" t="s">
        <v>190</v>
      </c>
      <c r="B18" s="33"/>
      <c r="C18" s="33"/>
      <c r="D18" s="25"/>
      <c r="E18" s="19">
        <v>22.99</v>
      </c>
      <c r="F18" s="20">
        <v>2E-3</v>
      </c>
      <c r="G18" s="21"/>
    </row>
    <row r="19" spans="1:7" x14ac:dyDescent="0.25">
      <c r="A19" s="13" t="s">
        <v>193</v>
      </c>
      <c r="B19" s="31"/>
      <c r="C19" s="31"/>
      <c r="D19" s="14"/>
      <c r="E19" s="15">
        <v>3.2956999999999999E-3</v>
      </c>
      <c r="F19" s="68">
        <v>0</v>
      </c>
      <c r="G19" s="16"/>
    </row>
    <row r="20" spans="1:7" x14ac:dyDescent="0.25">
      <c r="A20" s="13" t="s">
        <v>194</v>
      </c>
      <c r="B20" s="31"/>
      <c r="C20" s="31"/>
      <c r="D20" s="14"/>
      <c r="E20" s="35">
        <v>-17.223295700000001</v>
      </c>
      <c r="F20" s="36">
        <v>-1.5E-3</v>
      </c>
      <c r="G20" s="16">
        <v>5.2331000000000003E-2</v>
      </c>
    </row>
    <row r="21" spans="1:7" x14ac:dyDescent="0.25">
      <c r="A21" s="26" t="s">
        <v>195</v>
      </c>
      <c r="B21" s="34"/>
      <c r="C21" s="34"/>
      <c r="D21" s="27"/>
      <c r="E21" s="28">
        <v>11308.07</v>
      </c>
      <c r="F21" s="29">
        <v>1</v>
      </c>
      <c r="G21" s="29"/>
    </row>
    <row r="24" spans="1:7" x14ac:dyDescent="0.25">
      <c r="A24" s="69" t="s">
        <v>197</v>
      </c>
    </row>
    <row r="26" spans="1:7" x14ac:dyDescent="0.25">
      <c r="A26" s="1" t="s">
        <v>199</v>
      </c>
    </row>
    <row r="27" spans="1:7" x14ac:dyDescent="0.25">
      <c r="A27" s="47" t="s">
        <v>200</v>
      </c>
      <c r="B27" s="3" t="s">
        <v>153</v>
      </c>
    </row>
    <row r="28" spans="1:7" x14ac:dyDescent="0.25">
      <c r="A28" t="s">
        <v>201</v>
      </c>
    </row>
    <row r="29" spans="1:7" x14ac:dyDescent="0.25">
      <c r="A29" t="s">
        <v>202</v>
      </c>
      <c r="B29" t="s">
        <v>203</v>
      </c>
      <c r="C29" t="s">
        <v>203</v>
      </c>
    </row>
    <row r="30" spans="1:7" x14ac:dyDescent="0.25">
      <c r="B30" s="48">
        <v>46112</v>
      </c>
      <c r="C30" s="48">
        <v>46142</v>
      </c>
    </row>
    <row r="31" spans="1:7" x14ac:dyDescent="0.25">
      <c r="A31" t="s">
        <v>204</v>
      </c>
      <c r="B31">
        <v>9.9132999999999996</v>
      </c>
      <c r="C31">
        <v>10.3588</v>
      </c>
    </row>
    <row r="32" spans="1:7" x14ac:dyDescent="0.25">
      <c r="A32" t="s">
        <v>206</v>
      </c>
      <c r="B32">
        <v>9.9009999999999998</v>
      </c>
      <c r="C32">
        <v>10.3422</v>
      </c>
    </row>
    <row r="34" spans="1:9" x14ac:dyDescent="0.25">
      <c r="A34" t="s">
        <v>208</v>
      </c>
      <c r="B34" s="3" t="s">
        <v>153</v>
      </c>
    </row>
    <row r="35" spans="1:9" x14ac:dyDescent="0.25">
      <c r="A35" t="s">
        <v>209</v>
      </c>
      <c r="B35" s="3" t="s">
        <v>153</v>
      </c>
    </row>
    <row r="36" spans="1:9" ht="29.1" customHeight="1" x14ac:dyDescent="0.25">
      <c r="A36" s="47" t="s">
        <v>210</v>
      </c>
      <c r="B36" s="3" t="s">
        <v>153</v>
      </c>
    </row>
    <row r="37" spans="1:9" ht="29.1" customHeight="1" x14ac:dyDescent="0.25">
      <c r="A37" s="47" t="s">
        <v>211</v>
      </c>
      <c r="B37" s="3" t="s">
        <v>153</v>
      </c>
    </row>
    <row r="38" spans="1:9" ht="43.5" customHeight="1" x14ac:dyDescent="0.25">
      <c r="A38" s="47" t="s">
        <v>616</v>
      </c>
      <c r="B38" s="3" t="s">
        <v>153</v>
      </c>
    </row>
    <row r="39" spans="1:9" x14ac:dyDescent="0.25">
      <c r="B39" s="3"/>
    </row>
    <row r="40" spans="1:9" ht="29.1" customHeight="1" x14ac:dyDescent="0.25">
      <c r="A40" s="47" t="s">
        <v>617</v>
      </c>
      <c r="B40" s="3" t="s">
        <v>153</v>
      </c>
    </row>
    <row r="41" spans="1:9" ht="29.1" customHeight="1" x14ac:dyDescent="0.25">
      <c r="A41" s="47" t="s">
        <v>618</v>
      </c>
      <c r="B41" t="s">
        <v>153</v>
      </c>
    </row>
    <row r="42" spans="1:9" ht="29.1" customHeight="1" x14ac:dyDescent="0.25">
      <c r="A42" s="47" t="s">
        <v>619</v>
      </c>
      <c r="B42" s="3" t="s">
        <v>153</v>
      </c>
    </row>
    <row r="43" spans="1:9" ht="29.1" customHeight="1" x14ac:dyDescent="0.25">
      <c r="A43" s="47" t="s">
        <v>620</v>
      </c>
      <c r="B43" s="3" t="s">
        <v>153</v>
      </c>
    </row>
    <row r="45" spans="1:9" x14ac:dyDescent="0.25">
      <c r="A45" s="77" t="s">
        <v>481</v>
      </c>
      <c r="B45" s="78" t="s">
        <v>482</v>
      </c>
      <c r="C45" s="76"/>
      <c r="D45" s="76"/>
      <c r="E45" s="76"/>
      <c r="F45" s="76"/>
      <c r="G45" s="76"/>
      <c r="H45" s="76"/>
      <c r="I45" s="76"/>
    </row>
    <row r="46" spans="1:9" x14ac:dyDescent="0.25">
      <c r="A46" s="76"/>
      <c r="B46" s="76"/>
      <c r="C46" s="76"/>
      <c r="D46" s="76"/>
      <c r="E46" s="76"/>
      <c r="F46" s="76"/>
      <c r="G46" s="76"/>
      <c r="H46" s="76"/>
      <c r="I46" s="76"/>
    </row>
    <row r="47" spans="1:9" x14ac:dyDescent="0.25">
      <c r="A47" s="77" t="s">
        <v>483</v>
      </c>
      <c r="B47" s="79" t="s">
        <v>484</v>
      </c>
      <c r="C47" s="80"/>
      <c r="D47" s="80"/>
      <c r="E47" s="76"/>
      <c r="F47" s="76"/>
      <c r="G47" s="76"/>
      <c r="H47" s="76"/>
      <c r="I47" s="76"/>
    </row>
    <row r="48" spans="1:9" x14ac:dyDescent="0.25">
      <c r="A48" s="76"/>
      <c r="B48" s="76"/>
      <c r="C48" s="76"/>
      <c r="D48" s="76"/>
      <c r="E48" s="76"/>
      <c r="F48" s="88"/>
      <c r="G48" s="88"/>
      <c r="H48" s="87"/>
      <c r="I48" s="76"/>
    </row>
    <row r="49" spans="1:9" x14ac:dyDescent="0.25">
      <c r="A49" s="76"/>
      <c r="B49" s="79" t="s">
        <v>485</v>
      </c>
      <c r="C49" s="76"/>
      <c r="D49" s="76"/>
      <c r="E49" s="76"/>
      <c r="F49" s="76"/>
      <c r="G49" s="76"/>
      <c r="H49" s="76"/>
      <c r="I49" s="76"/>
    </row>
    <row r="50" spans="1:9" x14ac:dyDescent="0.25">
      <c r="A50" s="76"/>
      <c r="B50" s="81" t="s">
        <v>486</v>
      </c>
      <c r="C50" s="81" t="s">
        <v>487</v>
      </c>
      <c r="D50" s="76"/>
      <c r="E50" s="76"/>
      <c r="F50" s="76"/>
      <c r="G50" s="76"/>
      <c r="H50" s="76"/>
      <c r="I50" s="76"/>
    </row>
    <row r="51" spans="1:9" x14ac:dyDescent="0.25">
      <c r="A51" s="76"/>
      <c r="B51" s="84" t="s">
        <v>488</v>
      </c>
      <c r="C51" s="89"/>
      <c r="D51" s="76"/>
      <c r="E51" s="90"/>
      <c r="F51" s="76"/>
      <c r="G51" s="76"/>
      <c r="H51" s="76"/>
      <c r="I51" s="76"/>
    </row>
    <row r="52" spans="1:9" x14ac:dyDescent="0.25">
      <c r="A52" s="76"/>
      <c r="B52" s="76"/>
      <c r="C52" s="76"/>
      <c r="D52" s="76"/>
      <c r="E52" s="76"/>
      <c r="F52" s="76"/>
      <c r="G52" s="76"/>
      <c r="H52" s="76"/>
      <c r="I52" s="76"/>
    </row>
    <row r="53" spans="1:9" x14ac:dyDescent="0.25">
      <c r="A53" s="77" t="s">
        <v>489</v>
      </c>
      <c r="B53" s="78" t="s">
        <v>490</v>
      </c>
      <c r="C53" s="76"/>
      <c r="D53" s="76"/>
      <c r="E53" s="76"/>
      <c r="F53" s="76"/>
      <c r="G53" s="76"/>
      <c r="H53" s="76"/>
      <c r="I53" s="76"/>
    </row>
    <row r="54" spans="1:9" x14ac:dyDescent="0.25">
      <c r="A54" s="76"/>
      <c r="B54" s="76"/>
      <c r="C54" s="94"/>
      <c r="D54" s="95"/>
      <c r="E54" s="96">
        <v>18691756509.944</v>
      </c>
      <c r="F54" s="96">
        <v>15069556039.044001</v>
      </c>
      <c r="G54" s="96">
        <v>15069556039.044001</v>
      </c>
      <c r="H54" s="76"/>
      <c r="I54" s="76"/>
    </row>
    <row r="55" spans="1:9" x14ac:dyDescent="0.25">
      <c r="A55" s="77" t="s">
        <v>491</v>
      </c>
      <c r="B55" s="79" t="s">
        <v>492</v>
      </c>
      <c r="C55" s="76"/>
      <c r="D55" s="76"/>
      <c r="E55" s="76"/>
      <c r="F55" s="76"/>
      <c r="G55" s="76"/>
      <c r="H55" s="76"/>
      <c r="I55" s="76"/>
    </row>
    <row r="56" spans="1:9" x14ac:dyDescent="0.25">
      <c r="A56" s="76"/>
      <c r="B56" s="76"/>
      <c r="C56" s="76"/>
      <c r="D56" s="76"/>
      <c r="E56" s="94"/>
      <c r="F56" s="98"/>
      <c r="G56" s="98"/>
      <c r="H56" s="90"/>
      <c r="I56" s="76"/>
    </row>
    <row r="57" spans="1:9" x14ac:dyDescent="0.25">
      <c r="A57" s="76"/>
      <c r="B57" s="100"/>
      <c r="C57" s="76"/>
      <c r="D57" s="76"/>
      <c r="E57" s="76"/>
      <c r="F57" s="76"/>
      <c r="G57" s="76"/>
      <c r="H57" s="76"/>
      <c r="I57" s="76"/>
    </row>
    <row r="58" spans="1:9" x14ac:dyDescent="0.25">
      <c r="A58" s="77" t="s">
        <v>493</v>
      </c>
      <c r="B58" s="79" t="s">
        <v>494</v>
      </c>
      <c r="C58" s="76"/>
      <c r="D58" s="76"/>
      <c r="E58" s="76"/>
      <c r="F58" s="76"/>
      <c r="G58" s="76"/>
      <c r="H58" s="76"/>
      <c r="I58" s="76"/>
    </row>
    <row r="59" spans="1:9" x14ac:dyDescent="0.25">
      <c r="A59" s="76"/>
      <c r="B59" s="76"/>
      <c r="C59" s="76"/>
      <c r="D59" s="76"/>
      <c r="E59" s="76"/>
      <c r="F59" s="76"/>
      <c r="G59" s="76"/>
      <c r="H59" s="76"/>
      <c r="I59" s="76"/>
    </row>
    <row r="60" spans="1:9" x14ac:dyDescent="0.25">
      <c r="A60" s="77" t="s">
        <v>495</v>
      </c>
      <c r="B60" s="78" t="s">
        <v>496</v>
      </c>
      <c r="C60" s="76"/>
      <c r="D60" s="76"/>
      <c r="E60" s="76"/>
      <c r="F60" s="76"/>
      <c r="G60" s="76"/>
      <c r="H60" s="76"/>
      <c r="I60" s="76"/>
    </row>
    <row r="61" spans="1:9" x14ac:dyDescent="0.25">
      <c r="A61" s="76"/>
      <c r="B61" s="101"/>
      <c r="C61" s="76"/>
      <c r="D61" s="76"/>
      <c r="E61" s="76"/>
      <c r="F61" s="76"/>
      <c r="G61" s="76"/>
      <c r="H61" s="76"/>
      <c r="I61" s="76"/>
    </row>
    <row r="62" spans="1:9" x14ac:dyDescent="0.25">
      <c r="A62" s="77" t="s">
        <v>497</v>
      </c>
      <c r="B62" s="79" t="s">
        <v>498</v>
      </c>
      <c r="C62" s="76"/>
      <c r="D62" s="76"/>
      <c r="E62" s="76"/>
      <c r="F62" s="76"/>
      <c r="G62" s="76"/>
      <c r="H62" s="76"/>
      <c r="I62" s="76"/>
    </row>
    <row r="63" spans="1:9" x14ac:dyDescent="0.25">
      <c r="A63" s="77"/>
      <c r="B63" s="78"/>
      <c r="C63" s="76"/>
      <c r="D63" s="76"/>
      <c r="E63" s="76"/>
      <c r="F63" s="76"/>
      <c r="G63" s="76"/>
      <c r="H63" s="76"/>
      <c r="I63" s="76"/>
    </row>
    <row r="64" spans="1:9" x14ac:dyDescent="0.25">
      <c r="A64" s="77" t="s">
        <v>499</v>
      </c>
      <c r="B64" s="79" t="s">
        <v>500</v>
      </c>
      <c r="C64" s="76"/>
      <c r="D64" s="76"/>
      <c r="E64" s="76"/>
      <c r="F64" s="76"/>
      <c r="G64" s="76"/>
      <c r="H64" s="76"/>
      <c r="I64" s="76"/>
    </row>
    <row r="65" spans="1:9" x14ac:dyDescent="0.25">
      <c r="A65" s="77"/>
      <c r="B65" s="84"/>
      <c r="C65" s="84"/>
      <c r="D65" s="84"/>
      <c r="E65" s="102"/>
      <c r="F65" s="86"/>
      <c r="G65" s="86"/>
      <c r="H65" s="76"/>
      <c r="I65" s="76"/>
    </row>
    <row r="66" spans="1:9" x14ac:dyDescent="0.25">
      <c r="A66" s="77"/>
      <c r="B66" s="103"/>
      <c r="C66" s="76"/>
      <c r="D66" s="76"/>
      <c r="E66" s="93"/>
      <c r="F66" s="88"/>
      <c r="G66" s="88"/>
      <c r="H66" s="76"/>
      <c r="I66" s="76"/>
    </row>
    <row r="67" spans="1:9" x14ac:dyDescent="0.25">
      <c r="A67" s="77" t="s">
        <v>501</v>
      </c>
      <c r="B67" s="79" t="s">
        <v>502</v>
      </c>
      <c r="C67" s="76"/>
      <c r="D67" s="76"/>
      <c r="E67" s="76"/>
      <c r="F67" s="76"/>
      <c r="G67" s="76"/>
      <c r="H67" s="76"/>
      <c r="I67" s="76"/>
    </row>
    <row r="68" spans="1:9" x14ac:dyDescent="0.25">
      <c r="A68" s="76"/>
      <c r="B68" s="84"/>
      <c r="C68" s="84"/>
      <c r="D68" s="84"/>
      <c r="E68" s="104"/>
      <c r="F68" s="104"/>
      <c r="G68" s="104"/>
      <c r="H68" s="76"/>
      <c r="I68" s="76"/>
    </row>
    <row r="69" spans="1:9" x14ac:dyDescent="0.25">
      <c r="A69" s="76"/>
      <c r="B69" s="76"/>
      <c r="C69" s="76"/>
      <c r="D69" s="76"/>
      <c r="E69" s="106"/>
      <c r="F69" s="106"/>
      <c r="G69" s="106"/>
      <c r="H69" s="76"/>
      <c r="I69" s="76"/>
    </row>
    <row r="70" spans="1:9" x14ac:dyDescent="0.25">
      <c r="A70" s="76"/>
      <c r="B70" s="76" t="s">
        <v>503</v>
      </c>
      <c r="C70" s="76"/>
      <c r="D70" s="76"/>
      <c r="E70" s="76"/>
      <c r="F70" s="76"/>
      <c r="G70" s="76"/>
      <c r="H70" s="76"/>
      <c r="I70" s="76"/>
    </row>
    <row r="71" spans="1:9" x14ac:dyDescent="0.25">
      <c r="A71" s="76"/>
      <c r="B71" s="76"/>
      <c r="C71" s="76"/>
      <c r="D71" s="76"/>
      <c r="E71" s="76"/>
      <c r="F71" s="76"/>
      <c r="G71" s="76"/>
      <c r="H71" s="76"/>
      <c r="I71" s="76"/>
    </row>
    <row r="72" spans="1:9" x14ac:dyDescent="0.25">
      <c r="A72" s="77" t="s">
        <v>504</v>
      </c>
      <c r="B72" s="78" t="s">
        <v>505</v>
      </c>
      <c r="C72" s="76"/>
      <c r="D72" s="76"/>
      <c r="E72" s="76"/>
      <c r="F72" s="76"/>
      <c r="G72" s="76"/>
      <c r="H72" s="76"/>
      <c r="I72" s="76"/>
    </row>
    <row r="73" spans="1:9" x14ac:dyDescent="0.25">
      <c r="A73" s="76"/>
      <c r="B73" s="76"/>
      <c r="C73" s="76"/>
      <c r="D73" s="76"/>
      <c r="E73" s="76"/>
      <c r="F73" s="76"/>
      <c r="G73" s="76"/>
      <c r="H73" s="76"/>
      <c r="I73" s="76"/>
    </row>
    <row r="74" spans="1:9" x14ac:dyDescent="0.25">
      <c r="A74" s="76"/>
      <c r="B74" s="76" t="s">
        <v>506</v>
      </c>
      <c r="C74" s="76"/>
      <c r="D74" s="76"/>
      <c r="E74" s="76"/>
      <c r="F74" s="76"/>
      <c r="G74" s="76"/>
      <c r="H74" s="76"/>
      <c r="I74" s="76"/>
    </row>
    <row r="75" spans="1:9" x14ac:dyDescent="0.25">
      <c r="A75" s="76"/>
      <c r="B75" s="76"/>
      <c r="C75" s="76"/>
      <c r="D75" s="76"/>
      <c r="E75" s="76"/>
      <c r="F75" s="76"/>
      <c r="G75" s="76"/>
      <c r="H75" s="76"/>
      <c r="I75" s="76"/>
    </row>
    <row r="76" spans="1:9" x14ac:dyDescent="0.25">
      <c r="A76" s="77" t="s">
        <v>507</v>
      </c>
      <c r="B76" s="78" t="s">
        <v>508</v>
      </c>
      <c r="C76" s="76"/>
      <c r="D76" s="76"/>
      <c r="E76" s="76"/>
      <c r="F76" s="76"/>
      <c r="G76" s="76"/>
      <c r="H76" s="76"/>
      <c r="I76" s="76"/>
    </row>
    <row r="77" spans="1:9" x14ac:dyDescent="0.25">
      <c r="A77" s="76"/>
      <c r="B77" s="76"/>
      <c r="C77" s="76"/>
      <c r="D77" s="76"/>
      <c r="E77" s="76"/>
      <c r="F77" s="76"/>
      <c r="G77" s="76"/>
      <c r="H77" s="76"/>
      <c r="I77" s="76" t="s">
        <v>509</v>
      </c>
    </row>
    <row r="79" spans="1:9" ht="69.95" customHeight="1" x14ac:dyDescent="0.25">
      <c r="A79" s="107" t="s">
        <v>227</v>
      </c>
      <c r="B79" s="107" t="s">
        <v>228</v>
      </c>
      <c r="C79" s="107" t="s">
        <v>5</v>
      </c>
      <c r="D79" s="107" t="s">
        <v>6</v>
      </c>
    </row>
    <row r="80" spans="1:9" ht="69.95" customHeight="1" x14ac:dyDescent="0.25">
      <c r="A80" s="107" t="s">
        <v>1672</v>
      </c>
      <c r="B80" s="107"/>
      <c r="C80" s="107" t="s">
        <v>69</v>
      </c>
      <c r="D80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134"/>
  <sheetViews>
    <sheetView showGridLines="0" workbookViewId="0">
      <pane ySplit="4" topLeftCell="A59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26" bestFit="1" customWidth="1"/>
    <col min="2" max="2" width="22" bestFit="1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1673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1674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152</v>
      </c>
      <c r="B7" s="31"/>
      <c r="C7" s="31"/>
      <c r="D7" s="14"/>
      <c r="E7" s="15" t="s">
        <v>153</v>
      </c>
      <c r="F7" s="16" t="s">
        <v>153</v>
      </c>
      <c r="G7" s="16"/>
    </row>
    <row r="8" spans="1:7" x14ac:dyDescent="0.25">
      <c r="A8" s="13"/>
      <c r="B8" s="31"/>
      <c r="C8" s="31"/>
      <c r="D8" s="14"/>
      <c r="E8" s="15"/>
      <c r="F8" s="16"/>
      <c r="G8" s="16"/>
    </row>
    <row r="9" spans="1:7" x14ac:dyDescent="0.25">
      <c r="A9" s="17" t="s">
        <v>154</v>
      </c>
      <c r="B9" s="31"/>
      <c r="C9" s="31"/>
      <c r="D9" s="14"/>
      <c r="E9" s="15"/>
      <c r="F9" s="16"/>
      <c r="G9" s="16"/>
    </row>
    <row r="10" spans="1:7" x14ac:dyDescent="0.25">
      <c r="A10" s="17" t="s">
        <v>155</v>
      </c>
      <c r="B10" s="31"/>
      <c r="C10" s="31"/>
      <c r="D10" s="14"/>
      <c r="E10" s="15"/>
      <c r="F10" s="16"/>
      <c r="G10" s="16"/>
    </row>
    <row r="11" spans="1:7" x14ac:dyDescent="0.25">
      <c r="A11" s="13" t="s">
        <v>809</v>
      </c>
      <c r="B11" s="31" t="s">
        <v>810</v>
      </c>
      <c r="C11" s="31" t="s">
        <v>161</v>
      </c>
      <c r="D11" s="14">
        <v>2500000</v>
      </c>
      <c r="E11" s="15">
        <v>2510.21</v>
      </c>
      <c r="F11" s="16">
        <v>5.0799999999999998E-2</v>
      </c>
      <c r="G11" s="16">
        <v>7.4499999999999997E-2</v>
      </c>
    </row>
    <row r="12" spans="1:7" x14ac:dyDescent="0.25">
      <c r="A12" s="13" t="s">
        <v>1675</v>
      </c>
      <c r="B12" s="31" t="s">
        <v>1676</v>
      </c>
      <c r="C12" s="31" t="s">
        <v>158</v>
      </c>
      <c r="D12" s="14">
        <v>2500000</v>
      </c>
      <c r="E12" s="15">
        <v>2506.6</v>
      </c>
      <c r="F12" s="16">
        <v>5.0700000000000002E-2</v>
      </c>
      <c r="G12" s="16">
        <v>7.4450000000000002E-2</v>
      </c>
    </row>
    <row r="13" spans="1:7" x14ac:dyDescent="0.25">
      <c r="A13" s="13" t="s">
        <v>1677</v>
      </c>
      <c r="B13" s="31" t="s">
        <v>1678</v>
      </c>
      <c r="C13" s="31" t="s">
        <v>161</v>
      </c>
      <c r="D13" s="14">
        <v>2500000</v>
      </c>
      <c r="E13" s="15">
        <v>2493.89</v>
      </c>
      <c r="F13" s="16">
        <v>5.0500000000000003E-2</v>
      </c>
      <c r="G13" s="16">
        <v>7.6350000000000001E-2</v>
      </c>
    </row>
    <row r="14" spans="1:7" x14ac:dyDescent="0.25">
      <c r="A14" s="13" t="s">
        <v>1679</v>
      </c>
      <c r="B14" s="31" t="s">
        <v>1680</v>
      </c>
      <c r="C14" s="31" t="s">
        <v>161</v>
      </c>
      <c r="D14" s="14">
        <v>2500000</v>
      </c>
      <c r="E14" s="15">
        <v>2480.34</v>
      </c>
      <c r="F14" s="16">
        <v>5.0200000000000002E-2</v>
      </c>
      <c r="G14" s="16">
        <v>7.8899999999999998E-2</v>
      </c>
    </row>
    <row r="15" spans="1:7" x14ac:dyDescent="0.25">
      <c r="A15" s="13" t="s">
        <v>1681</v>
      </c>
      <c r="B15" s="31" t="s">
        <v>1682</v>
      </c>
      <c r="C15" s="31" t="s">
        <v>161</v>
      </c>
      <c r="D15" s="14">
        <v>2500000</v>
      </c>
      <c r="E15" s="15">
        <v>2468.94</v>
      </c>
      <c r="F15" s="16">
        <v>0.05</v>
      </c>
      <c r="G15" s="16">
        <v>7.9299999999999995E-2</v>
      </c>
    </row>
    <row r="16" spans="1:7" x14ac:dyDescent="0.25">
      <c r="A16" s="13" t="s">
        <v>1683</v>
      </c>
      <c r="B16" s="31" t="s">
        <v>1684</v>
      </c>
      <c r="C16" s="31" t="s">
        <v>158</v>
      </c>
      <c r="D16" s="14">
        <v>2500000</v>
      </c>
      <c r="E16" s="15">
        <v>2457.42</v>
      </c>
      <c r="F16" s="16">
        <v>4.9700000000000001E-2</v>
      </c>
      <c r="G16" s="16">
        <v>7.4149999999999994E-2</v>
      </c>
    </row>
    <row r="17" spans="1:7" x14ac:dyDescent="0.25">
      <c r="A17" s="13" t="s">
        <v>813</v>
      </c>
      <c r="B17" s="31" t="s">
        <v>814</v>
      </c>
      <c r="C17" s="31" t="s">
        <v>161</v>
      </c>
      <c r="D17" s="14">
        <v>2000000</v>
      </c>
      <c r="E17" s="15">
        <v>2006.6</v>
      </c>
      <c r="F17" s="16">
        <v>4.0599999999999997E-2</v>
      </c>
      <c r="G17" s="16">
        <v>7.3332999999999995E-2</v>
      </c>
    </row>
    <row r="18" spans="1:7" x14ac:dyDescent="0.25">
      <c r="A18" s="13" t="s">
        <v>1685</v>
      </c>
      <c r="B18" s="31" t="s">
        <v>1686</v>
      </c>
      <c r="C18" s="31" t="s">
        <v>161</v>
      </c>
      <c r="D18" s="14">
        <v>2000000</v>
      </c>
      <c r="E18" s="15">
        <v>2003.39</v>
      </c>
      <c r="F18" s="16">
        <v>4.0599999999999997E-2</v>
      </c>
      <c r="G18" s="16">
        <v>7.5899999999999995E-2</v>
      </c>
    </row>
    <row r="19" spans="1:7" x14ac:dyDescent="0.25">
      <c r="A19" s="13" t="s">
        <v>1687</v>
      </c>
      <c r="B19" s="31" t="s">
        <v>1688</v>
      </c>
      <c r="C19" s="31" t="s">
        <v>703</v>
      </c>
      <c r="D19" s="14">
        <v>2000000</v>
      </c>
      <c r="E19" s="15">
        <v>1999.57</v>
      </c>
      <c r="F19" s="16">
        <v>4.0500000000000001E-2</v>
      </c>
      <c r="G19" s="16">
        <v>7.3950000000000002E-2</v>
      </c>
    </row>
    <row r="20" spans="1:7" x14ac:dyDescent="0.25">
      <c r="A20" s="13" t="s">
        <v>1689</v>
      </c>
      <c r="B20" s="31" t="s">
        <v>1690</v>
      </c>
      <c r="C20" s="31" t="s">
        <v>161</v>
      </c>
      <c r="D20" s="14">
        <v>2000000</v>
      </c>
      <c r="E20" s="15">
        <v>1997.9</v>
      </c>
      <c r="F20" s="16">
        <v>4.0399999999999998E-2</v>
      </c>
      <c r="G20" s="16">
        <v>7.5300000000000006E-2</v>
      </c>
    </row>
    <row r="21" spans="1:7" x14ac:dyDescent="0.25">
      <c r="A21" s="13" t="s">
        <v>1691</v>
      </c>
      <c r="B21" s="31" t="s">
        <v>1692</v>
      </c>
      <c r="C21" s="31" t="s">
        <v>161</v>
      </c>
      <c r="D21" s="14">
        <v>1990000</v>
      </c>
      <c r="E21" s="15">
        <v>1959.37</v>
      </c>
      <c r="F21" s="16">
        <v>3.9699999999999999E-2</v>
      </c>
      <c r="G21" s="16">
        <v>7.4899999999999994E-2</v>
      </c>
    </row>
    <row r="22" spans="1:7" x14ac:dyDescent="0.25">
      <c r="A22" s="13" t="s">
        <v>1693</v>
      </c>
      <c r="B22" s="31" t="s">
        <v>1694</v>
      </c>
      <c r="C22" s="31" t="s">
        <v>1695</v>
      </c>
      <c r="D22" s="14">
        <v>1900000</v>
      </c>
      <c r="E22" s="15">
        <v>1894.67</v>
      </c>
      <c r="F22" s="16">
        <v>3.8399999999999997E-2</v>
      </c>
      <c r="G22" s="16">
        <v>7.7100000000000002E-2</v>
      </c>
    </row>
    <row r="23" spans="1:7" x14ac:dyDescent="0.25">
      <c r="A23" s="13" t="s">
        <v>1696</v>
      </c>
      <c r="B23" s="31" t="s">
        <v>1697</v>
      </c>
      <c r="C23" s="31" t="s">
        <v>161</v>
      </c>
      <c r="D23" s="14">
        <v>1500000</v>
      </c>
      <c r="E23" s="15">
        <v>1545.14</v>
      </c>
      <c r="F23" s="16">
        <v>3.1300000000000001E-2</v>
      </c>
      <c r="G23" s="16">
        <v>7.6700000000000004E-2</v>
      </c>
    </row>
    <row r="24" spans="1:7" x14ac:dyDescent="0.25">
      <c r="A24" s="13" t="s">
        <v>848</v>
      </c>
      <c r="B24" s="31" t="s">
        <v>849</v>
      </c>
      <c r="C24" s="31" t="s">
        <v>161</v>
      </c>
      <c r="D24" s="14">
        <v>1500000</v>
      </c>
      <c r="E24" s="15">
        <v>1492.84</v>
      </c>
      <c r="F24" s="16">
        <v>3.0200000000000001E-2</v>
      </c>
      <c r="G24" s="16">
        <v>7.6765E-2</v>
      </c>
    </row>
    <row r="25" spans="1:7" x14ac:dyDescent="0.25">
      <c r="A25" s="13" t="s">
        <v>1698</v>
      </c>
      <c r="B25" s="31" t="s">
        <v>1699</v>
      </c>
      <c r="C25" s="31" t="s">
        <v>161</v>
      </c>
      <c r="D25" s="14">
        <v>1300000</v>
      </c>
      <c r="E25" s="15">
        <v>1301.1600000000001</v>
      </c>
      <c r="F25" s="16">
        <v>2.63E-2</v>
      </c>
      <c r="G25" s="16">
        <v>7.4399999999999994E-2</v>
      </c>
    </row>
    <row r="26" spans="1:7" x14ac:dyDescent="0.25">
      <c r="A26" s="13" t="s">
        <v>1700</v>
      </c>
      <c r="B26" s="31" t="s">
        <v>1701</v>
      </c>
      <c r="C26" s="31" t="s">
        <v>161</v>
      </c>
      <c r="D26" s="14">
        <v>1000000</v>
      </c>
      <c r="E26" s="15">
        <v>1038.8</v>
      </c>
      <c r="F26" s="16">
        <v>2.1000000000000001E-2</v>
      </c>
      <c r="G26" s="16">
        <v>7.5050000000000006E-2</v>
      </c>
    </row>
    <row r="27" spans="1:7" x14ac:dyDescent="0.25">
      <c r="A27" s="13" t="s">
        <v>1702</v>
      </c>
      <c r="B27" s="31" t="s">
        <v>1703</v>
      </c>
      <c r="C27" s="31" t="s">
        <v>158</v>
      </c>
      <c r="D27" s="14">
        <v>1000000</v>
      </c>
      <c r="E27" s="15">
        <v>1023.11</v>
      </c>
      <c r="F27" s="16">
        <v>2.07E-2</v>
      </c>
      <c r="G27" s="16">
        <v>7.6335E-2</v>
      </c>
    </row>
    <row r="28" spans="1:7" x14ac:dyDescent="0.25">
      <c r="A28" s="13" t="s">
        <v>1704</v>
      </c>
      <c r="B28" s="31" t="s">
        <v>1705</v>
      </c>
      <c r="C28" s="31" t="s">
        <v>161</v>
      </c>
      <c r="D28" s="14">
        <v>1000000</v>
      </c>
      <c r="E28" s="15">
        <v>1020.76</v>
      </c>
      <c r="F28" s="16">
        <v>2.07E-2</v>
      </c>
      <c r="G28" s="16">
        <v>7.4399999999999994E-2</v>
      </c>
    </row>
    <row r="29" spans="1:7" x14ac:dyDescent="0.25">
      <c r="A29" s="13" t="s">
        <v>1706</v>
      </c>
      <c r="B29" s="31" t="s">
        <v>1707</v>
      </c>
      <c r="C29" s="31" t="s">
        <v>168</v>
      </c>
      <c r="D29" s="14">
        <v>1000000</v>
      </c>
      <c r="E29" s="15">
        <v>1018.73</v>
      </c>
      <c r="F29" s="16">
        <v>2.06E-2</v>
      </c>
      <c r="G29" s="16">
        <v>7.5186000000000003E-2</v>
      </c>
    </row>
    <row r="30" spans="1:7" x14ac:dyDescent="0.25">
      <c r="A30" s="13" t="s">
        <v>693</v>
      </c>
      <c r="B30" s="31" t="s">
        <v>694</v>
      </c>
      <c r="C30" s="31" t="s">
        <v>161</v>
      </c>
      <c r="D30" s="14">
        <v>1000000</v>
      </c>
      <c r="E30" s="15">
        <v>1017.85</v>
      </c>
      <c r="F30" s="16">
        <v>2.06E-2</v>
      </c>
      <c r="G30" s="16">
        <v>7.5703000000000006E-2</v>
      </c>
    </row>
    <row r="31" spans="1:7" x14ac:dyDescent="0.25">
      <c r="A31" s="13" t="s">
        <v>1708</v>
      </c>
      <c r="B31" s="31" t="s">
        <v>1709</v>
      </c>
      <c r="C31" s="31" t="s">
        <v>158</v>
      </c>
      <c r="D31" s="14">
        <v>1000000</v>
      </c>
      <c r="E31" s="15">
        <v>1013.07</v>
      </c>
      <c r="F31" s="16">
        <v>2.0500000000000001E-2</v>
      </c>
      <c r="G31" s="16">
        <v>7.5899999999999995E-2</v>
      </c>
    </row>
    <row r="32" spans="1:7" x14ac:dyDescent="0.25">
      <c r="A32" s="13" t="s">
        <v>1710</v>
      </c>
      <c r="B32" s="31" t="s">
        <v>1711</v>
      </c>
      <c r="C32" s="31" t="s">
        <v>161</v>
      </c>
      <c r="D32" s="14">
        <v>1000000</v>
      </c>
      <c r="E32" s="15">
        <v>994.83</v>
      </c>
      <c r="F32" s="16">
        <v>2.01E-2</v>
      </c>
      <c r="G32" s="16">
        <v>7.5124999999999997E-2</v>
      </c>
    </row>
    <row r="33" spans="1:7" x14ac:dyDescent="0.25">
      <c r="A33" s="13" t="s">
        <v>1712</v>
      </c>
      <c r="B33" s="31" t="s">
        <v>1713</v>
      </c>
      <c r="C33" s="31" t="s">
        <v>161</v>
      </c>
      <c r="D33" s="14">
        <v>1000000</v>
      </c>
      <c r="E33" s="15">
        <v>992.22</v>
      </c>
      <c r="F33" s="16">
        <v>2.01E-2</v>
      </c>
      <c r="G33" s="16">
        <v>7.6399999999999996E-2</v>
      </c>
    </row>
    <row r="34" spans="1:7" x14ac:dyDescent="0.25">
      <c r="A34" s="13" t="s">
        <v>1714</v>
      </c>
      <c r="B34" s="31" t="s">
        <v>1715</v>
      </c>
      <c r="C34" s="31" t="s">
        <v>161</v>
      </c>
      <c r="D34" s="14">
        <v>800000</v>
      </c>
      <c r="E34" s="15">
        <v>795.32</v>
      </c>
      <c r="F34" s="16">
        <v>1.61E-2</v>
      </c>
      <c r="G34" s="16">
        <v>7.6700000000000004E-2</v>
      </c>
    </row>
    <row r="35" spans="1:7" x14ac:dyDescent="0.25">
      <c r="A35" s="13" t="s">
        <v>1716</v>
      </c>
      <c r="B35" s="31" t="s">
        <v>1717</v>
      </c>
      <c r="C35" s="31" t="s">
        <v>161</v>
      </c>
      <c r="D35" s="14">
        <v>500000</v>
      </c>
      <c r="E35" s="15">
        <v>515.61</v>
      </c>
      <c r="F35" s="16">
        <v>1.04E-2</v>
      </c>
      <c r="G35" s="16">
        <v>7.5249999999999997E-2</v>
      </c>
    </row>
    <row r="36" spans="1:7" x14ac:dyDescent="0.25">
      <c r="A36" s="13" t="s">
        <v>1718</v>
      </c>
      <c r="B36" s="31" t="s">
        <v>1719</v>
      </c>
      <c r="C36" s="31" t="s">
        <v>161</v>
      </c>
      <c r="D36" s="14">
        <v>120000</v>
      </c>
      <c r="E36" s="15">
        <v>125.72</v>
      </c>
      <c r="F36" s="16">
        <v>2.5000000000000001E-3</v>
      </c>
      <c r="G36" s="16">
        <v>7.5298000000000004E-2</v>
      </c>
    </row>
    <row r="37" spans="1:7" x14ac:dyDescent="0.25">
      <c r="A37" s="13" t="s">
        <v>1720</v>
      </c>
      <c r="B37" s="31" t="s">
        <v>1721</v>
      </c>
      <c r="C37" s="31" t="s">
        <v>161</v>
      </c>
      <c r="D37" s="14">
        <v>10000</v>
      </c>
      <c r="E37" s="15">
        <v>10.24</v>
      </c>
      <c r="F37" s="16">
        <v>2.0000000000000001E-4</v>
      </c>
      <c r="G37" s="16">
        <v>7.7499999999999999E-2</v>
      </c>
    </row>
    <row r="38" spans="1:7" x14ac:dyDescent="0.25">
      <c r="A38" s="17" t="s">
        <v>187</v>
      </c>
      <c r="B38" s="32"/>
      <c r="C38" s="32"/>
      <c r="D38" s="18"/>
      <c r="E38" s="19">
        <v>40684.300000000003</v>
      </c>
      <c r="F38" s="20">
        <v>0.82340000000000002</v>
      </c>
      <c r="G38" s="21"/>
    </row>
    <row r="39" spans="1:7" x14ac:dyDescent="0.25">
      <c r="A39" s="13"/>
      <c r="B39" s="31"/>
      <c r="C39" s="31"/>
      <c r="D39" s="14"/>
      <c r="E39" s="15"/>
      <c r="F39" s="16"/>
      <c r="G39" s="16"/>
    </row>
    <row r="40" spans="1:7" x14ac:dyDescent="0.25">
      <c r="A40" s="17" t="s">
        <v>232</v>
      </c>
      <c r="B40" s="31"/>
      <c r="C40" s="31"/>
      <c r="D40" s="14"/>
      <c r="E40" s="15"/>
      <c r="F40" s="16"/>
      <c r="G40" s="16"/>
    </row>
    <row r="41" spans="1:7" x14ac:dyDescent="0.25">
      <c r="A41" s="13" t="s">
        <v>1722</v>
      </c>
      <c r="B41" s="31" t="s">
        <v>1723</v>
      </c>
      <c r="C41" s="31" t="s">
        <v>235</v>
      </c>
      <c r="D41" s="14">
        <v>2000000</v>
      </c>
      <c r="E41" s="15">
        <v>1925.64</v>
      </c>
      <c r="F41" s="16">
        <v>3.9E-2</v>
      </c>
      <c r="G41" s="16">
        <v>7.1482000000000004E-2</v>
      </c>
    </row>
    <row r="42" spans="1:7" x14ac:dyDescent="0.25">
      <c r="A42" s="13" t="s">
        <v>1724</v>
      </c>
      <c r="B42" s="31" t="s">
        <v>1725</v>
      </c>
      <c r="C42" s="31" t="s">
        <v>235</v>
      </c>
      <c r="D42" s="14">
        <v>500000</v>
      </c>
      <c r="E42" s="15">
        <v>505.36</v>
      </c>
      <c r="F42" s="16">
        <v>1.0200000000000001E-2</v>
      </c>
      <c r="G42" s="16">
        <v>7.1093000000000003E-2</v>
      </c>
    </row>
    <row r="43" spans="1:7" x14ac:dyDescent="0.25">
      <c r="A43" s="17" t="s">
        <v>187</v>
      </c>
      <c r="B43" s="32"/>
      <c r="C43" s="32"/>
      <c r="D43" s="18"/>
      <c r="E43" s="19">
        <v>2431</v>
      </c>
      <c r="F43" s="20">
        <v>4.9200000000000001E-2</v>
      </c>
      <c r="G43" s="21"/>
    </row>
    <row r="44" spans="1:7" x14ac:dyDescent="0.25">
      <c r="A44" s="17" t="s">
        <v>240</v>
      </c>
      <c r="B44" s="31"/>
      <c r="C44" s="31"/>
      <c r="D44" s="14"/>
      <c r="E44" s="15"/>
      <c r="F44" s="16"/>
      <c r="G44" s="16"/>
    </row>
    <row r="45" spans="1:7" x14ac:dyDescent="0.25">
      <c r="A45" s="13" t="s">
        <v>1726</v>
      </c>
      <c r="B45" s="31" t="s">
        <v>1727</v>
      </c>
      <c r="C45" s="31" t="s">
        <v>235</v>
      </c>
      <c r="D45" s="14">
        <v>2500000</v>
      </c>
      <c r="E45" s="15">
        <v>2440.25</v>
      </c>
      <c r="F45" s="16">
        <v>4.9399999999999999E-2</v>
      </c>
      <c r="G45" s="16">
        <v>7.3955000000000007E-2</v>
      </c>
    </row>
    <row r="46" spans="1:7" x14ac:dyDescent="0.25">
      <c r="A46" s="17" t="s">
        <v>187</v>
      </c>
      <c r="B46" s="32"/>
      <c r="C46" s="32"/>
      <c r="D46" s="18"/>
      <c r="E46" s="19">
        <v>2440.25</v>
      </c>
      <c r="F46" s="20">
        <v>4.9399999999999999E-2</v>
      </c>
      <c r="G46" s="21"/>
    </row>
    <row r="47" spans="1:7" x14ac:dyDescent="0.25">
      <c r="A47" s="13"/>
      <c r="B47" s="31"/>
      <c r="C47" s="31"/>
      <c r="D47" s="14"/>
      <c r="E47" s="15"/>
      <c r="F47" s="16"/>
      <c r="G47" s="16"/>
    </row>
    <row r="48" spans="1:7" x14ac:dyDescent="0.25">
      <c r="A48" s="13"/>
      <c r="B48" s="31"/>
      <c r="C48" s="31"/>
      <c r="D48" s="14"/>
      <c r="E48" s="15"/>
      <c r="F48" s="16"/>
      <c r="G48" s="16"/>
    </row>
    <row r="49" spans="1:7" x14ac:dyDescent="0.25">
      <c r="A49" s="17" t="s">
        <v>188</v>
      </c>
      <c r="B49" s="31"/>
      <c r="C49" s="31"/>
      <c r="D49" s="14"/>
      <c r="E49" s="15"/>
      <c r="F49" s="16"/>
      <c r="G49" s="16"/>
    </row>
    <row r="50" spans="1:7" x14ac:dyDescent="0.25">
      <c r="A50" s="17" t="s">
        <v>187</v>
      </c>
      <c r="B50" s="31"/>
      <c r="C50" s="31"/>
      <c r="D50" s="14"/>
      <c r="E50" s="22" t="s">
        <v>153</v>
      </c>
      <c r="F50" s="23" t="s">
        <v>153</v>
      </c>
      <c r="G50" s="16"/>
    </row>
    <row r="51" spans="1:7" x14ac:dyDescent="0.25">
      <c r="A51" s="13"/>
      <c r="B51" s="31"/>
      <c r="C51" s="31"/>
      <c r="D51" s="14"/>
      <c r="E51" s="15"/>
      <c r="F51" s="16"/>
      <c r="G51" s="16"/>
    </row>
    <row r="52" spans="1:7" x14ac:dyDescent="0.25">
      <c r="A52" s="17" t="s">
        <v>189</v>
      </c>
      <c r="B52" s="31"/>
      <c r="C52" s="31"/>
      <c r="D52" s="14"/>
      <c r="E52" s="15"/>
      <c r="F52" s="16"/>
      <c r="G52" s="16"/>
    </row>
    <row r="53" spans="1:7" x14ac:dyDescent="0.25">
      <c r="A53" s="17" t="s">
        <v>187</v>
      </c>
      <c r="B53" s="31"/>
      <c r="C53" s="31"/>
      <c r="D53" s="14"/>
      <c r="E53" s="22" t="s">
        <v>153</v>
      </c>
      <c r="F53" s="23" t="s">
        <v>153</v>
      </c>
      <c r="G53" s="16"/>
    </row>
    <row r="54" spans="1:7" x14ac:dyDescent="0.25">
      <c r="A54" s="13"/>
      <c r="B54" s="31"/>
      <c r="C54" s="31"/>
      <c r="D54" s="14"/>
      <c r="E54" s="15"/>
      <c r="F54" s="16"/>
      <c r="G54" s="16"/>
    </row>
    <row r="55" spans="1:7" x14ac:dyDescent="0.25">
      <c r="A55" s="24" t="s">
        <v>190</v>
      </c>
      <c r="B55" s="33"/>
      <c r="C55" s="33"/>
      <c r="D55" s="25"/>
      <c r="E55" s="19">
        <v>45555.55</v>
      </c>
      <c r="F55" s="20">
        <v>0.92200000000000004</v>
      </c>
      <c r="G55" s="21"/>
    </row>
    <row r="56" spans="1:7" x14ac:dyDescent="0.25">
      <c r="A56" s="13"/>
      <c r="B56" s="31"/>
      <c r="C56" s="31"/>
      <c r="D56" s="14"/>
      <c r="E56" s="15"/>
      <c r="F56" s="16"/>
      <c r="G56" s="16"/>
    </row>
    <row r="57" spans="1:7" x14ac:dyDescent="0.25">
      <c r="A57" s="17" t="s">
        <v>852</v>
      </c>
      <c r="B57" s="31"/>
      <c r="C57" s="31"/>
      <c r="D57" s="14"/>
      <c r="E57" s="15"/>
      <c r="F57" s="16"/>
      <c r="G57" s="16"/>
    </row>
    <row r="58" spans="1:7" x14ac:dyDescent="0.25">
      <c r="A58" s="17" t="s">
        <v>856</v>
      </c>
      <c r="B58" s="31"/>
      <c r="C58" s="31"/>
      <c r="D58" s="14"/>
      <c r="E58" s="15"/>
      <c r="F58" s="16"/>
      <c r="G58" s="16"/>
    </row>
    <row r="59" spans="1:7" x14ac:dyDescent="0.25">
      <c r="A59" s="13" t="s">
        <v>870</v>
      </c>
      <c r="B59" s="31" t="s">
        <v>871</v>
      </c>
      <c r="C59" s="31" t="s">
        <v>864</v>
      </c>
      <c r="D59" s="14">
        <v>1500000</v>
      </c>
      <c r="E59" s="15">
        <v>1413.05</v>
      </c>
      <c r="F59" s="16">
        <v>2.86E-2</v>
      </c>
      <c r="G59" s="16">
        <v>7.1300000000000002E-2</v>
      </c>
    </row>
    <row r="60" spans="1:7" x14ac:dyDescent="0.25">
      <c r="A60" s="17" t="s">
        <v>187</v>
      </c>
      <c r="B60" s="32"/>
      <c r="C60" s="32"/>
      <c r="D60" s="18"/>
      <c r="E60" s="19">
        <v>1413.05</v>
      </c>
      <c r="F60" s="20">
        <v>2.86E-2</v>
      </c>
      <c r="G60" s="21"/>
    </row>
    <row r="61" spans="1:7" x14ac:dyDescent="0.25">
      <c r="A61" s="13"/>
      <c r="B61" s="31"/>
      <c r="C61" s="31"/>
      <c r="D61" s="14"/>
      <c r="E61" s="15"/>
      <c r="F61" s="16"/>
      <c r="G61" s="16"/>
    </row>
    <row r="62" spans="1:7" x14ac:dyDescent="0.25">
      <c r="A62" s="24" t="s">
        <v>190</v>
      </c>
      <c r="B62" s="33"/>
      <c r="C62" s="33"/>
      <c r="D62" s="25"/>
      <c r="E62" s="19">
        <v>1413.05</v>
      </c>
      <c r="F62" s="20">
        <v>2.86E-2</v>
      </c>
      <c r="G62" s="21"/>
    </row>
    <row r="63" spans="1:7" x14ac:dyDescent="0.25">
      <c r="A63" s="13"/>
      <c r="B63" s="31"/>
      <c r="C63" s="31"/>
      <c r="D63" s="14"/>
      <c r="E63" s="15"/>
      <c r="F63" s="16"/>
      <c r="G63" s="16"/>
    </row>
    <row r="64" spans="1:7" x14ac:dyDescent="0.25">
      <c r="A64" s="13"/>
      <c r="B64" s="31"/>
      <c r="C64" s="31"/>
      <c r="D64" s="14"/>
      <c r="E64" s="15"/>
      <c r="F64" s="16"/>
      <c r="G64" s="16"/>
    </row>
    <row r="65" spans="1:7" x14ac:dyDescent="0.25">
      <c r="A65" s="17" t="s">
        <v>878</v>
      </c>
      <c r="B65" s="31"/>
      <c r="C65" s="31"/>
      <c r="D65" s="14"/>
      <c r="E65" s="15"/>
      <c r="F65" s="16"/>
      <c r="G65" s="16"/>
    </row>
    <row r="66" spans="1:7" x14ac:dyDescent="0.25">
      <c r="A66" s="13" t="s">
        <v>879</v>
      </c>
      <c r="B66" s="31" t="s">
        <v>880</v>
      </c>
      <c r="C66" s="31"/>
      <c r="D66" s="14">
        <v>1168.2070000000001</v>
      </c>
      <c r="E66" s="15">
        <v>137.28</v>
      </c>
      <c r="F66" s="16">
        <v>2.8E-3</v>
      </c>
      <c r="G66" s="16"/>
    </row>
    <row r="67" spans="1:7" x14ac:dyDescent="0.25">
      <c r="A67" s="13"/>
      <c r="B67" s="31"/>
      <c r="C67" s="31"/>
      <c r="D67" s="14"/>
      <c r="E67" s="15"/>
      <c r="F67" s="16"/>
      <c r="G67" s="16"/>
    </row>
    <row r="68" spans="1:7" x14ac:dyDescent="0.25">
      <c r="A68" s="24" t="s">
        <v>190</v>
      </c>
      <c r="B68" s="33"/>
      <c r="C68" s="33"/>
      <c r="D68" s="25"/>
      <c r="E68" s="19">
        <v>137.28</v>
      </c>
      <c r="F68" s="20">
        <v>2.8E-3</v>
      </c>
      <c r="G68" s="21"/>
    </row>
    <row r="69" spans="1:7" x14ac:dyDescent="0.25">
      <c r="A69" s="13"/>
      <c r="B69" s="31"/>
      <c r="C69" s="31"/>
      <c r="D69" s="14"/>
      <c r="E69" s="15"/>
      <c r="F69" s="16"/>
      <c r="G69" s="16"/>
    </row>
    <row r="70" spans="1:7" x14ac:dyDescent="0.25">
      <c r="A70" s="17" t="s">
        <v>191</v>
      </c>
      <c r="B70" s="31"/>
      <c r="C70" s="31"/>
      <c r="D70" s="14"/>
      <c r="E70" s="15"/>
      <c r="F70" s="16"/>
      <c r="G70" s="16"/>
    </row>
    <row r="71" spans="1:7" x14ac:dyDescent="0.25">
      <c r="A71" s="13" t="s">
        <v>192</v>
      </c>
      <c r="B71" s="31"/>
      <c r="C71" s="31"/>
      <c r="D71" s="14"/>
      <c r="E71" s="15">
        <v>935.46</v>
      </c>
      <c r="F71" s="16">
        <v>1.89E-2</v>
      </c>
      <c r="G71" s="16">
        <v>5.2331000000000003E-2</v>
      </c>
    </row>
    <row r="72" spans="1:7" x14ac:dyDescent="0.25">
      <c r="A72" s="17" t="s">
        <v>187</v>
      </c>
      <c r="B72" s="32"/>
      <c r="C72" s="32"/>
      <c r="D72" s="18"/>
      <c r="E72" s="19">
        <v>935.46</v>
      </c>
      <c r="F72" s="20">
        <v>1.89E-2</v>
      </c>
      <c r="G72" s="21"/>
    </row>
    <row r="73" spans="1:7" x14ac:dyDescent="0.25">
      <c r="A73" s="13"/>
      <c r="B73" s="31"/>
      <c r="C73" s="31"/>
      <c r="D73" s="14"/>
      <c r="E73" s="15"/>
      <c r="F73" s="16"/>
      <c r="G73" s="16"/>
    </row>
    <row r="74" spans="1:7" x14ac:dyDescent="0.25">
      <c r="A74" s="24" t="s">
        <v>190</v>
      </c>
      <c r="B74" s="33"/>
      <c r="C74" s="33"/>
      <c r="D74" s="25"/>
      <c r="E74" s="19">
        <v>935.46</v>
      </c>
      <c r="F74" s="20">
        <v>1.89E-2</v>
      </c>
      <c r="G74" s="21"/>
    </row>
    <row r="75" spans="1:7" x14ac:dyDescent="0.25">
      <c r="A75" s="13" t="s">
        <v>193</v>
      </c>
      <c r="B75" s="31"/>
      <c r="C75" s="31"/>
      <c r="D75" s="14"/>
      <c r="E75" s="15">
        <v>1423.7564950000001</v>
      </c>
      <c r="F75" s="16">
        <v>2.8819000000000001E-2</v>
      </c>
      <c r="G75" s="16"/>
    </row>
    <row r="76" spans="1:7" x14ac:dyDescent="0.25">
      <c r="A76" s="13" t="s">
        <v>194</v>
      </c>
      <c r="B76" s="31"/>
      <c r="C76" s="31"/>
      <c r="D76" s="14"/>
      <c r="E76" s="35">
        <v>-62.026494999999997</v>
      </c>
      <c r="F76" s="36">
        <v>-1.119E-3</v>
      </c>
      <c r="G76" s="16">
        <v>5.2330000000000002E-2</v>
      </c>
    </row>
    <row r="77" spans="1:7" x14ac:dyDescent="0.25">
      <c r="A77" s="26" t="s">
        <v>195</v>
      </c>
      <c r="B77" s="34"/>
      <c r="C77" s="34"/>
      <c r="D77" s="27"/>
      <c r="E77" s="28">
        <v>49403.07</v>
      </c>
      <c r="F77" s="29">
        <v>1</v>
      </c>
      <c r="G77" s="29"/>
    </row>
    <row r="79" spans="1:7" x14ac:dyDescent="0.25">
      <c r="A79" s="1" t="s">
        <v>882</v>
      </c>
    </row>
    <row r="80" spans="1:7" x14ac:dyDescent="0.25">
      <c r="A80" s="1" t="s">
        <v>196</v>
      </c>
    </row>
    <row r="81" spans="1:3" x14ac:dyDescent="0.25">
      <c r="A81" s="69" t="s">
        <v>197</v>
      </c>
    </row>
    <row r="82" spans="1:3" x14ac:dyDescent="0.25">
      <c r="A82" s="1" t="s">
        <v>199</v>
      </c>
    </row>
    <row r="83" spans="1:3" ht="29.1" customHeight="1" x14ac:dyDescent="0.25">
      <c r="A83" s="47" t="s">
        <v>200</v>
      </c>
      <c r="B83" s="3" t="s">
        <v>153</v>
      </c>
    </row>
    <row r="84" spans="1:3" x14ac:dyDescent="0.25">
      <c r="A84" t="s">
        <v>201</v>
      </c>
    </row>
    <row r="85" spans="1:3" x14ac:dyDescent="0.25">
      <c r="A85" t="s">
        <v>202</v>
      </c>
      <c r="B85" t="s">
        <v>203</v>
      </c>
      <c r="C85" t="s">
        <v>203</v>
      </c>
    </row>
    <row r="86" spans="1:3" x14ac:dyDescent="0.25">
      <c r="B86" s="48">
        <v>46112</v>
      </c>
      <c r="C86" s="48">
        <v>46142</v>
      </c>
    </row>
    <row r="87" spans="1:3" x14ac:dyDescent="0.25">
      <c r="A87" t="s">
        <v>1114</v>
      </c>
      <c r="B87" t="s">
        <v>1115</v>
      </c>
      <c r="C87" t="s">
        <v>1116</v>
      </c>
    </row>
    <row r="88" spans="1:3" x14ac:dyDescent="0.25">
      <c r="A88" t="s">
        <v>1323</v>
      </c>
      <c r="B88">
        <v>14.402100000000001</v>
      </c>
      <c r="C88">
        <v>14.3329</v>
      </c>
    </row>
    <row r="89" spans="1:3" x14ac:dyDescent="0.25">
      <c r="A89" t="s">
        <v>478</v>
      </c>
      <c r="B89">
        <v>26.3111</v>
      </c>
      <c r="C89">
        <v>26.419899999999998</v>
      </c>
    </row>
    <row r="90" spans="1:3" x14ac:dyDescent="0.25">
      <c r="A90" t="s">
        <v>205</v>
      </c>
      <c r="B90">
        <v>18.5243</v>
      </c>
      <c r="C90">
        <v>18.600899999999999</v>
      </c>
    </row>
    <row r="91" spans="1:3" x14ac:dyDescent="0.25">
      <c r="A91" t="s">
        <v>1324</v>
      </c>
      <c r="B91">
        <v>10.8643</v>
      </c>
      <c r="C91">
        <v>10.8858</v>
      </c>
    </row>
    <row r="92" spans="1:3" x14ac:dyDescent="0.25">
      <c r="A92" t="s">
        <v>1325</v>
      </c>
      <c r="B92">
        <v>10.505000000000001</v>
      </c>
      <c r="C92">
        <v>10.521100000000001</v>
      </c>
    </row>
    <row r="93" spans="1:3" x14ac:dyDescent="0.25">
      <c r="A93" t="s">
        <v>1124</v>
      </c>
      <c r="B93" t="s">
        <v>1115</v>
      </c>
      <c r="C93" t="s">
        <v>1116</v>
      </c>
    </row>
    <row r="94" spans="1:3" x14ac:dyDescent="0.25">
      <c r="A94" t="s">
        <v>1326</v>
      </c>
      <c r="B94">
        <v>13.927300000000001</v>
      </c>
      <c r="C94">
        <v>13.858700000000001</v>
      </c>
    </row>
    <row r="95" spans="1:3" x14ac:dyDescent="0.25">
      <c r="A95" t="s">
        <v>479</v>
      </c>
      <c r="B95">
        <v>25.335000000000001</v>
      </c>
      <c r="C95">
        <v>25.433700000000002</v>
      </c>
    </row>
    <row r="96" spans="1:3" x14ac:dyDescent="0.25">
      <c r="A96" t="s">
        <v>207</v>
      </c>
      <c r="B96">
        <v>17.6187</v>
      </c>
      <c r="C96">
        <v>17.6873</v>
      </c>
    </row>
    <row r="97" spans="1:4" x14ac:dyDescent="0.25">
      <c r="A97" t="s">
        <v>1327</v>
      </c>
      <c r="B97">
        <v>11.1065</v>
      </c>
      <c r="C97">
        <v>11.1313</v>
      </c>
    </row>
    <row r="98" spans="1:4" x14ac:dyDescent="0.25">
      <c r="A98" t="s">
        <v>1328</v>
      </c>
      <c r="B98">
        <v>10.099399999999999</v>
      </c>
      <c r="C98">
        <v>10.1145</v>
      </c>
    </row>
    <row r="99" spans="1:4" x14ac:dyDescent="0.25">
      <c r="A99" t="s">
        <v>1125</v>
      </c>
    </row>
    <row r="101" spans="1:4" x14ac:dyDescent="0.25">
      <c r="A101" t="s">
        <v>1329</v>
      </c>
    </row>
    <row r="103" spans="1:4" x14ac:dyDescent="0.25">
      <c r="A103" s="50" t="s">
        <v>1330</v>
      </c>
      <c r="B103" s="50" t="s">
        <v>1331</v>
      </c>
      <c r="C103" s="50" t="s">
        <v>1332</v>
      </c>
      <c r="D103" s="50" t="s">
        <v>1333</v>
      </c>
    </row>
    <row r="104" spans="1:4" x14ac:dyDescent="0.25">
      <c r="A104" s="50" t="s">
        <v>1334</v>
      </c>
      <c r="B104" s="50"/>
      <c r="C104" s="50">
        <v>0.12903909999999999</v>
      </c>
      <c r="D104" s="50">
        <v>0.12903909999999999</v>
      </c>
    </row>
    <row r="105" spans="1:4" x14ac:dyDescent="0.25">
      <c r="A105" s="50" t="s">
        <v>1728</v>
      </c>
      <c r="B105" s="50"/>
      <c r="C105" s="50">
        <v>2.3442000000000001E-2</v>
      </c>
      <c r="D105" s="50">
        <v>2.3442000000000001E-2</v>
      </c>
    </row>
    <row r="106" spans="1:4" x14ac:dyDescent="0.25">
      <c r="A106" s="50" t="s">
        <v>1335</v>
      </c>
      <c r="B106" s="50"/>
      <c r="C106" s="50">
        <v>2.7313799999999999E-2</v>
      </c>
      <c r="D106" s="50">
        <v>2.7313799999999999E-2</v>
      </c>
    </row>
    <row r="107" spans="1:4" x14ac:dyDescent="0.25">
      <c r="A107" s="50" t="s">
        <v>1336</v>
      </c>
      <c r="B107" s="50"/>
      <c r="C107" s="50">
        <v>0.1231902</v>
      </c>
      <c r="D107" s="50">
        <v>0.1231902</v>
      </c>
    </row>
    <row r="108" spans="1:4" x14ac:dyDescent="0.25">
      <c r="A108" s="50" t="s">
        <v>1729</v>
      </c>
      <c r="B108" s="50"/>
      <c r="C108" s="50">
        <v>1.8443899999999999E-2</v>
      </c>
      <c r="D108" s="50">
        <v>1.8443899999999999E-2</v>
      </c>
    </row>
    <row r="109" spans="1:4" x14ac:dyDescent="0.25">
      <c r="A109" s="50" t="s">
        <v>1730</v>
      </c>
      <c r="B109" s="50"/>
      <c r="C109" s="50">
        <v>2.4283300000000001E-2</v>
      </c>
      <c r="D109" s="50">
        <v>2.4283300000000001E-2</v>
      </c>
    </row>
    <row r="111" spans="1:4" x14ac:dyDescent="0.25">
      <c r="A111" t="s">
        <v>209</v>
      </c>
      <c r="B111" s="3" t="s">
        <v>153</v>
      </c>
    </row>
    <row r="112" spans="1:4" ht="57.95" customHeight="1" x14ac:dyDescent="0.25">
      <c r="A112" s="47" t="s">
        <v>210</v>
      </c>
      <c r="B112" s="3" t="s">
        <v>153</v>
      </c>
    </row>
    <row r="113" spans="1:2" ht="43.5" customHeight="1" x14ac:dyDescent="0.25">
      <c r="A113" s="47" t="s">
        <v>211</v>
      </c>
      <c r="B113" s="3" t="s">
        <v>153</v>
      </c>
    </row>
    <row r="114" spans="1:2" x14ac:dyDescent="0.25">
      <c r="A114" t="s">
        <v>212</v>
      </c>
      <c r="B114" s="49">
        <f>B129</f>
        <v>2.8555327293136932</v>
      </c>
    </row>
    <row r="115" spans="1:2" ht="72.599999999999994" customHeight="1" x14ac:dyDescent="0.25">
      <c r="A115" s="47" t="s">
        <v>213</v>
      </c>
      <c r="B115" s="3" t="s">
        <v>153</v>
      </c>
    </row>
    <row r="116" spans="1:2" x14ac:dyDescent="0.25">
      <c r="B116" s="3"/>
    </row>
    <row r="117" spans="1:2" ht="57.95" customHeight="1" x14ac:dyDescent="0.25">
      <c r="A117" s="47" t="s">
        <v>214</v>
      </c>
      <c r="B117" s="3" t="s">
        <v>153</v>
      </c>
    </row>
    <row r="118" spans="1:2" ht="57.95" customHeight="1" x14ac:dyDescent="0.25">
      <c r="A118" s="47" t="s">
        <v>215</v>
      </c>
      <c r="B118">
        <v>10790.82</v>
      </c>
    </row>
    <row r="119" spans="1:2" ht="43.5" customHeight="1" x14ac:dyDescent="0.25">
      <c r="A119" s="47" t="s">
        <v>216</v>
      </c>
      <c r="B119" s="3" t="s">
        <v>153</v>
      </c>
    </row>
    <row r="120" spans="1:2" ht="43.5" customHeight="1" x14ac:dyDescent="0.25">
      <c r="A120" s="47" t="s">
        <v>217</v>
      </c>
      <c r="B120" s="3" t="s">
        <v>153</v>
      </c>
    </row>
    <row r="122" spans="1:2" x14ac:dyDescent="0.25">
      <c r="A122" t="s">
        <v>218</v>
      </c>
    </row>
    <row r="123" spans="1:2" x14ac:dyDescent="0.25">
      <c r="A123" s="51" t="s">
        <v>219</v>
      </c>
      <c r="B123" s="51" t="s">
        <v>1731</v>
      </c>
    </row>
    <row r="124" spans="1:2" x14ac:dyDescent="0.25">
      <c r="A124" s="51" t="s">
        <v>221</v>
      </c>
      <c r="B124" s="51" t="s">
        <v>1732</v>
      </c>
    </row>
    <row r="125" spans="1:2" x14ac:dyDescent="0.25">
      <c r="A125" s="51"/>
      <c r="B125" s="51"/>
    </row>
    <row r="126" spans="1:2" x14ac:dyDescent="0.25">
      <c r="A126" s="51" t="s">
        <v>223</v>
      </c>
      <c r="B126" s="52">
        <v>7.4733924244252874</v>
      </c>
    </row>
    <row r="127" spans="1:2" x14ac:dyDescent="0.25">
      <c r="A127" s="51"/>
      <c r="B127" s="51"/>
    </row>
    <row r="128" spans="1:2" x14ac:dyDescent="0.25">
      <c r="A128" s="51" t="s">
        <v>224</v>
      </c>
      <c r="B128" s="53">
        <v>2.5192000000000001</v>
      </c>
    </row>
    <row r="129" spans="1:6" x14ac:dyDescent="0.25">
      <c r="A129" s="51" t="s">
        <v>225</v>
      </c>
      <c r="B129" s="53">
        <v>2.8555327293136932</v>
      </c>
    </row>
    <row r="130" spans="1:6" x14ac:dyDescent="0.25">
      <c r="A130" s="51"/>
      <c r="B130" s="51"/>
    </row>
    <row r="131" spans="1:6" x14ac:dyDescent="0.25">
      <c r="A131" s="51" t="s">
        <v>226</v>
      </c>
      <c r="B131" s="54">
        <v>46142</v>
      </c>
    </row>
    <row r="133" spans="1:6" ht="69.95" customHeight="1" x14ac:dyDescent="0.25">
      <c r="A133" s="107" t="s">
        <v>227</v>
      </c>
      <c r="B133" s="107" t="s">
        <v>228</v>
      </c>
      <c r="C133" s="107" t="s">
        <v>5</v>
      </c>
      <c r="D133" s="107" t="s">
        <v>6</v>
      </c>
      <c r="E133" s="107" t="s">
        <v>5</v>
      </c>
      <c r="F133" s="107" t="s">
        <v>6</v>
      </c>
    </row>
    <row r="134" spans="1:6" ht="69.95" customHeight="1" x14ac:dyDescent="0.25">
      <c r="A134" s="107" t="s">
        <v>1731</v>
      </c>
      <c r="B134" s="107"/>
      <c r="C134" s="107" t="s">
        <v>27</v>
      </c>
      <c r="D134" s="107"/>
      <c r="E134" s="107" t="s">
        <v>28</v>
      </c>
      <c r="F134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86"/>
  <sheetViews>
    <sheetView showGridLines="0" workbookViewId="0">
      <pane ySplit="4" topLeftCell="A50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26" bestFit="1" customWidth="1"/>
    <col min="2" max="2" width="22" bestFit="1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1733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1734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152</v>
      </c>
      <c r="B7" s="31"/>
      <c r="C7" s="31"/>
      <c r="D7" s="14"/>
      <c r="E7" s="15" t="s">
        <v>153</v>
      </c>
      <c r="F7" s="16" t="s">
        <v>153</v>
      </c>
      <c r="G7" s="16"/>
    </row>
    <row r="8" spans="1:7" x14ac:dyDescent="0.25">
      <c r="A8" s="17" t="s">
        <v>154</v>
      </c>
      <c r="B8" s="31"/>
      <c r="C8" s="31"/>
      <c r="D8" s="14"/>
      <c r="E8" s="15"/>
      <c r="F8" s="16"/>
      <c r="G8" s="16"/>
    </row>
    <row r="9" spans="1:7" x14ac:dyDescent="0.25">
      <c r="A9" s="17" t="s">
        <v>231</v>
      </c>
      <c r="B9" s="31"/>
      <c r="C9" s="31"/>
      <c r="D9" s="14"/>
      <c r="E9" s="15"/>
      <c r="F9" s="16"/>
      <c r="G9" s="16"/>
    </row>
    <row r="10" spans="1:7" x14ac:dyDescent="0.25">
      <c r="A10" s="17" t="s">
        <v>187</v>
      </c>
      <c r="B10" s="31"/>
      <c r="C10" s="31"/>
      <c r="D10" s="14"/>
      <c r="E10" s="22" t="s">
        <v>153</v>
      </c>
      <c r="F10" s="23" t="s">
        <v>153</v>
      </c>
      <c r="G10" s="16"/>
    </row>
    <row r="11" spans="1:7" x14ac:dyDescent="0.25">
      <c r="A11" s="13"/>
      <c r="B11" s="31"/>
      <c r="C11" s="31"/>
      <c r="D11" s="14"/>
      <c r="E11" s="15"/>
      <c r="F11" s="16"/>
      <c r="G11" s="16"/>
    </row>
    <row r="12" spans="1:7" x14ac:dyDescent="0.25">
      <c r="A12" s="17" t="s">
        <v>232</v>
      </c>
      <c r="B12" s="31"/>
      <c r="C12" s="31"/>
      <c r="D12" s="14"/>
      <c r="E12" s="15"/>
      <c r="F12" s="16"/>
      <c r="G12" s="16"/>
    </row>
    <row r="13" spans="1:7" x14ac:dyDescent="0.25">
      <c r="A13" s="13" t="s">
        <v>718</v>
      </c>
      <c r="B13" s="31" t="s">
        <v>719</v>
      </c>
      <c r="C13" s="31" t="s">
        <v>235</v>
      </c>
      <c r="D13" s="14">
        <v>3000000</v>
      </c>
      <c r="E13" s="15">
        <v>3070.62</v>
      </c>
      <c r="F13" s="16">
        <v>0.22090000000000001</v>
      </c>
      <c r="G13" s="16">
        <v>6.8207000000000004E-2</v>
      </c>
    </row>
    <row r="14" spans="1:7" x14ac:dyDescent="0.25">
      <c r="A14" s="13" t="s">
        <v>1735</v>
      </c>
      <c r="B14" s="31" t="s">
        <v>1736</v>
      </c>
      <c r="C14" s="31" t="s">
        <v>235</v>
      </c>
      <c r="D14" s="14">
        <v>1400000</v>
      </c>
      <c r="E14" s="15">
        <v>1424.57</v>
      </c>
      <c r="F14" s="16">
        <v>0.10249999999999999</v>
      </c>
      <c r="G14" s="16">
        <v>6.5421999999999994E-2</v>
      </c>
    </row>
    <row r="15" spans="1:7" x14ac:dyDescent="0.25">
      <c r="A15" s="13" t="s">
        <v>1737</v>
      </c>
      <c r="B15" s="31" t="s">
        <v>1738</v>
      </c>
      <c r="C15" s="31" t="s">
        <v>235</v>
      </c>
      <c r="D15" s="14">
        <v>1000000</v>
      </c>
      <c r="E15" s="15">
        <v>1019.86</v>
      </c>
      <c r="F15" s="16">
        <v>7.3400000000000007E-2</v>
      </c>
      <c r="G15" s="16">
        <v>6.6996E-2</v>
      </c>
    </row>
    <row r="16" spans="1:7" x14ac:dyDescent="0.25">
      <c r="A16" s="13" t="s">
        <v>236</v>
      </c>
      <c r="B16" s="31" t="s">
        <v>237</v>
      </c>
      <c r="C16" s="31" t="s">
        <v>235</v>
      </c>
      <c r="D16" s="14">
        <v>700000</v>
      </c>
      <c r="E16" s="15">
        <v>710.57</v>
      </c>
      <c r="F16" s="16">
        <v>5.11E-2</v>
      </c>
      <c r="G16" s="16">
        <v>6.0644999999999998E-2</v>
      </c>
    </row>
    <row r="17" spans="1:7" x14ac:dyDescent="0.25">
      <c r="A17" s="13" t="s">
        <v>238</v>
      </c>
      <c r="B17" s="31" t="s">
        <v>239</v>
      </c>
      <c r="C17" s="31" t="s">
        <v>235</v>
      </c>
      <c r="D17" s="14">
        <v>600000</v>
      </c>
      <c r="E17" s="15">
        <v>598.53</v>
      </c>
      <c r="F17" s="16">
        <v>4.3099999999999999E-2</v>
      </c>
      <c r="G17" s="16">
        <v>6.3509999999999997E-2</v>
      </c>
    </row>
    <row r="18" spans="1:7" x14ac:dyDescent="0.25">
      <c r="A18" s="13" t="s">
        <v>1739</v>
      </c>
      <c r="B18" s="31" t="s">
        <v>1740</v>
      </c>
      <c r="C18" s="31" t="s">
        <v>235</v>
      </c>
      <c r="D18" s="14">
        <v>500000</v>
      </c>
      <c r="E18" s="15">
        <v>504.69</v>
      </c>
      <c r="F18" s="16">
        <v>3.6299999999999999E-2</v>
      </c>
      <c r="G18" s="16">
        <v>6.5578999999999998E-2</v>
      </c>
    </row>
    <row r="19" spans="1:7" x14ac:dyDescent="0.25">
      <c r="A19" s="17" t="s">
        <v>187</v>
      </c>
      <c r="B19" s="32"/>
      <c r="C19" s="32"/>
      <c r="D19" s="18"/>
      <c r="E19" s="19">
        <v>7328.84</v>
      </c>
      <c r="F19" s="20">
        <v>0.52729999999999999</v>
      </c>
      <c r="G19" s="21"/>
    </row>
    <row r="20" spans="1:7" x14ac:dyDescent="0.25">
      <c r="A20" s="13"/>
      <c r="B20" s="31"/>
      <c r="C20" s="31"/>
      <c r="D20" s="14"/>
      <c r="E20" s="15"/>
      <c r="F20" s="16"/>
      <c r="G20" s="16"/>
    </row>
    <row r="21" spans="1:7" x14ac:dyDescent="0.25">
      <c r="A21" s="17" t="s">
        <v>240</v>
      </c>
      <c r="B21" s="31"/>
      <c r="C21" s="31"/>
      <c r="D21" s="14"/>
      <c r="E21" s="15"/>
      <c r="F21" s="16"/>
      <c r="G21" s="16"/>
    </row>
    <row r="22" spans="1:7" x14ac:dyDescent="0.25">
      <c r="A22" s="13" t="s">
        <v>1741</v>
      </c>
      <c r="B22" s="31" t="s">
        <v>1742</v>
      </c>
      <c r="C22" s="31" t="s">
        <v>235</v>
      </c>
      <c r="D22" s="14">
        <v>2500000</v>
      </c>
      <c r="E22" s="15">
        <v>2531.09</v>
      </c>
      <c r="F22" s="16">
        <v>0.18210000000000001</v>
      </c>
      <c r="G22" s="16">
        <v>6.0235999999999998E-2</v>
      </c>
    </row>
    <row r="23" spans="1:7" x14ac:dyDescent="0.25">
      <c r="A23" s="13" t="s">
        <v>1743</v>
      </c>
      <c r="B23" s="31" t="s">
        <v>1744</v>
      </c>
      <c r="C23" s="31" t="s">
        <v>235</v>
      </c>
      <c r="D23" s="14">
        <v>1500000</v>
      </c>
      <c r="E23" s="15">
        <v>1496.32</v>
      </c>
      <c r="F23" s="16">
        <v>0.1077</v>
      </c>
      <c r="G23" s="16">
        <v>7.3733999999999994E-2</v>
      </c>
    </row>
    <row r="24" spans="1:7" x14ac:dyDescent="0.25">
      <c r="A24" s="13" t="s">
        <v>1745</v>
      </c>
      <c r="B24" s="31" t="s">
        <v>1746</v>
      </c>
      <c r="C24" s="31" t="s">
        <v>235</v>
      </c>
      <c r="D24" s="14">
        <v>500000</v>
      </c>
      <c r="E24" s="15">
        <v>515.04</v>
      </c>
      <c r="F24" s="16">
        <v>3.7100000000000001E-2</v>
      </c>
      <c r="G24" s="16">
        <v>7.1883000000000002E-2</v>
      </c>
    </row>
    <row r="25" spans="1:7" x14ac:dyDescent="0.25">
      <c r="A25" s="13" t="s">
        <v>1747</v>
      </c>
      <c r="B25" s="31" t="s">
        <v>1748</v>
      </c>
      <c r="C25" s="31" t="s">
        <v>235</v>
      </c>
      <c r="D25" s="14">
        <v>500000</v>
      </c>
      <c r="E25" s="15">
        <v>509.03</v>
      </c>
      <c r="F25" s="16">
        <v>3.6600000000000001E-2</v>
      </c>
      <c r="G25" s="16">
        <v>6.6650000000000001E-2</v>
      </c>
    </row>
    <row r="26" spans="1:7" x14ac:dyDescent="0.25">
      <c r="A26" s="13" t="s">
        <v>1749</v>
      </c>
      <c r="B26" s="31" t="s">
        <v>1750</v>
      </c>
      <c r="C26" s="31" t="s">
        <v>235</v>
      </c>
      <c r="D26" s="14">
        <v>500000</v>
      </c>
      <c r="E26" s="15">
        <v>506.22</v>
      </c>
      <c r="F26" s="16">
        <v>3.6400000000000002E-2</v>
      </c>
      <c r="G26" s="16">
        <v>6.0235999999999998E-2</v>
      </c>
    </row>
    <row r="27" spans="1:7" x14ac:dyDescent="0.25">
      <c r="A27" s="13" t="s">
        <v>1751</v>
      </c>
      <c r="B27" s="31" t="s">
        <v>1752</v>
      </c>
      <c r="C27" s="31" t="s">
        <v>235</v>
      </c>
      <c r="D27" s="14">
        <v>500000</v>
      </c>
      <c r="E27" s="15">
        <v>504.73</v>
      </c>
      <c r="F27" s="16">
        <v>3.6299999999999999E-2</v>
      </c>
      <c r="G27" s="16">
        <v>6.4019999999999994E-2</v>
      </c>
    </row>
    <row r="28" spans="1:7" x14ac:dyDescent="0.25">
      <c r="A28" s="17" t="s">
        <v>187</v>
      </c>
      <c r="B28" s="32"/>
      <c r="C28" s="32"/>
      <c r="D28" s="18"/>
      <c r="E28" s="19">
        <v>6062.43</v>
      </c>
      <c r="F28" s="20">
        <v>0.43619999999999998</v>
      </c>
      <c r="G28" s="21"/>
    </row>
    <row r="29" spans="1:7" x14ac:dyDescent="0.25">
      <c r="A29" s="13"/>
      <c r="B29" s="31"/>
      <c r="C29" s="31"/>
      <c r="D29" s="14"/>
      <c r="E29" s="15"/>
      <c r="F29" s="16"/>
      <c r="G29" s="16"/>
    </row>
    <row r="30" spans="1:7" x14ac:dyDescent="0.25">
      <c r="A30" s="13"/>
      <c r="B30" s="31"/>
      <c r="C30" s="31"/>
      <c r="D30" s="14"/>
      <c r="E30" s="15"/>
      <c r="F30" s="16"/>
      <c r="G30" s="16"/>
    </row>
    <row r="31" spans="1:7" x14ac:dyDescent="0.25">
      <c r="A31" s="17" t="s">
        <v>188</v>
      </c>
      <c r="B31" s="31"/>
      <c r="C31" s="31"/>
      <c r="D31" s="14"/>
      <c r="E31" s="15"/>
      <c r="F31" s="16"/>
      <c r="G31" s="16"/>
    </row>
    <row r="32" spans="1:7" x14ac:dyDescent="0.25">
      <c r="A32" s="17" t="s">
        <v>187</v>
      </c>
      <c r="B32" s="31"/>
      <c r="C32" s="31"/>
      <c r="D32" s="14"/>
      <c r="E32" s="22" t="s">
        <v>153</v>
      </c>
      <c r="F32" s="23" t="s">
        <v>153</v>
      </c>
      <c r="G32" s="16"/>
    </row>
    <row r="33" spans="1:7" x14ac:dyDescent="0.25">
      <c r="A33" s="13"/>
      <c r="B33" s="31"/>
      <c r="C33" s="31"/>
      <c r="D33" s="14"/>
      <c r="E33" s="15"/>
      <c r="F33" s="16"/>
      <c r="G33" s="16"/>
    </row>
    <row r="34" spans="1:7" x14ac:dyDescent="0.25">
      <c r="A34" s="17" t="s">
        <v>189</v>
      </c>
      <c r="B34" s="31"/>
      <c r="C34" s="31"/>
      <c r="D34" s="14"/>
      <c r="E34" s="15"/>
      <c r="F34" s="16"/>
      <c r="G34" s="16"/>
    </row>
    <row r="35" spans="1:7" x14ac:dyDescent="0.25">
      <c r="A35" s="17" t="s">
        <v>187</v>
      </c>
      <c r="B35" s="31"/>
      <c r="C35" s="31"/>
      <c r="D35" s="14"/>
      <c r="E35" s="22" t="s">
        <v>153</v>
      </c>
      <c r="F35" s="23" t="s">
        <v>153</v>
      </c>
      <c r="G35" s="16"/>
    </row>
    <row r="36" spans="1:7" x14ac:dyDescent="0.25">
      <c r="A36" s="13"/>
      <c r="B36" s="31"/>
      <c r="C36" s="31"/>
      <c r="D36" s="14"/>
      <c r="E36" s="15"/>
      <c r="F36" s="16"/>
      <c r="G36" s="16"/>
    </row>
    <row r="37" spans="1:7" x14ac:dyDescent="0.25">
      <c r="A37" s="24" t="s">
        <v>190</v>
      </c>
      <c r="B37" s="33"/>
      <c r="C37" s="33"/>
      <c r="D37" s="25"/>
      <c r="E37" s="19">
        <v>13391.27</v>
      </c>
      <c r="F37" s="20">
        <v>0.96350000000000002</v>
      </c>
      <c r="G37" s="21"/>
    </row>
    <row r="38" spans="1:7" x14ac:dyDescent="0.25">
      <c r="A38" s="13"/>
      <c r="B38" s="31"/>
      <c r="C38" s="31"/>
      <c r="D38" s="14"/>
      <c r="E38" s="15"/>
      <c r="F38" s="16"/>
      <c r="G38" s="16"/>
    </row>
    <row r="39" spans="1:7" x14ac:dyDescent="0.25">
      <c r="A39" s="13"/>
      <c r="B39" s="31"/>
      <c r="C39" s="31"/>
      <c r="D39" s="14"/>
      <c r="E39" s="15"/>
      <c r="F39" s="16"/>
      <c r="G39" s="16"/>
    </row>
    <row r="40" spans="1:7" x14ac:dyDescent="0.25">
      <c r="A40" s="17" t="s">
        <v>191</v>
      </c>
      <c r="B40" s="31"/>
      <c r="C40" s="31"/>
      <c r="D40" s="14"/>
      <c r="E40" s="15"/>
      <c r="F40" s="16"/>
      <c r="G40" s="16"/>
    </row>
    <row r="41" spans="1:7" x14ac:dyDescent="0.25">
      <c r="A41" s="13" t="s">
        <v>192</v>
      </c>
      <c r="B41" s="31"/>
      <c r="C41" s="31"/>
      <c r="D41" s="14"/>
      <c r="E41" s="15">
        <v>242.86</v>
      </c>
      <c r="F41" s="16">
        <v>1.7500000000000002E-2</v>
      </c>
      <c r="G41" s="16">
        <v>5.2331000000000003E-2</v>
      </c>
    </row>
    <row r="42" spans="1:7" x14ac:dyDescent="0.25">
      <c r="A42" s="17" t="s">
        <v>187</v>
      </c>
      <c r="B42" s="32"/>
      <c r="C42" s="32"/>
      <c r="D42" s="18"/>
      <c r="E42" s="19">
        <v>242.86</v>
      </c>
      <c r="F42" s="20">
        <v>1.7500000000000002E-2</v>
      </c>
      <c r="G42" s="21"/>
    </row>
    <row r="43" spans="1:7" x14ac:dyDescent="0.25">
      <c r="A43" s="13"/>
      <c r="B43" s="31"/>
      <c r="C43" s="31"/>
      <c r="D43" s="14"/>
      <c r="E43" s="15"/>
      <c r="F43" s="16"/>
      <c r="G43" s="16"/>
    </row>
    <row r="44" spans="1:7" x14ac:dyDescent="0.25">
      <c r="A44" s="24" t="s">
        <v>190</v>
      </c>
      <c r="B44" s="33"/>
      <c r="C44" s="33"/>
      <c r="D44" s="25"/>
      <c r="E44" s="19">
        <v>242.86</v>
      </c>
      <c r="F44" s="20">
        <v>1.7500000000000002E-2</v>
      </c>
      <c r="G44" s="21"/>
    </row>
    <row r="45" spans="1:7" x14ac:dyDescent="0.25">
      <c r="A45" s="13" t="s">
        <v>193</v>
      </c>
      <c r="B45" s="31"/>
      <c r="C45" s="31"/>
      <c r="D45" s="14"/>
      <c r="E45" s="15">
        <v>274.08168060000003</v>
      </c>
      <c r="F45" s="16">
        <v>1.9719E-2</v>
      </c>
      <c r="G45" s="16"/>
    </row>
    <row r="46" spans="1:7" x14ac:dyDescent="0.25">
      <c r="A46" s="13" t="s">
        <v>194</v>
      </c>
      <c r="B46" s="31"/>
      <c r="C46" s="31"/>
      <c r="D46" s="14"/>
      <c r="E46" s="35">
        <v>-9.4916806000000005</v>
      </c>
      <c r="F46" s="36">
        <v>-7.1900000000000002E-4</v>
      </c>
      <c r="G46" s="16">
        <v>5.2331000000000003E-2</v>
      </c>
    </row>
    <row r="47" spans="1:7" x14ac:dyDescent="0.25">
      <c r="A47" s="26" t="s">
        <v>195</v>
      </c>
      <c r="B47" s="34"/>
      <c r="C47" s="34"/>
      <c r="D47" s="27"/>
      <c r="E47" s="28">
        <v>13898.72</v>
      </c>
      <c r="F47" s="29">
        <v>1</v>
      </c>
      <c r="G47" s="29"/>
    </row>
    <row r="49" spans="1:3" x14ac:dyDescent="0.25">
      <c r="A49" s="1" t="s">
        <v>196</v>
      </c>
    </row>
    <row r="50" spans="1:3" x14ac:dyDescent="0.25">
      <c r="A50" t="s">
        <v>1753</v>
      </c>
    </row>
    <row r="51" spans="1:3" x14ac:dyDescent="0.25">
      <c r="A51" s="69" t="s">
        <v>197</v>
      </c>
    </row>
    <row r="52" spans="1:3" x14ac:dyDescent="0.25">
      <c r="A52" s="1" t="s">
        <v>199</v>
      </c>
    </row>
    <row r="53" spans="1:3" ht="29.1" customHeight="1" x14ac:dyDescent="0.25">
      <c r="A53" s="47" t="s">
        <v>200</v>
      </c>
      <c r="B53" s="3" t="s">
        <v>153</v>
      </c>
    </row>
    <row r="54" spans="1:3" x14ac:dyDescent="0.25">
      <c r="A54" t="s">
        <v>201</v>
      </c>
    </row>
    <row r="55" spans="1:3" x14ac:dyDescent="0.25">
      <c r="A55" t="s">
        <v>202</v>
      </c>
      <c r="B55" t="s">
        <v>203</v>
      </c>
      <c r="C55" t="s">
        <v>203</v>
      </c>
    </row>
    <row r="56" spans="1:3" x14ac:dyDescent="0.25">
      <c r="B56" s="48">
        <v>46112</v>
      </c>
      <c r="C56" s="48">
        <v>46142</v>
      </c>
    </row>
    <row r="57" spans="1:3" x14ac:dyDescent="0.25">
      <c r="A57" t="s">
        <v>204</v>
      </c>
      <c r="B57">
        <v>12.5265</v>
      </c>
      <c r="C57">
        <v>12.613300000000001</v>
      </c>
    </row>
    <row r="58" spans="1:3" x14ac:dyDescent="0.25">
      <c r="A58" t="s">
        <v>205</v>
      </c>
      <c r="B58">
        <v>12.5268</v>
      </c>
      <c r="C58">
        <v>12.6137</v>
      </c>
    </row>
    <row r="59" spans="1:3" x14ac:dyDescent="0.25">
      <c r="A59" t="s">
        <v>206</v>
      </c>
      <c r="B59">
        <v>12.3596</v>
      </c>
      <c r="C59">
        <v>12.441700000000001</v>
      </c>
    </row>
    <row r="60" spans="1:3" x14ac:dyDescent="0.25">
      <c r="A60" t="s">
        <v>207</v>
      </c>
      <c r="B60">
        <v>12.3605</v>
      </c>
      <c r="C60">
        <v>12.442600000000001</v>
      </c>
    </row>
    <row r="62" spans="1:3" x14ac:dyDescent="0.25">
      <c r="A62" t="s">
        <v>208</v>
      </c>
      <c r="B62" s="3" t="s">
        <v>153</v>
      </c>
    </row>
    <row r="63" spans="1:3" x14ac:dyDescent="0.25">
      <c r="A63" t="s">
        <v>209</v>
      </c>
      <c r="B63" s="3" t="s">
        <v>153</v>
      </c>
    </row>
    <row r="64" spans="1:3" ht="57.95" customHeight="1" x14ac:dyDescent="0.25">
      <c r="A64" s="47" t="s">
        <v>210</v>
      </c>
      <c r="B64" s="3" t="s">
        <v>153</v>
      </c>
    </row>
    <row r="65" spans="1:2" ht="43.5" customHeight="1" x14ac:dyDescent="0.25">
      <c r="A65" s="47" t="s">
        <v>211</v>
      </c>
      <c r="B65" s="3" t="s">
        <v>153</v>
      </c>
    </row>
    <row r="66" spans="1:2" x14ac:dyDescent="0.25">
      <c r="A66" t="s">
        <v>212</v>
      </c>
      <c r="B66" s="49">
        <f>B81</f>
        <v>2.7120281904343688</v>
      </c>
    </row>
    <row r="67" spans="1:2" ht="72.599999999999994" customHeight="1" x14ac:dyDescent="0.25">
      <c r="A67" s="47" t="s">
        <v>213</v>
      </c>
      <c r="B67" s="3" t="s">
        <v>153</v>
      </c>
    </row>
    <row r="68" spans="1:2" x14ac:dyDescent="0.25">
      <c r="B68" s="3"/>
    </row>
    <row r="69" spans="1:2" ht="57.95" customHeight="1" x14ac:dyDescent="0.25">
      <c r="A69" s="47" t="s">
        <v>214</v>
      </c>
      <c r="B69" s="3" t="s">
        <v>153</v>
      </c>
    </row>
    <row r="70" spans="1:2" ht="57.95" customHeight="1" x14ac:dyDescent="0.25">
      <c r="A70" s="47" t="s">
        <v>215</v>
      </c>
      <c r="B70" t="s">
        <v>153</v>
      </c>
    </row>
    <row r="71" spans="1:2" ht="43.5" customHeight="1" x14ac:dyDescent="0.25">
      <c r="A71" s="47" t="s">
        <v>216</v>
      </c>
      <c r="B71" s="3" t="s">
        <v>153</v>
      </c>
    </row>
    <row r="72" spans="1:2" ht="43.5" customHeight="1" x14ac:dyDescent="0.25">
      <c r="A72" s="47" t="s">
        <v>217</v>
      </c>
      <c r="B72" s="3" t="s">
        <v>153</v>
      </c>
    </row>
    <row r="74" spans="1:2" x14ac:dyDescent="0.25">
      <c r="A74" t="s">
        <v>218</v>
      </c>
    </row>
    <row r="75" spans="1:2" ht="29.1" customHeight="1" x14ac:dyDescent="0.25">
      <c r="A75" s="51" t="s">
        <v>219</v>
      </c>
      <c r="B75" s="55" t="s">
        <v>1754</v>
      </c>
    </row>
    <row r="76" spans="1:2" x14ac:dyDescent="0.25">
      <c r="A76" s="51" t="s">
        <v>221</v>
      </c>
      <c r="B76" s="51" t="s">
        <v>1755</v>
      </c>
    </row>
    <row r="77" spans="1:2" x14ac:dyDescent="0.25">
      <c r="A77" s="51"/>
      <c r="B77" s="51"/>
    </row>
    <row r="78" spans="1:2" x14ac:dyDescent="0.25">
      <c r="A78" s="51" t="s">
        <v>223</v>
      </c>
      <c r="B78" s="52">
        <v>6.5624537979446824</v>
      </c>
    </row>
    <row r="79" spans="1:2" x14ac:dyDescent="0.25">
      <c r="A79" s="51"/>
      <c r="B79" s="51"/>
    </row>
    <row r="80" spans="1:2" x14ac:dyDescent="0.25">
      <c r="A80" s="51" t="s">
        <v>224</v>
      </c>
      <c r="B80" s="53">
        <v>2.3910999999999998</v>
      </c>
    </row>
    <row r="81" spans="1:4" x14ac:dyDescent="0.25">
      <c r="A81" s="51" t="s">
        <v>225</v>
      </c>
      <c r="B81" s="53">
        <v>2.7120281904343688</v>
      </c>
    </row>
    <row r="82" spans="1:4" x14ac:dyDescent="0.25">
      <c r="A82" s="51"/>
      <c r="B82" s="51"/>
    </row>
    <row r="83" spans="1:4" x14ac:dyDescent="0.25">
      <c r="A83" s="51" t="s">
        <v>226</v>
      </c>
      <c r="B83" s="54">
        <v>46142</v>
      </c>
    </row>
    <row r="85" spans="1:4" ht="69.95" customHeight="1" x14ac:dyDescent="0.25">
      <c r="A85" s="107" t="s">
        <v>227</v>
      </c>
      <c r="B85" s="107" t="s">
        <v>228</v>
      </c>
      <c r="C85" s="107" t="s">
        <v>5</v>
      </c>
      <c r="D85" s="107" t="s">
        <v>6</v>
      </c>
    </row>
    <row r="86" spans="1:4" ht="69.95" customHeight="1" x14ac:dyDescent="0.25">
      <c r="A86" s="107" t="s">
        <v>1756</v>
      </c>
      <c r="B86" s="107"/>
      <c r="C86" s="107" t="s">
        <v>55</v>
      </c>
      <c r="D86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113"/>
  <sheetViews>
    <sheetView showGridLines="0" workbookViewId="0">
      <pane ySplit="4" topLeftCell="A92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1757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1758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526</v>
      </c>
      <c r="B8" s="31" t="s">
        <v>527</v>
      </c>
      <c r="C8" s="31" t="s">
        <v>323</v>
      </c>
      <c r="D8" s="14">
        <v>61313</v>
      </c>
      <c r="E8" s="15">
        <v>894.31</v>
      </c>
      <c r="F8" s="16">
        <v>6.0600000000000001E-2</v>
      </c>
      <c r="G8" s="16"/>
    </row>
    <row r="9" spans="1:7" x14ac:dyDescent="0.25">
      <c r="A9" s="13" t="s">
        <v>281</v>
      </c>
      <c r="B9" s="31" t="s">
        <v>282</v>
      </c>
      <c r="C9" s="31" t="s">
        <v>283</v>
      </c>
      <c r="D9" s="14">
        <v>189072</v>
      </c>
      <c r="E9" s="15">
        <v>815.47</v>
      </c>
      <c r="F9" s="16">
        <v>5.5199999999999999E-2</v>
      </c>
      <c r="G9" s="16"/>
    </row>
    <row r="10" spans="1:7" x14ac:dyDescent="0.25">
      <c r="A10" s="13" t="s">
        <v>364</v>
      </c>
      <c r="B10" s="31" t="s">
        <v>365</v>
      </c>
      <c r="C10" s="31" t="s">
        <v>355</v>
      </c>
      <c r="D10" s="14">
        <v>33647</v>
      </c>
      <c r="E10" s="15">
        <v>757.36</v>
      </c>
      <c r="F10" s="16">
        <v>5.1299999999999998E-2</v>
      </c>
      <c r="G10" s="16"/>
    </row>
    <row r="11" spans="1:7" x14ac:dyDescent="0.25">
      <c r="A11" s="13" t="s">
        <v>396</v>
      </c>
      <c r="B11" s="31" t="s">
        <v>397</v>
      </c>
      <c r="C11" s="31" t="s">
        <v>398</v>
      </c>
      <c r="D11" s="14">
        <v>149635</v>
      </c>
      <c r="E11" s="15">
        <v>720.42</v>
      </c>
      <c r="F11" s="16">
        <v>4.8800000000000003E-2</v>
      </c>
      <c r="G11" s="16"/>
    </row>
    <row r="12" spans="1:7" x14ac:dyDescent="0.25">
      <c r="A12" s="13" t="s">
        <v>536</v>
      </c>
      <c r="B12" s="31" t="s">
        <v>537</v>
      </c>
      <c r="C12" s="31" t="s">
        <v>323</v>
      </c>
      <c r="D12" s="14">
        <v>11528</v>
      </c>
      <c r="E12" s="15">
        <v>660.09</v>
      </c>
      <c r="F12" s="16">
        <v>4.4699999999999997E-2</v>
      </c>
      <c r="G12" s="16"/>
    </row>
    <row r="13" spans="1:7" x14ac:dyDescent="0.25">
      <c r="A13" s="13" t="s">
        <v>1238</v>
      </c>
      <c r="B13" s="31" t="s">
        <v>1239</v>
      </c>
      <c r="C13" s="31" t="s">
        <v>286</v>
      </c>
      <c r="D13" s="14">
        <v>6248</v>
      </c>
      <c r="E13" s="15">
        <v>624.42999999999995</v>
      </c>
      <c r="F13" s="16">
        <v>4.2299999999999997E-2</v>
      </c>
      <c r="G13" s="16"/>
    </row>
    <row r="14" spans="1:7" x14ac:dyDescent="0.25">
      <c r="A14" s="13" t="s">
        <v>366</v>
      </c>
      <c r="B14" s="31" t="s">
        <v>367</v>
      </c>
      <c r="C14" s="31" t="s">
        <v>286</v>
      </c>
      <c r="D14" s="14">
        <v>4589</v>
      </c>
      <c r="E14" s="15">
        <v>610.98</v>
      </c>
      <c r="F14" s="16">
        <v>4.1399999999999999E-2</v>
      </c>
      <c r="G14" s="16"/>
    </row>
    <row r="15" spans="1:7" x14ac:dyDescent="0.25">
      <c r="A15" s="13" t="s">
        <v>353</v>
      </c>
      <c r="B15" s="31" t="s">
        <v>354</v>
      </c>
      <c r="C15" s="31" t="s">
        <v>355</v>
      </c>
      <c r="D15" s="14">
        <v>193066</v>
      </c>
      <c r="E15" s="15">
        <v>607.96</v>
      </c>
      <c r="F15" s="16">
        <v>4.1200000000000001E-2</v>
      </c>
      <c r="G15" s="16"/>
    </row>
    <row r="16" spans="1:7" x14ac:dyDescent="0.25">
      <c r="A16" s="13" t="s">
        <v>360</v>
      </c>
      <c r="B16" s="31" t="s">
        <v>361</v>
      </c>
      <c r="C16" s="31" t="s">
        <v>296</v>
      </c>
      <c r="D16" s="14">
        <v>23789</v>
      </c>
      <c r="E16" s="15">
        <v>588.52</v>
      </c>
      <c r="F16" s="16">
        <v>3.9899999999999998E-2</v>
      </c>
      <c r="G16" s="16"/>
    </row>
    <row r="17" spans="1:7" x14ac:dyDescent="0.25">
      <c r="A17" s="13" t="s">
        <v>294</v>
      </c>
      <c r="B17" s="31" t="s">
        <v>295</v>
      </c>
      <c r="C17" s="31" t="s">
        <v>296</v>
      </c>
      <c r="D17" s="14">
        <v>47116</v>
      </c>
      <c r="E17" s="15">
        <v>556.82000000000005</v>
      </c>
      <c r="F17" s="16">
        <v>3.7699999999999997E-2</v>
      </c>
      <c r="G17" s="16"/>
    </row>
    <row r="18" spans="1:7" x14ac:dyDescent="0.25">
      <c r="A18" s="13" t="s">
        <v>344</v>
      </c>
      <c r="B18" s="31" t="s">
        <v>345</v>
      </c>
      <c r="C18" s="31" t="s">
        <v>296</v>
      </c>
      <c r="D18" s="14">
        <v>46020</v>
      </c>
      <c r="E18" s="15">
        <v>551.83000000000004</v>
      </c>
      <c r="F18" s="16">
        <v>3.7400000000000003E-2</v>
      </c>
      <c r="G18" s="16"/>
    </row>
    <row r="19" spans="1:7" x14ac:dyDescent="0.25">
      <c r="A19" s="13" t="s">
        <v>530</v>
      </c>
      <c r="B19" s="31" t="s">
        <v>531</v>
      </c>
      <c r="C19" s="31" t="s">
        <v>286</v>
      </c>
      <c r="D19" s="14">
        <v>7548</v>
      </c>
      <c r="E19" s="15">
        <v>536.59</v>
      </c>
      <c r="F19" s="16">
        <v>3.6299999999999999E-2</v>
      </c>
      <c r="G19" s="16"/>
    </row>
    <row r="20" spans="1:7" x14ac:dyDescent="0.25">
      <c r="A20" s="13" t="s">
        <v>534</v>
      </c>
      <c r="B20" s="31" t="s">
        <v>535</v>
      </c>
      <c r="C20" s="31" t="s">
        <v>343</v>
      </c>
      <c r="D20" s="14">
        <v>21317</v>
      </c>
      <c r="E20" s="15">
        <v>521.09</v>
      </c>
      <c r="F20" s="16">
        <v>3.5299999999999998E-2</v>
      </c>
      <c r="G20" s="16"/>
    </row>
    <row r="21" spans="1:7" x14ac:dyDescent="0.25">
      <c r="A21" s="13" t="s">
        <v>1225</v>
      </c>
      <c r="B21" s="31" t="s">
        <v>1226</v>
      </c>
      <c r="C21" s="31" t="s">
        <v>283</v>
      </c>
      <c r="D21" s="14">
        <v>11842</v>
      </c>
      <c r="E21" s="15">
        <v>513.79999999999995</v>
      </c>
      <c r="F21" s="16">
        <v>3.4799999999999998E-2</v>
      </c>
      <c r="G21" s="16"/>
    </row>
    <row r="22" spans="1:7" x14ac:dyDescent="0.25">
      <c r="A22" s="13" t="s">
        <v>1219</v>
      </c>
      <c r="B22" s="31" t="s">
        <v>1220</v>
      </c>
      <c r="C22" s="31" t="s">
        <v>337</v>
      </c>
      <c r="D22" s="14">
        <v>6358</v>
      </c>
      <c r="E22" s="15">
        <v>459.68</v>
      </c>
      <c r="F22" s="16">
        <v>3.1099999999999999E-2</v>
      </c>
      <c r="G22" s="16"/>
    </row>
    <row r="23" spans="1:7" x14ac:dyDescent="0.25">
      <c r="A23" s="13" t="s">
        <v>1242</v>
      </c>
      <c r="B23" s="31" t="s">
        <v>1243</v>
      </c>
      <c r="C23" s="31" t="s">
        <v>291</v>
      </c>
      <c r="D23" s="14">
        <v>34725</v>
      </c>
      <c r="E23" s="15">
        <v>459.38</v>
      </c>
      <c r="F23" s="16">
        <v>3.1099999999999999E-2</v>
      </c>
      <c r="G23" s="16"/>
    </row>
    <row r="24" spans="1:7" x14ac:dyDescent="0.25">
      <c r="A24" s="13" t="s">
        <v>433</v>
      </c>
      <c r="B24" s="31" t="s">
        <v>434</v>
      </c>
      <c r="C24" s="31" t="s">
        <v>291</v>
      </c>
      <c r="D24" s="14">
        <v>7050</v>
      </c>
      <c r="E24" s="15">
        <v>458.43</v>
      </c>
      <c r="F24" s="16">
        <v>3.1E-2</v>
      </c>
      <c r="G24" s="16"/>
    </row>
    <row r="25" spans="1:7" x14ac:dyDescent="0.25">
      <c r="A25" s="13" t="s">
        <v>1376</v>
      </c>
      <c r="B25" s="31" t="s">
        <v>1377</v>
      </c>
      <c r="C25" s="31" t="s">
        <v>432</v>
      </c>
      <c r="D25" s="14">
        <v>89128</v>
      </c>
      <c r="E25" s="15">
        <v>457.85</v>
      </c>
      <c r="F25" s="16">
        <v>3.1E-2</v>
      </c>
      <c r="G25" s="16"/>
    </row>
    <row r="26" spans="1:7" x14ac:dyDescent="0.25">
      <c r="A26" s="13" t="s">
        <v>416</v>
      </c>
      <c r="B26" s="31" t="s">
        <v>417</v>
      </c>
      <c r="C26" s="31" t="s">
        <v>418</v>
      </c>
      <c r="D26" s="14">
        <v>2842</v>
      </c>
      <c r="E26" s="15">
        <v>438.78</v>
      </c>
      <c r="F26" s="16">
        <v>2.9700000000000001E-2</v>
      </c>
      <c r="G26" s="16"/>
    </row>
    <row r="27" spans="1:7" x14ac:dyDescent="0.25">
      <c r="A27" s="13" t="s">
        <v>1612</v>
      </c>
      <c r="B27" s="31" t="s">
        <v>1613</v>
      </c>
      <c r="C27" s="31" t="s">
        <v>421</v>
      </c>
      <c r="D27" s="14">
        <v>73202</v>
      </c>
      <c r="E27" s="15">
        <v>436.25</v>
      </c>
      <c r="F27" s="16">
        <v>2.9499999999999998E-2</v>
      </c>
      <c r="G27" s="16"/>
    </row>
    <row r="28" spans="1:7" x14ac:dyDescent="0.25">
      <c r="A28" s="13" t="s">
        <v>324</v>
      </c>
      <c r="B28" s="31" t="s">
        <v>325</v>
      </c>
      <c r="C28" s="31" t="s">
        <v>296</v>
      </c>
      <c r="D28" s="14">
        <v>29399</v>
      </c>
      <c r="E28" s="15">
        <v>433.19</v>
      </c>
      <c r="F28" s="16">
        <v>2.93E-2</v>
      </c>
      <c r="G28" s="16"/>
    </row>
    <row r="29" spans="1:7" x14ac:dyDescent="0.25">
      <c r="A29" s="13" t="s">
        <v>989</v>
      </c>
      <c r="B29" s="31" t="s">
        <v>990</v>
      </c>
      <c r="C29" s="31" t="s">
        <v>418</v>
      </c>
      <c r="D29" s="14">
        <v>26266</v>
      </c>
      <c r="E29" s="15">
        <v>361.34</v>
      </c>
      <c r="F29" s="16">
        <v>2.4500000000000001E-2</v>
      </c>
      <c r="G29" s="16"/>
    </row>
    <row r="30" spans="1:7" x14ac:dyDescent="0.25">
      <c r="A30" s="13" t="s">
        <v>1372</v>
      </c>
      <c r="B30" s="31" t="s">
        <v>1373</v>
      </c>
      <c r="C30" s="31" t="s">
        <v>432</v>
      </c>
      <c r="D30" s="14">
        <v>23563</v>
      </c>
      <c r="E30" s="15">
        <v>312.35000000000002</v>
      </c>
      <c r="F30" s="16">
        <v>2.12E-2</v>
      </c>
      <c r="G30" s="16"/>
    </row>
    <row r="31" spans="1:7" x14ac:dyDescent="0.25">
      <c r="A31" s="13" t="s">
        <v>1251</v>
      </c>
      <c r="B31" s="31" t="s">
        <v>1252</v>
      </c>
      <c r="C31" s="31" t="s">
        <v>296</v>
      </c>
      <c r="D31" s="14">
        <v>152708</v>
      </c>
      <c r="E31" s="15">
        <v>306.41000000000003</v>
      </c>
      <c r="F31" s="16">
        <v>2.0799999999999999E-2</v>
      </c>
      <c r="G31" s="16"/>
    </row>
    <row r="32" spans="1:7" x14ac:dyDescent="0.25">
      <c r="A32" s="13" t="s">
        <v>1213</v>
      </c>
      <c r="B32" s="31" t="s">
        <v>1214</v>
      </c>
      <c r="C32" s="31" t="s">
        <v>466</v>
      </c>
      <c r="D32" s="14">
        <v>11014</v>
      </c>
      <c r="E32" s="15">
        <v>301.02999999999997</v>
      </c>
      <c r="F32" s="16">
        <v>2.0400000000000001E-2</v>
      </c>
      <c r="G32" s="16"/>
    </row>
    <row r="33" spans="1:7" x14ac:dyDescent="0.25">
      <c r="A33" s="13" t="s">
        <v>1604</v>
      </c>
      <c r="B33" s="31" t="s">
        <v>1605</v>
      </c>
      <c r="C33" s="31" t="s">
        <v>304</v>
      </c>
      <c r="D33" s="14">
        <v>808</v>
      </c>
      <c r="E33" s="15">
        <v>290.83999999999997</v>
      </c>
      <c r="F33" s="16">
        <v>1.9699999999999999E-2</v>
      </c>
      <c r="G33" s="16"/>
    </row>
    <row r="34" spans="1:7" x14ac:dyDescent="0.25">
      <c r="A34" s="13" t="s">
        <v>544</v>
      </c>
      <c r="B34" s="31" t="s">
        <v>545</v>
      </c>
      <c r="C34" s="31" t="s">
        <v>296</v>
      </c>
      <c r="D34" s="14">
        <v>6693</v>
      </c>
      <c r="E34" s="15">
        <v>285.76</v>
      </c>
      <c r="F34" s="16">
        <v>1.9400000000000001E-2</v>
      </c>
      <c r="G34" s="16"/>
    </row>
    <row r="35" spans="1:7" x14ac:dyDescent="0.25">
      <c r="A35" s="13" t="s">
        <v>1489</v>
      </c>
      <c r="B35" s="31" t="s">
        <v>1490</v>
      </c>
      <c r="C35" s="31" t="s">
        <v>343</v>
      </c>
      <c r="D35" s="14">
        <v>22237</v>
      </c>
      <c r="E35" s="15">
        <v>275.87</v>
      </c>
      <c r="F35" s="16">
        <v>1.8700000000000001E-2</v>
      </c>
      <c r="G35" s="16"/>
    </row>
    <row r="36" spans="1:7" x14ac:dyDescent="0.25">
      <c r="A36" s="13" t="s">
        <v>999</v>
      </c>
      <c r="B36" s="31" t="s">
        <v>1000</v>
      </c>
      <c r="C36" s="31" t="s">
        <v>601</v>
      </c>
      <c r="D36" s="14">
        <v>24745</v>
      </c>
      <c r="E36" s="15">
        <v>264.05</v>
      </c>
      <c r="F36" s="16">
        <v>1.7899999999999999E-2</v>
      </c>
      <c r="G36" s="16"/>
    </row>
    <row r="37" spans="1:7" x14ac:dyDescent="0.25">
      <c r="A37" s="13" t="s">
        <v>1009</v>
      </c>
      <c r="B37" s="31" t="s">
        <v>1010</v>
      </c>
      <c r="C37" s="31" t="s">
        <v>291</v>
      </c>
      <c r="D37" s="14">
        <v>27328</v>
      </c>
      <c r="E37" s="15">
        <v>243.74</v>
      </c>
      <c r="F37" s="16">
        <v>1.6500000000000001E-2</v>
      </c>
      <c r="G37" s="16"/>
    </row>
    <row r="38" spans="1:7" x14ac:dyDescent="0.25">
      <c r="A38" s="17" t="s">
        <v>187</v>
      </c>
      <c r="B38" s="32"/>
      <c r="C38" s="32"/>
      <c r="D38" s="18"/>
      <c r="E38" s="37">
        <v>14744.62</v>
      </c>
      <c r="F38" s="38">
        <v>0.99870000000000003</v>
      </c>
      <c r="G38" s="21"/>
    </row>
    <row r="39" spans="1:7" x14ac:dyDescent="0.25">
      <c r="A39" s="17" t="s">
        <v>477</v>
      </c>
      <c r="B39" s="31"/>
      <c r="C39" s="31"/>
      <c r="D39" s="14"/>
      <c r="E39" s="15"/>
      <c r="F39" s="16"/>
      <c r="G39" s="16"/>
    </row>
    <row r="40" spans="1:7" x14ac:dyDescent="0.25">
      <c r="A40" s="17" t="s">
        <v>187</v>
      </c>
      <c r="B40" s="31"/>
      <c r="C40" s="31"/>
      <c r="D40" s="14"/>
      <c r="E40" s="39" t="s">
        <v>153</v>
      </c>
      <c r="F40" s="40" t="s">
        <v>153</v>
      </c>
      <c r="G40" s="16"/>
    </row>
    <row r="41" spans="1:7" x14ac:dyDescent="0.25">
      <c r="A41" s="24" t="s">
        <v>190</v>
      </c>
      <c r="B41" s="33"/>
      <c r="C41" s="33"/>
      <c r="D41" s="25"/>
      <c r="E41" s="28">
        <v>14744.62</v>
      </c>
      <c r="F41" s="29">
        <v>0.99870000000000003</v>
      </c>
      <c r="G41" s="21"/>
    </row>
    <row r="42" spans="1:7" x14ac:dyDescent="0.25">
      <c r="A42" s="13"/>
      <c r="B42" s="31"/>
      <c r="C42" s="31"/>
      <c r="D42" s="14"/>
      <c r="E42" s="15"/>
      <c r="F42" s="16"/>
      <c r="G42" s="16"/>
    </row>
    <row r="43" spans="1:7" x14ac:dyDescent="0.25">
      <c r="A43" s="13"/>
      <c r="B43" s="31"/>
      <c r="C43" s="31"/>
      <c r="D43" s="14"/>
      <c r="E43" s="15"/>
      <c r="F43" s="16"/>
      <c r="G43" s="16"/>
    </row>
    <row r="44" spans="1:7" x14ac:dyDescent="0.25">
      <c r="A44" s="17" t="s">
        <v>191</v>
      </c>
      <c r="B44" s="31"/>
      <c r="C44" s="31"/>
      <c r="D44" s="14"/>
      <c r="E44" s="15"/>
      <c r="F44" s="16"/>
      <c r="G44" s="16"/>
    </row>
    <row r="45" spans="1:7" x14ac:dyDescent="0.25">
      <c r="A45" s="13" t="s">
        <v>192</v>
      </c>
      <c r="B45" s="31"/>
      <c r="C45" s="31"/>
      <c r="D45" s="14"/>
      <c r="E45" s="15">
        <v>19.989999999999998</v>
      </c>
      <c r="F45" s="16">
        <v>1.4E-3</v>
      </c>
      <c r="G45" s="16">
        <v>5.2331000000000003E-2</v>
      </c>
    </row>
    <row r="46" spans="1:7" x14ac:dyDescent="0.25">
      <c r="A46" s="17" t="s">
        <v>187</v>
      </c>
      <c r="B46" s="32"/>
      <c r="C46" s="32"/>
      <c r="D46" s="18"/>
      <c r="E46" s="37">
        <v>19.989999999999998</v>
      </c>
      <c r="F46" s="38">
        <v>1.4E-3</v>
      </c>
      <c r="G46" s="21"/>
    </row>
    <row r="47" spans="1:7" x14ac:dyDescent="0.25">
      <c r="A47" s="13"/>
      <c r="B47" s="31"/>
      <c r="C47" s="31"/>
      <c r="D47" s="14"/>
      <c r="E47" s="15"/>
      <c r="F47" s="16"/>
      <c r="G47" s="16"/>
    </row>
    <row r="48" spans="1:7" x14ac:dyDescent="0.25">
      <c r="A48" s="24" t="s">
        <v>190</v>
      </c>
      <c r="B48" s="33"/>
      <c r="C48" s="33"/>
      <c r="D48" s="25"/>
      <c r="E48" s="19">
        <v>19.989999999999998</v>
      </c>
      <c r="F48" s="20">
        <v>1.4E-3</v>
      </c>
      <c r="G48" s="21"/>
    </row>
    <row r="49" spans="1:7" x14ac:dyDescent="0.25">
      <c r="A49" s="13" t="s">
        <v>193</v>
      </c>
      <c r="B49" s="31"/>
      <c r="C49" s="31"/>
      <c r="D49" s="14"/>
      <c r="E49" s="15">
        <v>2.8657999999999999E-3</v>
      </c>
      <c r="F49" s="68">
        <v>0</v>
      </c>
      <c r="G49" s="16"/>
    </row>
    <row r="50" spans="1:7" x14ac:dyDescent="0.25">
      <c r="A50" s="13" t="s">
        <v>194</v>
      </c>
      <c r="B50" s="31"/>
      <c r="C50" s="31"/>
      <c r="D50" s="14"/>
      <c r="E50" s="15">
        <v>6.7134200000000005E-2</v>
      </c>
      <c r="F50" s="36">
        <v>-1E-4</v>
      </c>
      <c r="G50" s="16">
        <v>5.2331000000000003E-2</v>
      </c>
    </row>
    <row r="51" spans="1:7" x14ac:dyDescent="0.25">
      <c r="A51" s="26" t="s">
        <v>195</v>
      </c>
      <c r="B51" s="34"/>
      <c r="C51" s="34"/>
      <c r="D51" s="27"/>
      <c r="E51" s="28">
        <v>14764.68</v>
      </c>
      <c r="F51" s="29">
        <v>1</v>
      </c>
      <c r="G51" s="29"/>
    </row>
    <row r="54" spans="1:7" x14ac:dyDescent="0.25">
      <c r="A54" s="69" t="s">
        <v>197</v>
      </c>
    </row>
    <row r="56" spans="1:7" x14ac:dyDescent="0.25">
      <c r="A56" s="1" t="s">
        <v>199</v>
      </c>
    </row>
    <row r="57" spans="1:7" x14ac:dyDescent="0.25">
      <c r="A57" s="47" t="s">
        <v>200</v>
      </c>
      <c r="B57" s="3" t="s">
        <v>153</v>
      </c>
    </row>
    <row r="58" spans="1:7" x14ac:dyDescent="0.25">
      <c r="A58" t="s">
        <v>201</v>
      </c>
    </row>
    <row r="59" spans="1:7" x14ac:dyDescent="0.25">
      <c r="A59" t="s">
        <v>202</v>
      </c>
      <c r="B59" t="s">
        <v>203</v>
      </c>
      <c r="C59" t="s">
        <v>203</v>
      </c>
    </row>
    <row r="60" spans="1:7" x14ac:dyDescent="0.25">
      <c r="B60" s="48">
        <v>46112</v>
      </c>
      <c r="C60" s="48">
        <v>46142</v>
      </c>
    </row>
    <row r="61" spans="1:7" x14ac:dyDescent="0.25">
      <c r="A61" t="s">
        <v>478</v>
      </c>
      <c r="B61">
        <v>13.1417</v>
      </c>
      <c r="C61">
        <v>14.525600000000001</v>
      </c>
    </row>
    <row r="62" spans="1:7" x14ac:dyDescent="0.25">
      <c r="A62" t="s">
        <v>205</v>
      </c>
      <c r="B62">
        <v>12.958</v>
      </c>
      <c r="C62">
        <v>14.3224</v>
      </c>
    </row>
    <row r="63" spans="1:7" x14ac:dyDescent="0.25">
      <c r="A63" t="s">
        <v>479</v>
      </c>
      <c r="B63">
        <v>12.7723</v>
      </c>
      <c r="C63">
        <v>14.1106</v>
      </c>
    </row>
    <row r="64" spans="1:7" x14ac:dyDescent="0.25">
      <c r="A64" t="s">
        <v>207</v>
      </c>
      <c r="B64">
        <v>12.7715</v>
      </c>
      <c r="C64">
        <v>14.1097</v>
      </c>
    </row>
    <row r="66" spans="1:9" x14ac:dyDescent="0.25">
      <c r="A66" t="s">
        <v>208</v>
      </c>
      <c r="B66" s="3" t="s">
        <v>153</v>
      </c>
    </row>
    <row r="67" spans="1:9" x14ac:dyDescent="0.25">
      <c r="A67" t="s">
        <v>209</v>
      </c>
      <c r="B67" s="3" t="s">
        <v>153</v>
      </c>
    </row>
    <row r="68" spans="1:9" ht="29.1" customHeight="1" x14ac:dyDescent="0.25">
      <c r="A68" s="47" t="s">
        <v>210</v>
      </c>
      <c r="B68" s="3" t="s">
        <v>153</v>
      </c>
    </row>
    <row r="69" spans="1:9" ht="29.1" customHeight="1" x14ac:dyDescent="0.25">
      <c r="A69" s="47" t="s">
        <v>211</v>
      </c>
      <c r="B69" s="3" t="s">
        <v>153</v>
      </c>
    </row>
    <row r="70" spans="1:9" x14ac:dyDescent="0.25">
      <c r="A70" t="s">
        <v>480</v>
      </c>
      <c r="B70" s="49">
        <v>0.4481</v>
      </c>
    </row>
    <row r="71" spans="1:9" ht="43.5" customHeight="1" x14ac:dyDescent="0.25">
      <c r="A71" s="47" t="s">
        <v>213</v>
      </c>
      <c r="B71" s="3" t="s">
        <v>153</v>
      </c>
    </row>
    <row r="72" spans="1:9" x14ac:dyDescent="0.25">
      <c r="B72" s="3"/>
    </row>
    <row r="73" spans="1:9" ht="29.1" customHeight="1" x14ac:dyDescent="0.25">
      <c r="A73" s="47" t="s">
        <v>214</v>
      </c>
      <c r="B73" s="3" t="s">
        <v>153</v>
      </c>
    </row>
    <row r="74" spans="1:9" ht="29.1" customHeight="1" x14ac:dyDescent="0.25">
      <c r="A74" s="47" t="s">
        <v>215</v>
      </c>
      <c r="B74" t="s">
        <v>153</v>
      </c>
    </row>
    <row r="75" spans="1:9" ht="29.1" customHeight="1" x14ac:dyDescent="0.25">
      <c r="A75" s="47" t="s">
        <v>216</v>
      </c>
      <c r="B75" s="3" t="s">
        <v>153</v>
      </c>
    </row>
    <row r="76" spans="1:9" ht="29.1" customHeight="1" x14ac:dyDescent="0.25">
      <c r="A76" s="47" t="s">
        <v>217</v>
      </c>
      <c r="B76" s="3" t="s">
        <v>153</v>
      </c>
    </row>
    <row r="78" spans="1:9" x14ac:dyDescent="0.25">
      <c r="A78" s="77" t="s">
        <v>481</v>
      </c>
      <c r="B78" s="78" t="s">
        <v>482</v>
      </c>
      <c r="C78" s="76"/>
      <c r="D78" s="76"/>
      <c r="E78" s="76"/>
      <c r="F78" s="76"/>
      <c r="G78" s="76"/>
      <c r="H78" s="76"/>
      <c r="I78" s="76"/>
    </row>
    <row r="79" spans="1:9" x14ac:dyDescent="0.25">
      <c r="A79" s="76"/>
      <c r="B79" s="76"/>
      <c r="C79" s="76"/>
      <c r="D79" s="76"/>
      <c r="E79" s="76"/>
      <c r="F79" s="76"/>
      <c r="G79" s="76"/>
      <c r="H79" s="76"/>
      <c r="I79" s="76"/>
    </row>
    <row r="80" spans="1:9" x14ac:dyDescent="0.25">
      <c r="A80" s="77" t="s">
        <v>483</v>
      </c>
      <c r="B80" s="79" t="s">
        <v>484</v>
      </c>
      <c r="C80" s="80"/>
      <c r="D80" s="80"/>
      <c r="E80" s="76"/>
      <c r="F80" s="76"/>
      <c r="G80" s="76"/>
      <c r="H80" s="76"/>
      <c r="I80" s="76"/>
    </row>
    <row r="81" spans="1:9" x14ac:dyDescent="0.25">
      <c r="A81" s="76"/>
      <c r="B81" s="76"/>
      <c r="C81" s="76"/>
      <c r="D81" s="76"/>
      <c r="E81" s="76"/>
      <c r="F81" s="88"/>
      <c r="G81" s="88"/>
      <c r="H81" s="87"/>
      <c r="I81" s="76"/>
    </row>
    <row r="82" spans="1:9" x14ac:dyDescent="0.25">
      <c r="A82" s="76"/>
      <c r="B82" s="79" t="s">
        <v>485</v>
      </c>
      <c r="C82" s="76"/>
      <c r="D82" s="76"/>
      <c r="E82" s="76"/>
      <c r="F82" s="76"/>
      <c r="G82" s="76"/>
      <c r="H82" s="76"/>
      <c r="I82" s="76"/>
    </row>
    <row r="83" spans="1:9" x14ac:dyDescent="0.25">
      <c r="A83" s="76"/>
      <c r="B83" s="81" t="s">
        <v>486</v>
      </c>
      <c r="C83" s="81" t="s">
        <v>487</v>
      </c>
      <c r="D83" s="76"/>
      <c r="E83" s="76"/>
      <c r="F83" s="76"/>
      <c r="G83" s="76"/>
      <c r="H83" s="76"/>
      <c r="I83" s="76"/>
    </row>
    <row r="84" spans="1:9" x14ac:dyDescent="0.25">
      <c r="A84" s="76"/>
      <c r="B84" s="84" t="s">
        <v>488</v>
      </c>
      <c r="C84" s="89"/>
      <c r="D84" s="76"/>
      <c r="E84" s="90"/>
      <c r="F84" s="76"/>
      <c r="G84" s="76"/>
      <c r="H84" s="76"/>
      <c r="I84" s="76"/>
    </row>
    <row r="85" spans="1:9" x14ac:dyDescent="0.25">
      <c r="A85" s="76"/>
      <c r="B85" s="76"/>
      <c r="C85" s="76"/>
      <c r="D85" s="76"/>
      <c r="E85" s="76"/>
      <c r="F85" s="76"/>
      <c r="G85" s="76"/>
      <c r="H85" s="76"/>
      <c r="I85" s="76"/>
    </row>
    <row r="86" spans="1:9" x14ac:dyDescent="0.25">
      <c r="A86" s="77" t="s">
        <v>489</v>
      </c>
      <c r="B86" s="78" t="s">
        <v>490</v>
      </c>
      <c r="C86" s="76"/>
      <c r="D86" s="76"/>
      <c r="E86" s="76"/>
      <c r="F86" s="76"/>
      <c r="G86" s="76"/>
      <c r="H86" s="76"/>
      <c r="I86" s="76"/>
    </row>
    <row r="87" spans="1:9" x14ac:dyDescent="0.25">
      <c r="A87" s="76"/>
      <c r="B87" s="76"/>
      <c r="C87" s="94"/>
      <c r="D87" s="95"/>
      <c r="E87" s="96">
        <v>18691756509.944</v>
      </c>
      <c r="F87" s="96">
        <v>15069556039.044001</v>
      </c>
      <c r="G87" s="96">
        <v>15069556039.044001</v>
      </c>
      <c r="H87" s="76"/>
      <c r="I87" s="76"/>
    </row>
    <row r="88" spans="1:9" x14ac:dyDescent="0.25">
      <c r="A88" s="77" t="s">
        <v>491</v>
      </c>
      <c r="B88" s="79" t="s">
        <v>492</v>
      </c>
      <c r="C88" s="76"/>
      <c r="D88" s="76"/>
      <c r="E88" s="76"/>
      <c r="F88" s="76"/>
      <c r="G88" s="76"/>
      <c r="H88" s="76"/>
      <c r="I88" s="76"/>
    </row>
    <row r="89" spans="1:9" x14ac:dyDescent="0.25">
      <c r="A89" s="76"/>
      <c r="B89" s="76"/>
      <c r="C89" s="76"/>
      <c r="D89" s="76"/>
      <c r="E89" s="94"/>
      <c r="F89" s="98"/>
      <c r="G89" s="98"/>
      <c r="H89" s="90"/>
      <c r="I89" s="76"/>
    </row>
    <row r="90" spans="1:9" x14ac:dyDescent="0.25">
      <c r="A90" s="76"/>
      <c r="B90" s="100"/>
      <c r="C90" s="76"/>
      <c r="D90" s="76"/>
      <c r="E90" s="76"/>
      <c r="F90" s="76"/>
      <c r="G90" s="76"/>
      <c r="H90" s="76"/>
      <c r="I90" s="76"/>
    </row>
    <row r="91" spans="1:9" x14ac:dyDescent="0.25">
      <c r="A91" s="77" t="s">
        <v>493</v>
      </c>
      <c r="B91" s="79" t="s">
        <v>494</v>
      </c>
      <c r="C91" s="76"/>
      <c r="D91" s="76"/>
      <c r="E91" s="76"/>
      <c r="F91" s="76"/>
      <c r="G91" s="76"/>
      <c r="H91" s="76"/>
      <c r="I91" s="76"/>
    </row>
    <row r="92" spans="1:9" x14ac:dyDescent="0.25">
      <c r="A92" s="76"/>
      <c r="B92" s="76"/>
      <c r="C92" s="76"/>
      <c r="D92" s="76"/>
      <c r="E92" s="76"/>
      <c r="F92" s="76"/>
      <c r="G92" s="76"/>
      <c r="H92" s="76"/>
      <c r="I92" s="76"/>
    </row>
    <row r="93" spans="1:9" x14ac:dyDescent="0.25">
      <c r="A93" s="77" t="s">
        <v>495</v>
      </c>
      <c r="B93" s="78" t="s">
        <v>496</v>
      </c>
      <c r="C93" s="76"/>
      <c r="D93" s="76"/>
      <c r="E93" s="76"/>
      <c r="F93" s="76"/>
      <c r="G93" s="76"/>
      <c r="H93" s="76"/>
      <c r="I93" s="76"/>
    </row>
    <row r="94" spans="1:9" x14ac:dyDescent="0.25">
      <c r="A94" s="76"/>
      <c r="B94" s="101"/>
      <c r="C94" s="76"/>
      <c r="D94" s="76"/>
      <c r="E94" s="76"/>
      <c r="F94" s="76"/>
      <c r="G94" s="76"/>
      <c r="H94" s="76"/>
      <c r="I94" s="76"/>
    </row>
    <row r="95" spans="1:9" x14ac:dyDescent="0.25">
      <c r="A95" s="77" t="s">
        <v>497</v>
      </c>
      <c r="B95" s="79" t="s">
        <v>498</v>
      </c>
      <c r="C95" s="76"/>
      <c r="D95" s="76"/>
      <c r="E95" s="76"/>
      <c r="F95" s="76"/>
      <c r="G95" s="76"/>
      <c r="H95" s="76"/>
      <c r="I95" s="76"/>
    </row>
    <row r="96" spans="1:9" x14ac:dyDescent="0.25">
      <c r="A96" s="77"/>
      <c r="B96" s="78"/>
      <c r="C96" s="76"/>
      <c r="D96" s="76"/>
      <c r="E96" s="76"/>
      <c r="F96" s="76"/>
      <c r="G96" s="76"/>
      <c r="H96" s="76"/>
      <c r="I96" s="76"/>
    </row>
    <row r="97" spans="1:9" x14ac:dyDescent="0.25">
      <c r="A97" s="77" t="s">
        <v>499</v>
      </c>
      <c r="B97" s="79" t="s">
        <v>500</v>
      </c>
      <c r="C97" s="76"/>
      <c r="D97" s="76"/>
      <c r="E97" s="76"/>
      <c r="F97" s="76"/>
      <c r="G97" s="76"/>
      <c r="H97" s="76"/>
      <c r="I97" s="76"/>
    </row>
    <row r="98" spans="1:9" x14ac:dyDescent="0.25">
      <c r="A98" s="77"/>
      <c r="B98" s="84"/>
      <c r="C98" s="84"/>
      <c r="D98" s="84"/>
      <c r="E98" s="102"/>
      <c r="F98" s="86"/>
      <c r="G98" s="86"/>
      <c r="H98" s="76"/>
      <c r="I98" s="76"/>
    </row>
    <row r="99" spans="1:9" x14ac:dyDescent="0.25">
      <c r="A99" s="77"/>
      <c r="B99" s="103"/>
      <c r="C99" s="76"/>
      <c r="D99" s="76"/>
      <c r="E99" s="93"/>
      <c r="F99" s="88"/>
      <c r="G99" s="88"/>
      <c r="H99" s="76"/>
      <c r="I99" s="76"/>
    </row>
    <row r="100" spans="1:9" x14ac:dyDescent="0.25">
      <c r="A100" s="77" t="s">
        <v>501</v>
      </c>
      <c r="B100" s="79" t="s">
        <v>502</v>
      </c>
      <c r="C100" s="76"/>
      <c r="D100" s="76"/>
      <c r="E100" s="76"/>
      <c r="F100" s="76"/>
      <c r="G100" s="76"/>
      <c r="H100" s="76"/>
      <c r="I100" s="76"/>
    </row>
    <row r="101" spans="1:9" x14ac:dyDescent="0.25">
      <c r="A101" s="76"/>
      <c r="B101" s="84"/>
      <c r="C101" s="84"/>
      <c r="D101" s="84"/>
      <c r="E101" s="104"/>
      <c r="F101" s="104"/>
      <c r="G101" s="104"/>
      <c r="H101" s="76"/>
      <c r="I101" s="76"/>
    </row>
    <row r="102" spans="1:9" x14ac:dyDescent="0.25">
      <c r="A102" s="76"/>
      <c r="B102" s="76"/>
      <c r="C102" s="76"/>
      <c r="D102" s="76"/>
      <c r="E102" s="106"/>
      <c r="F102" s="106"/>
      <c r="G102" s="106"/>
      <c r="H102" s="76"/>
      <c r="I102" s="76"/>
    </row>
    <row r="103" spans="1:9" x14ac:dyDescent="0.25">
      <c r="A103" s="76"/>
      <c r="B103" s="76" t="s">
        <v>503</v>
      </c>
      <c r="C103" s="76"/>
      <c r="D103" s="76"/>
      <c r="E103" s="76"/>
      <c r="F103" s="76"/>
      <c r="G103" s="76"/>
      <c r="H103" s="76"/>
      <c r="I103" s="76"/>
    </row>
    <row r="104" spans="1:9" x14ac:dyDescent="0.25">
      <c r="A104" s="76"/>
      <c r="B104" s="76"/>
      <c r="C104" s="76"/>
      <c r="D104" s="76"/>
      <c r="E104" s="76"/>
      <c r="F104" s="76"/>
      <c r="G104" s="76"/>
      <c r="H104" s="76"/>
      <c r="I104" s="76"/>
    </row>
    <row r="105" spans="1:9" x14ac:dyDescent="0.25">
      <c r="A105" s="77" t="s">
        <v>504</v>
      </c>
      <c r="B105" s="78" t="s">
        <v>505</v>
      </c>
      <c r="C105" s="76"/>
      <c r="D105" s="76"/>
      <c r="E105" s="76"/>
      <c r="F105" s="76"/>
      <c r="G105" s="76"/>
      <c r="H105" s="76"/>
      <c r="I105" s="76"/>
    </row>
    <row r="106" spans="1:9" x14ac:dyDescent="0.25">
      <c r="A106" s="76"/>
      <c r="B106" s="76"/>
      <c r="C106" s="76"/>
      <c r="D106" s="76"/>
      <c r="E106" s="76"/>
      <c r="F106" s="76"/>
      <c r="G106" s="76"/>
      <c r="H106" s="76"/>
      <c r="I106" s="76"/>
    </row>
    <row r="107" spans="1:9" x14ac:dyDescent="0.25">
      <c r="A107" s="76"/>
      <c r="B107" s="76" t="s">
        <v>506</v>
      </c>
      <c r="C107" s="76"/>
      <c r="D107" s="76"/>
      <c r="E107" s="76"/>
      <c r="F107" s="76"/>
      <c r="G107" s="76"/>
      <c r="H107" s="76"/>
      <c r="I107" s="76"/>
    </row>
    <row r="108" spans="1:9" x14ac:dyDescent="0.25">
      <c r="A108" s="76"/>
      <c r="B108" s="76"/>
      <c r="C108" s="76"/>
      <c r="D108" s="76"/>
      <c r="E108" s="76"/>
      <c r="F108" s="76"/>
      <c r="G108" s="76"/>
      <c r="H108" s="76"/>
      <c r="I108" s="76"/>
    </row>
    <row r="109" spans="1:9" x14ac:dyDescent="0.25">
      <c r="A109" s="77" t="s">
        <v>507</v>
      </c>
      <c r="B109" s="78" t="s">
        <v>508</v>
      </c>
      <c r="C109" s="76"/>
      <c r="D109" s="76"/>
      <c r="E109" s="76"/>
      <c r="F109" s="76"/>
      <c r="G109" s="76"/>
      <c r="H109" s="76"/>
      <c r="I109" s="76"/>
    </row>
    <row r="110" spans="1:9" x14ac:dyDescent="0.25">
      <c r="A110" s="76"/>
      <c r="B110" s="76"/>
      <c r="C110" s="76"/>
      <c r="D110" s="76"/>
      <c r="E110" s="76"/>
      <c r="F110" s="76"/>
      <c r="G110" s="76"/>
      <c r="H110" s="76"/>
      <c r="I110" s="76" t="s">
        <v>509</v>
      </c>
    </row>
    <row r="112" spans="1:9" ht="69.95" customHeight="1" x14ac:dyDescent="0.25">
      <c r="A112" s="107" t="s">
        <v>227</v>
      </c>
      <c r="B112" s="107" t="s">
        <v>228</v>
      </c>
      <c r="C112" s="107" t="s">
        <v>5</v>
      </c>
      <c r="D112" s="107" t="s">
        <v>6</v>
      </c>
    </row>
    <row r="113" spans="1:4" ht="69.95" customHeight="1" x14ac:dyDescent="0.25">
      <c r="A113" s="107" t="s">
        <v>1759</v>
      </c>
      <c r="B113" s="107"/>
      <c r="C113" s="107" t="s">
        <v>73</v>
      </c>
      <c r="D113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332"/>
  <sheetViews>
    <sheetView showGridLines="0" workbookViewId="0">
      <pane ySplit="4" topLeftCell="A311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1760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1761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257</v>
      </c>
      <c r="B8" s="31" t="s">
        <v>258</v>
      </c>
      <c r="C8" s="31" t="s">
        <v>259</v>
      </c>
      <c r="D8" s="14">
        <v>74570</v>
      </c>
      <c r="E8" s="15">
        <v>575.46</v>
      </c>
      <c r="F8" s="16">
        <v>4.2999999999999997E-2</v>
      </c>
      <c r="G8" s="16"/>
    </row>
    <row r="9" spans="1:7" x14ac:dyDescent="0.25">
      <c r="A9" s="13" t="s">
        <v>254</v>
      </c>
      <c r="B9" s="31" t="s">
        <v>255</v>
      </c>
      <c r="C9" s="31" t="s">
        <v>256</v>
      </c>
      <c r="D9" s="14">
        <v>32911</v>
      </c>
      <c r="E9" s="15">
        <v>470.89</v>
      </c>
      <c r="F9" s="16">
        <v>3.5099999999999999E-2</v>
      </c>
      <c r="G9" s="16"/>
    </row>
    <row r="10" spans="1:7" x14ac:dyDescent="0.25">
      <c r="A10" s="13" t="s">
        <v>266</v>
      </c>
      <c r="B10" s="31" t="s">
        <v>267</v>
      </c>
      <c r="C10" s="31" t="s">
        <v>259</v>
      </c>
      <c r="D10" s="14">
        <v>34833</v>
      </c>
      <c r="E10" s="15">
        <v>440.08</v>
      </c>
      <c r="F10" s="16">
        <v>3.2800000000000003E-2</v>
      </c>
      <c r="G10" s="16"/>
    </row>
    <row r="11" spans="1:7" x14ac:dyDescent="0.25">
      <c r="A11" s="13" t="s">
        <v>260</v>
      </c>
      <c r="B11" s="31" t="s">
        <v>261</v>
      </c>
      <c r="C11" s="31" t="s">
        <v>262</v>
      </c>
      <c r="D11" s="14">
        <v>14956</v>
      </c>
      <c r="E11" s="15">
        <v>282.19</v>
      </c>
      <c r="F11" s="16">
        <v>2.1100000000000001E-2</v>
      </c>
      <c r="G11" s="16"/>
    </row>
    <row r="12" spans="1:7" x14ac:dyDescent="0.25">
      <c r="A12" s="13" t="s">
        <v>271</v>
      </c>
      <c r="B12" s="31" t="s">
        <v>272</v>
      </c>
      <c r="C12" s="31" t="s">
        <v>270</v>
      </c>
      <c r="D12" s="14">
        <v>7124</v>
      </c>
      <c r="E12" s="15">
        <v>259.35000000000002</v>
      </c>
      <c r="F12" s="16">
        <v>1.9400000000000001E-2</v>
      </c>
      <c r="G12" s="16"/>
    </row>
    <row r="13" spans="1:7" x14ac:dyDescent="0.25">
      <c r="A13" s="13" t="s">
        <v>263</v>
      </c>
      <c r="B13" s="31" t="s">
        <v>264</v>
      </c>
      <c r="C13" s="31" t="s">
        <v>265</v>
      </c>
      <c r="D13" s="14">
        <v>5721</v>
      </c>
      <c r="E13" s="15">
        <v>229.64</v>
      </c>
      <c r="F13" s="16">
        <v>1.7100000000000001E-2</v>
      </c>
      <c r="G13" s="16"/>
    </row>
    <row r="14" spans="1:7" x14ac:dyDescent="0.25">
      <c r="A14" s="13" t="s">
        <v>273</v>
      </c>
      <c r="B14" s="31" t="s">
        <v>274</v>
      </c>
      <c r="C14" s="31" t="s">
        <v>259</v>
      </c>
      <c r="D14" s="14">
        <v>20219</v>
      </c>
      <c r="E14" s="15">
        <v>216.03</v>
      </c>
      <c r="F14" s="16">
        <v>1.61E-2</v>
      </c>
      <c r="G14" s="16"/>
    </row>
    <row r="15" spans="1:7" x14ac:dyDescent="0.25">
      <c r="A15" s="13" t="s">
        <v>294</v>
      </c>
      <c r="B15" s="31" t="s">
        <v>295</v>
      </c>
      <c r="C15" s="31" t="s">
        <v>296</v>
      </c>
      <c r="D15" s="14">
        <v>17082</v>
      </c>
      <c r="E15" s="15">
        <v>201.88</v>
      </c>
      <c r="F15" s="16">
        <v>1.5100000000000001E-2</v>
      </c>
      <c r="G15" s="16"/>
    </row>
    <row r="16" spans="1:7" x14ac:dyDescent="0.25">
      <c r="A16" s="13" t="s">
        <v>314</v>
      </c>
      <c r="B16" s="31" t="s">
        <v>315</v>
      </c>
      <c r="C16" s="31" t="s">
        <v>259</v>
      </c>
      <c r="D16" s="14">
        <v>13981</v>
      </c>
      <c r="E16" s="15">
        <v>177.32</v>
      </c>
      <c r="F16" s="16">
        <v>1.32E-2</v>
      </c>
      <c r="G16" s="16"/>
    </row>
    <row r="17" spans="1:7" x14ac:dyDescent="0.25">
      <c r="A17" s="13" t="s">
        <v>353</v>
      </c>
      <c r="B17" s="31" t="s">
        <v>354</v>
      </c>
      <c r="C17" s="31" t="s">
        <v>355</v>
      </c>
      <c r="D17" s="14">
        <v>46962</v>
      </c>
      <c r="E17" s="15">
        <v>147.88</v>
      </c>
      <c r="F17" s="16">
        <v>1.0999999999999999E-2</v>
      </c>
      <c r="G17" s="16"/>
    </row>
    <row r="18" spans="1:7" x14ac:dyDescent="0.25">
      <c r="A18" s="13" t="s">
        <v>326</v>
      </c>
      <c r="B18" s="31" t="s">
        <v>327</v>
      </c>
      <c r="C18" s="31" t="s">
        <v>259</v>
      </c>
      <c r="D18" s="14">
        <v>35871</v>
      </c>
      <c r="E18" s="15">
        <v>137.49</v>
      </c>
      <c r="F18" s="16">
        <v>1.03E-2</v>
      </c>
      <c r="G18" s="16"/>
    </row>
    <row r="19" spans="1:7" x14ac:dyDescent="0.25">
      <c r="A19" s="13" t="s">
        <v>287</v>
      </c>
      <c r="B19" s="31" t="s">
        <v>288</v>
      </c>
      <c r="C19" s="31" t="s">
        <v>286</v>
      </c>
      <c r="D19" s="14">
        <v>4355</v>
      </c>
      <c r="E19" s="15">
        <v>134.9</v>
      </c>
      <c r="F19" s="16">
        <v>1.01E-2</v>
      </c>
      <c r="G19" s="16"/>
    </row>
    <row r="20" spans="1:7" x14ac:dyDescent="0.25">
      <c r="A20" s="13" t="s">
        <v>268</v>
      </c>
      <c r="B20" s="31" t="s">
        <v>269</v>
      </c>
      <c r="C20" s="31" t="s">
        <v>270</v>
      </c>
      <c r="D20" s="14">
        <v>4446</v>
      </c>
      <c r="E20" s="15">
        <v>132.11000000000001</v>
      </c>
      <c r="F20" s="16">
        <v>9.9000000000000008E-3</v>
      </c>
      <c r="G20" s="16"/>
    </row>
    <row r="21" spans="1:7" x14ac:dyDescent="0.25">
      <c r="A21" s="13" t="s">
        <v>358</v>
      </c>
      <c r="B21" s="31" t="s">
        <v>359</v>
      </c>
      <c r="C21" s="31" t="s">
        <v>259</v>
      </c>
      <c r="D21" s="14">
        <v>42905</v>
      </c>
      <c r="E21" s="15">
        <v>123.12</v>
      </c>
      <c r="F21" s="16">
        <v>9.1999999999999998E-3</v>
      </c>
      <c r="G21" s="16"/>
    </row>
    <row r="22" spans="1:7" x14ac:dyDescent="0.25">
      <c r="A22" s="13" t="s">
        <v>360</v>
      </c>
      <c r="B22" s="31" t="s">
        <v>361</v>
      </c>
      <c r="C22" s="31" t="s">
        <v>296</v>
      </c>
      <c r="D22" s="14">
        <v>4976</v>
      </c>
      <c r="E22" s="15">
        <v>123.1</v>
      </c>
      <c r="F22" s="16">
        <v>9.1999999999999998E-3</v>
      </c>
      <c r="G22" s="16"/>
    </row>
    <row r="23" spans="1:7" x14ac:dyDescent="0.25">
      <c r="A23" s="13" t="s">
        <v>428</v>
      </c>
      <c r="B23" s="31" t="s">
        <v>429</v>
      </c>
      <c r="C23" s="31" t="s">
        <v>277</v>
      </c>
      <c r="D23" s="14">
        <v>13036</v>
      </c>
      <c r="E23" s="15">
        <v>122.15</v>
      </c>
      <c r="F23" s="16">
        <v>9.1000000000000004E-3</v>
      </c>
      <c r="G23" s="16"/>
    </row>
    <row r="24" spans="1:7" x14ac:dyDescent="0.25">
      <c r="A24" s="13" t="s">
        <v>1479</v>
      </c>
      <c r="B24" s="31" t="s">
        <v>1480</v>
      </c>
      <c r="C24" s="31" t="s">
        <v>337</v>
      </c>
      <c r="D24" s="14">
        <v>211577</v>
      </c>
      <c r="E24" s="15">
        <v>117.59</v>
      </c>
      <c r="F24" s="16">
        <v>8.8000000000000005E-3</v>
      </c>
      <c r="G24" s="16"/>
    </row>
    <row r="25" spans="1:7" x14ac:dyDescent="0.25">
      <c r="A25" s="13" t="s">
        <v>532</v>
      </c>
      <c r="B25" s="31" t="s">
        <v>533</v>
      </c>
      <c r="C25" s="31" t="s">
        <v>286</v>
      </c>
      <c r="D25" s="14">
        <v>2262</v>
      </c>
      <c r="E25" s="15">
        <v>115.34</v>
      </c>
      <c r="F25" s="16">
        <v>8.6E-3</v>
      </c>
      <c r="G25" s="16"/>
    </row>
    <row r="26" spans="1:7" x14ac:dyDescent="0.25">
      <c r="A26" s="13" t="s">
        <v>1288</v>
      </c>
      <c r="B26" s="31" t="s">
        <v>1289</v>
      </c>
      <c r="C26" s="31" t="s">
        <v>259</v>
      </c>
      <c r="D26" s="14">
        <v>11479</v>
      </c>
      <c r="E26" s="15">
        <v>105.15</v>
      </c>
      <c r="F26" s="16">
        <v>7.7999999999999996E-3</v>
      </c>
      <c r="G26" s="16"/>
    </row>
    <row r="27" spans="1:7" x14ac:dyDescent="0.25">
      <c r="A27" s="13" t="s">
        <v>888</v>
      </c>
      <c r="B27" s="31" t="s">
        <v>889</v>
      </c>
      <c r="C27" s="31" t="s">
        <v>259</v>
      </c>
      <c r="D27" s="14">
        <v>9858</v>
      </c>
      <c r="E27" s="15">
        <v>100.15</v>
      </c>
      <c r="F27" s="16">
        <v>7.4999999999999997E-3</v>
      </c>
      <c r="G27" s="16"/>
    </row>
    <row r="28" spans="1:7" x14ac:dyDescent="0.25">
      <c r="A28" s="13" t="s">
        <v>338</v>
      </c>
      <c r="B28" s="31" t="s">
        <v>339</v>
      </c>
      <c r="C28" s="31" t="s">
        <v>340</v>
      </c>
      <c r="D28" s="14">
        <v>5939</v>
      </c>
      <c r="E28" s="15">
        <v>98.96</v>
      </c>
      <c r="F28" s="16">
        <v>7.4000000000000003E-3</v>
      </c>
      <c r="G28" s="16"/>
    </row>
    <row r="29" spans="1:7" x14ac:dyDescent="0.25">
      <c r="A29" s="13" t="s">
        <v>346</v>
      </c>
      <c r="B29" s="31" t="s">
        <v>347</v>
      </c>
      <c r="C29" s="31" t="s">
        <v>291</v>
      </c>
      <c r="D29" s="14">
        <v>4228</v>
      </c>
      <c r="E29" s="15">
        <v>97.46</v>
      </c>
      <c r="F29" s="16">
        <v>7.3000000000000001E-3</v>
      </c>
      <c r="G29" s="16"/>
    </row>
    <row r="30" spans="1:7" x14ac:dyDescent="0.25">
      <c r="A30" s="13" t="s">
        <v>364</v>
      </c>
      <c r="B30" s="31" t="s">
        <v>365</v>
      </c>
      <c r="C30" s="31" t="s">
        <v>355</v>
      </c>
      <c r="D30" s="14">
        <v>4323</v>
      </c>
      <c r="E30" s="15">
        <v>97.31</v>
      </c>
      <c r="F30" s="16">
        <v>7.3000000000000001E-3</v>
      </c>
      <c r="G30" s="16"/>
    </row>
    <row r="31" spans="1:7" x14ac:dyDescent="0.25">
      <c r="A31" s="13" t="s">
        <v>538</v>
      </c>
      <c r="B31" s="31" t="s">
        <v>539</v>
      </c>
      <c r="C31" s="31" t="s">
        <v>337</v>
      </c>
      <c r="D31" s="14">
        <v>2160</v>
      </c>
      <c r="E31" s="15">
        <v>96.47</v>
      </c>
      <c r="F31" s="16">
        <v>7.1999999999999998E-3</v>
      </c>
      <c r="G31" s="16"/>
    </row>
    <row r="32" spans="1:7" x14ac:dyDescent="0.25">
      <c r="A32" s="13" t="s">
        <v>289</v>
      </c>
      <c r="B32" s="31" t="s">
        <v>290</v>
      </c>
      <c r="C32" s="31" t="s">
        <v>291</v>
      </c>
      <c r="D32" s="14">
        <v>5159</v>
      </c>
      <c r="E32" s="15">
        <v>93.29</v>
      </c>
      <c r="F32" s="16">
        <v>7.0000000000000001E-3</v>
      </c>
      <c r="G32" s="16"/>
    </row>
    <row r="33" spans="1:7" x14ac:dyDescent="0.25">
      <c r="A33" s="13" t="s">
        <v>985</v>
      </c>
      <c r="B33" s="31" t="s">
        <v>986</v>
      </c>
      <c r="C33" s="31" t="s">
        <v>262</v>
      </c>
      <c r="D33" s="14">
        <v>22561</v>
      </c>
      <c r="E33" s="15">
        <v>92.49</v>
      </c>
      <c r="F33" s="16">
        <v>6.8999999999999999E-3</v>
      </c>
      <c r="G33" s="16"/>
    </row>
    <row r="34" spans="1:7" x14ac:dyDescent="0.25">
      <c r="A34" s="13" t="s">
        <v>278</v>
      </c>
      <c r="B34" s="31" t="s">
        <v>279</v>
      </c>
      <c r="C34" s="31" t="s">
        <v>280</v>
      </c>
      <c r="D34" s="14">
        <v>23100</v>
      </c>
      <c r="E34" s="15">
        <v>92.2</v>
      </c>
      <c r="F34" s="16">
        <v>6.8999999999999999E-3</v>
      </c>
      <c r="G34" s="16"/>
    </row>
    <row r="35" spans="1:7" x14ac:dyDescent="0.25">
      <c r="A35" s="13" t="s">
        <v>356</v>
      </c>
      <c r="B35" s="31" t="s">
        <v>357</v>
      </c>
      <c r="C35" s="31" t="s">
        <v>296</v>
      </c>
      <c r="D35" s="14">
        <v>1896</v>
      </c>
      <c r="E35" s="15">
        <v>91.01</v>
      </c>
      <c r="F35" s="16">
        <v>6.7999999999999996E-3</v>
      </c>
      <c r="G35" s="16"/>
    </row>
    <row r="36" spans="1:7" x14ac:dyDescent="0.25">
      <c r="A36" s="13" t="s">
        <v>335</v>
      </c>
      <c r="B36" s="31" t="s">
        <v>336</v>
      </c>
      <c r="C36" s="31" t="s">
        <v>337</v>
      </c>
      <c r="D36" s="14">
        <v>25445</v>
      </c>
      <c r="E36" s="15">
        <v>89.67</v>
      </c>
      <c r="F36" s="16">
        <v>6.7000000000000002E-3</v>
      </c>
      <c r="G36" s="16"/>
    </row>
    <row r="37" spans="1:7" x14ac:dyDescent="0.25">
      <c r="A37" s="13" t="s">
        <v>341</v>
      </c>
      <c r="B37" s="31" t="s">
        <v>342</v>
      </c>
      <c r="C37" s="31" t="s">
        <v>343</v>
      </c>
      <c r="D37" s="14">
        <v>2011</v>
      </c>
      <c r="E37" s="15">
        <v>88.19</v>
      </c>
      <c r="F37" s="16">
        <v>6.6E-3</v>
      </c>
      <c r="G37" s="16"/>
    </row>
    <row r="38" spans="1:7" x14ac:dyDescent="0.25">
      <c r="A38" s="13" t="s">
        <v>1217</v>
      </c>
      <c r="B38" s="31" t="s">
        <v>1218</v>
      </c>
      <c r="C38" s="31" t="s">
        <v>304</v>
      </c>
      <c r="D38" s="14">
        <v>4646</v>
      </c>
      <c r="E38" s="15">
        <v>87.42</v>
      </c>
      <c r="F38" s="16">
        <v>6.4999999999999997E-3</v>
      </c>
      <c r="G38" s="16"/>
    </row>
    <row r="39" spans="1:7" x14ac:dyDescent="0.25">
      <c r="A39" s="13" t="s">
        <v>995</v>
      </c>
      <c r="B39" s="31" t="s">
        <v>996</v>
      </c>
      <c r="C39" s="31" t="s">
        <v>299</v>
      </c>
      <c r="D39" s="14">
        <v>35099</v>
      </c>
      <c r="E39" s="15">
        <v>86.71</v>
      </c>
      <c r="F39" s="16">
        <v>6.4999999999999997E-3</v>
      </c>
      <c r="G39" s="16"/>
    </row>
    <row r="40" spans="1:7" x14ac:dyDescent="0.25">
      <c r="A40" s="13" t="s">
        <v>371</v>
      </c>
      <c r="B40" s="31" t="s">
        <v>372</v>
      </c>
      <c r="C40" s="31" t="s">
        <v>373</v>
      </c>
      <c r="D40" s="14">
        <v>40273</v>
      </c>
      <c r="E40" s="15">
        <v>85.12</v>
      </c>
      <c r="F40" s="16">
        <v>6.4000000000000003E-3</v>
      </c>
      <c r="G40" s="16"/>
    </row>
    <row r="41" spans="1:7" x14ac:dyDescent="0.25">
      <c r="A41" s="13" t="s">
        <v>366</v>
      </c>
      <c r="B41" s="31" t="s">
        <v>367</v>
      </c>
      <c r="C41" s="31" t="s">
        <v>286</v>
      </c>
      <c r="D41" s="14">
        <v>638</v>
      </c>
      <c r="E41" s="15">
        <v>84.94</v>
      </c>
      <c r="F41" s="16">
        <v>6.3E-3</v>
      </c>
      <c r="G41" s="16"/>
    </row>
    <row r="42" spans="1:7" x14ac:dyDescent="0.25">
      <c r="A42" s="13" t="s">
        <v>899</v>
      </c>
      <c r="B42" s="31" t="s">
        <v>900</v>
      </c>
      <c r="C42" s="31" t="s">
        <v>350</v>
      </c>
      <c r="D42" s="14">
        <v>9083</v>
      </c>
      <c r="E42" s="15">
        <v>83.83</v>
      </c>
      <c r="F42" s="16">
        <v>6.3E-3</v>
      </c>
      <c r="G42" s="16"/>
    </row>
    <row r="43" spans="1:7" x14ac:dyDescent="0.25">
      <c r="A43" s="13" t="s">
        <v>407</v>
      </c>
      <c r="B43" s="31" t="s">
        <v>408</v>
      </c>
      <c r="C43" s="31" t="s">
        <v>409</v>
      </c>
      <c r="D43" s="14">
        <v>49871</v>
      </c>
      <c r="E43" s="15">
        <v>80.84</v>
      </c>
      <c r="F43" s="16">
        <v>6.0000000000000001E-3</v>
      </c>
      <c r="G43" s="16"/>
    </row>
    <row r="44" spans="1:7" x14ac:dyDescent="0.25">
      <c r="A44" s="13" t="s">
        <v>517</v>
      </c>
      <c r="B44" s="31" t="s">
        <v>518</v>
      </c>
      <c r="C44" s="31" t="s">
        <v>259</v>
      </c>
      <c r="D44" s="14">
        <v>115465</v>
      </c>
      <c r="E44" s="15">
        <v>80.41</v>
      </c>
      <c r="F44" s="16">
        <v>6.0000000000000001E-3</v>
      </c>
      <c r="G44" s="16"/>
    </row>
    <row r="45" spans="1:7" x14ac:dyDescent="0.25">
      <c r="A45" s="13" t="s">
        <v>1256</v>
      </c>
      <c r="B45" s="31" t="s">
        <v>1257</v>
      </c>
      <c r="C45" s="31" t="s">
        <v>340</v>
      </c>
      <c r="D45" s="14">
        <v>7331</v>
      </c>
      <c r="E45" s="15">
        <v>80.33</v>
      </c>
      <c r="F45" s="16">
        <v>6.0000000000000001E-3</v>
      </c>
      <c r="G45" s="16"/>
    </row>
    <row r="46" spans="1:7" x14ac:dyDescent="0.25">
      <c r="A46" s="13" t="s">
        <v>467</v>
      </c>
      <c r="B46" s="31" t="s">
        <v>468</v>
      </c>
      <c r="C46" s="31" t="s">
        <v>343</v>
      </c>
      <c r="D46" s="14">
        <v>719</v>
      </c>
      <c r="E46" s="15">
        <v>80.290000000000006</v>
      </c>
      <c r="F46" s="16">
        <v>6.0000000000000001E-3</v>
      </c>
      <c r="G46" s="16"/>
    </row>
    <row r="47" spans="1:7" x14ac:dyDescent="0.25">
      <c r="A47" s="13" t="s">
        <v>281</v>
      </c>
      <c r="B47" s="31" t="s">
        <v>282</v>
      </c>
      <c r="C47" s="31" t="s">
        <v>283</v>
      </c>
      <c r="D47" s="14">
        <v>17451</v>
      </c>
      <c r="E47" s="15">
        <v>75.27</v>
      </c>
      <c r="F47" s="16">
        <v>5.5999999999999999E-3</v>
      </c>
      <c r="G47" s="16"/>
    </row>
    <row r="48" spans="1:7" x14ac:dyDescent="0.25">
      <c r="A48" s="13" t="s">
        <v>892</v>
      </c>
      <c r="B48" s="31" t="s">
        <v>893</v>
      </c>
      <c r="C48" s="31" t="s">
        <v>291</v>
      </c>
      <c r="D48" s="14">
        <v>6782</v>
      </c>
      <c r="E48" s="15">
        <v>74.67</v>
      </c>
      <c r="F48" s="16">
        <v>5.5999999999999999E-3</v>
      </c>
      <c r="G48" s="16"/>
    </row>
    <row r="49" spans="1:7" x14ac:dyDescent="0.25">
      <c r="A49" s="13" t="s">
        <v>936</v>
      </c>
      <c r="B49" s="31" t="s">
        <v>937</v>
      </c>
      <c r="C49" s="31" t="s">
        <v>370</v>
      </c>
      <c r="D49" s="14">
        <v>920</v>
      </c>
      <c r="E49" s="15">
        <v>74.62</v>
      </c>
      <c r="F49" s="16">
        <v>5.5999999999999999E-3</v>
      </c>
      <c r="G49" s="16"/>
    </row>
    <row r="50" spans="1:7" x14ac:dyDescent="0.25">
      <c r="A50" s="13" t="s">
        <v>1481</v>
      </c>
      <c r="B50" s="31" t="s">
        <v>1482</v>
      </c>
      <c r="C50" s="31" t="s">
        <v>332</v>
      </c>
      <c r="D50" s="14">
        <v>4228</v>
      </c>
      <c r="E50" s="15">
        <v>74.55</v>
      </c>
      <c r="F50" s="16">
        <v>5.5999999999999999E-3</v>
      </c>
      <c r="G50" s="16"/>
    </row>
    <row r="51" spans="1:7" x14ac:dyDescent="0.25">
      <c r="A51" s="13" t="s">
        <v>1258</v>
      </c>
      <c r="B51" s="31" t="s">
        <v>1259</v>
      </c>
      <c r="C51" s="31" t="s">
        <v>337</v>
      </c>
      <c r="D51" s="14">
        <v>221</v>
      </c>
      <c r="E51" s="15">
        <v>74.150000000000006</v>
      </c>
      <c r="F51" s="16">
        <v>5.4999999999999997E-3</v>
      </c>
      <c r="G51" s="16"/>
    </row>
    <row r="52" spans="1:7" x14ac:dyDescent="0.25">
      <c r="A52" s="13" t="s">
        <v>930</v>
      </c>
      <c r="B52" s="31" t="s">
        <v>931</v>
      </c>
      <c r="C52" s="31" t="s">
        <v>332</v>
      </c>
      <c r="D52" s="14">
        <v>4623</v>
      </c>
      <c r="E52" s="15">
        <v>73.31</v>
      </c>
      <c r="F52" s="16">
        <v>5.4999999999999997E-3</v>
      </c>
      <c r="G52" s="16"/>
    </row>
    <row r="53" spans="1:7" x14ac:dyDescent="0.25">
      <c r="A53" s="13" t="s">
        <v>419</v>
      </c>
      <c r="B53" s="31" t="s">
        <v>420</v>
      </c>
      <c r="C53" s="31" t="s">
        <v>421</v>
      </c>
      <c r="D53" s="14">
        <v>7052</v>
      </c>
      <c r="E53" s="15">
        <v>73.2</v>
      </c>
      <c r="F53" s="16">
        <v>5.4999999999999997E-3</v>
      </c>
      <c r="G53" s="16"/>
    </row>
    <row r="54" spans="1:7" x14ac:dyDescent="0.25">
      <c r="A54" s="13" t="s">
        <v>513</v>
      </c>
      <c r="B54" s="31" t="s">
        <v>514</v>
      </c>
      <c r="C54" s="31" t="s">
        <v>384</v>
      </c>
      <c r="D54" s="14">
        <v>9225</v>
      </c>
      <c r="E54" s="15">
        <v>71.489999999999995</v>
      </c>
      <c r="F54" s="16">
        <v>5.3E-3</v>
      </c>
      <c r="G54" s="16"/>
    </row>
    <row r="55" spans="1:7" x14ac:dyDescent="0.25">
      <c r="A55" s="13" t="s">
        <v>1007</v>
      </c>
      <c r="B55" s="31" t="s">
        <v>1008</v>
      </c>
      <c r="C55" s="31" t="s">
        <v>280</v>
      </c>
      <c r="D55" s="14">
        <v>22067</v>
      </c>
      <c r="E55" s="15">
        <v>70.25</v>
      </c>
      <c r="F55" s="16">
        <v>5.1999999999999998E-3</v>
      </c>
      <c r="G55" s="16"/>
    </row>
    <row r="56" spans="1:7" x14ac:dyDescent="0.25">
      <c r="A56" s="13" t="s">
        <v>394</v>
      </c>
      <c r="B56" s="31" t="s">
        <v>395</v>
      </c>
      <c r="C56" s="31" t="s">
        <v>296</v>
      </c>
      <c r="D56" s="14">
        <v>5855</v>
      </c>
      <c r="E56" s="15">
        <v>70.02</v>
      </c>
      <c r="F56" s="16">
        <v>5.1999999999999998E-3</v>
      </c>
      <c r="G56" s="16"/>
    </row>
    <row r="57" spans="1:7" x14ac:dyDescent="0.25">
      <c r="A57" s="13" t="s">
        <v>1483</v>
      </c>
      <c r="B57" s="31" t="s">
        <v>1484</v>
      </c>
      <c r="C57" s="31" t="s">
        <v>291</v>
      </c>
      <c r="D57" s="14">
        <v>4872</v>
      </c>
      <c r="E57" s="15">
        <v>67.7</v>
      </c>
      <c r="F57" s="16">
        <v>5.1000000000000004E-3</v>
      </c>
      <c r="G57" s="16"/>
    </row>
    <row r="58" spans="1:7" x14ac:dyDescent="0.25">
      <c r="A58" s="13" t="s">
        <v>318</v>
      </c>
      <c r="B58" s="31" t="s">
        <v>319</v>
      </c>
      <c r="C58" s="31" t="s">
        <v>320</v>
      </c>
      <c r="D58" s="14">
        <v>577</v>
      </c>
      <c r="E58" s="15">
        <v>66.849999999999994</v>
      </c>
      <c r="F58" s="16">
        <v>5.0000000000000001E-3</v>
      </c>
      <c r="G58" s="16"/>
    </row>
    <row r="59" spans="1:7" x14ac:dyDescent="0.25">
      <c r="A59" s="13" t="s">
        <v>1011</v>
      </c>
      <c r="B59" s="31" t="s">
        <v>1012</v>
      </c>
      <c r="C59" s="31" t="s">
        <v>299</v>
      </c>
      <c r="D59" s="14">
        <v>6660</v>
      </c>
      <c r="E59" s="15">
        <v>64.790000000000006</v>
      </c>
      <c r="F59" s="16">
        <v>4.7999999999999996E-3</v>
      </c>
      <c r="G59" s="16"/>
    </row>
    <row r="60" spans="1:7" x14ac:dyDescent="0.25">
      <c r="A60" s="13" t="s">
        <v>458</v>
      </c>
      <c r="B60" s="31" t="s">
        <v>459</v>
      </c>
      <c r="C60" s="31" t="s">
        <v>299</v>
      </c>
      <c r="D60" s="14">
        <v>23917</v>
      </c>
      <c r="E60" s="15">
        <v>64.650000000000006</v>
      </c>
      <c r="F60" s="16">
        <v>4.7999999999999996E-3</v>
      </c>
      <c r="G60" s="16"/>
    </row>
    <row r="61" spans="1:7" x14ac:dyDescent="0.25">
      <c r="A61" s="13" t="s">
        <v>310</v>
      </c>
      <c r="B61" s="31" t="s">
        <v>311</v>
      </c>
      <c r="C61" s="31" t="s">
        <v>277</v>
      </c>
      <c r="D61" s="14">
        <v>6823</v>
      </c>
      <c r="E61" s="15">
        <v>63.96</v>
      </c>
      <c r="F61" s="16">
        <v>4.7999999999999996E-3</v>
      </c>
      <c r="G61" s="16"/>
    </row>
    <row r="62" spans="1:7" x14ac:dyDescent="0.25">
      <c r="A62" s="13" t="s">
        <v>1209</v>
      </c>
      <c r="B62" s="31" t="s">
        <v>1210</v>
      </c>
      <c r="C62" s="31" t="s">
        <v>418</v>
      </c>
      <c r="D62" s="14">
        <v>2531</v>
      </c>
      <c r="E62" s="15">
        <v>63.75</v>
      </c>
      <c r="F62" s="16">
        <v>4.7999999999999996E-3</v>
      </c>
      <c r="G62" s="16"/>
    </row>
    <row r="63" spans="1:7" x14ac:dyDescent="0.25">
      <c r="A63" s="13" t="s">
        <v>890</v>
      </c>
      <c r="B63" s="31" t="s">
        <v>891</v>
      </c>
      <c r="C63" s="31" t="s">
        <v>291</v>
      </c>
      <c r="D63" s="14">
        <v>2624</v>
      </c>
      <c r="E63" s="15">
        <v>63.14</v>
      </c>
      <c r="F63" s="16">
        <v>4.7000000000000002E-3</v>
      </c>
      <c r="G63" s="16"/>
    </row>
    <row r="64" spans="1:7" x14ac:dyDescent="0.25">
      <c r="A64" s="13" t="s">
        <v>897</v>
      </c>
      <c r="B64" s="31" t="s">
        <v>898</v>
      </c>
      <c r="C64" s="31" t="s">
        <v>299</v>
      </c>
      <c r="D64" s="14">
        <v>23836</v>
      </c>
      <c r="E64" s="15">
        <v>63.11</v>
      </c>
      <c r="F64" s="16">
        <v>4.7000000000000002E-3</v>
      </c>
      <c r="G64" s="16"/>
    </row>
    <row r="65" spans="1:7" x14ac:dyDescent="0.25">
      <c r="A65" s="13" t="s">
        <v>907</v>
      </c>
      <c r="B65" s="31" t="s">
        <v>908</v>
      </c>
      <c r="C65" s="31" t="s">
        <v>389</v>
      </c>
      <c r="D65" s="14">
        <v>9775</v>
      </c>
      <c r="E65" s="15">
        <v>62.74</v>
      </c>
      <c r="F65" s="16">
        <v>4.7000000000000002E-3</v>
      </c>
      <c r="G65" s="16"/>
    </row>
    <row r="66" spans="1:7" x14ac:dyDescent="0.25">
      <c r="A66" s="13" t="s">
        <v>443</v>
      </c>
      <c r="B66" s="31" t="s">
        <v>444</v>
      </c>
      <c r="C66" s="31" t="s">
        <v>256</v>
      </c>
      <c r="D66" s="14">
        <v>16739</v>
      </c>
      <c r="E66" s="15">
        <v>62.7</v>
      </c>
      <c r="F66" s="16">
        <v>4.7000000000000002E-3</v>
      </c>
      <c r="G66" s="16"/>
    </row>
    <row r="67" spans="1:7" x14ac:dyDescent="0.25">
      <c r="A67" s="13" t="s">
        <v>542</v>
      </c>
      <c r="B67" s="31" t="s">
        <v>543</v>
      </c>
      <c r="C67" s="31" t="s">
        <v>421</v>
      </c>
      <c r="D67" s="14">
        <v>15631</v>
      </c>
      <c r="E67" s="15">
        <v>62.41</v>
      </c>
      <c r="F67" s="16">
        <v>4.7000000000000002E-3</v>
      </c>
      <c r="G67" s="16"/>
    </row>
    <row r="68" spans="1:7" x14ac:dyDescent="0.25">
      <c r="A68" s="13" t="s">
        <v>344</v>
      </c>
      <c r="B68" s="31" t="s">
        <v>345</v>
      </c>
      <c r="C68" s="31" t="s">
        <v>296</v>
      </c>
      <c r="D68" s="14">
        <v>5142</v>
      </c>
      <c r="E68" s="15">
        <v>61.66</v>
      </c>
      <c r="F68" s="16">
        <v>4.5999999999999999E-3</v>
      </c>
      <c r="G68" s="16"/>
    </row>
    <row r="69" spans="1:7" x14ac:dyDescent="0.25">
      <c r="A69" s="13" t="s">
        <v>1290</v>
      </c>
      <c r="B69" s="31" t="s">
        <v>1291</v>
      </c>
      <c r="C69" s="31" t="s">
        <v>259</v>
      </c>
      <c r="D69" s="14">
        <v>306093</v>
      </c>
      <c r="E69" s="15">
        <v>61</v>
      </c>
      <c r="F69" s="16">
        <v>4.5999999999999999E-3</v>
      </c>
      <c r="G69" s="16"/>
    </row>
    <row r="70" spans="1:7" x14ac:dyDescent="0.25">
      <c r="A70" s="13" t="s">
        <v>452</v>
      </c>
      <c r="B70" s="31" t="s">
        <v>453</v>
      </c>
      <c r="C70" s="31" t="s">
        <v>370</v>
      </c>
      <c r="D70" s="14">
        <v>3170</v>
      </c>
      <c r="E70" s="15">
        <v>60.39</v>
      </c>
      <c r="F70" s="16">
        <v>4.4999999999999997E-3</v>
      </c>
      <c r="G70" s="16"/>
    </row>
    <row r="71" spans="1:7" x14ac:dyDescent="0.25">
      <c r="A71" s="13" t="s">
        <v>1260</v>
      </c>
      <c r="B71" s="31" t="s">
        <v>1261</v>
      </c>
      <c r="C71" s="31" t="s">
        <v>1237</v>
      </c>
      <c r="D71" s="14">
        <v>62195</v>
      </c>
      <c r="E71" s="15">
        <v>59.97</v>
      </c>
      <c r="F71" s="16">
        <v>4.4999999999999997E-3</v>
      </c>
      <c r="G71" s="16"/>
    </row>
    <row r="72" spans="1:7" x14ac:dyDescent="0.25">
      <c r="A72" s="13" t="s">
        <v>1235</v>
      </c>
      <c r="B72" s="31" t="s">
        <v>1236</v>
      </c>
      <c r="C72" s="31" t="s">
        <v>1237</v>
      </c>
      <c r="D72" s="14">
        <v>3594</v>
      </c>
      <c r="E72" s="15">
        <v>59.56</v>
      </c>
      <c r="F72" s="16">
        <v>4.4000000000000003E-3</v>
      </c>
      <c r="G72" s="16"/>
    </row>
    <row r="73" spans="1:7" x14ac:dyDescent="0.25">
      <c r="A73" s="13" t="s">
        <v>405</v>
      </c>
      <c r="B73" s="31" t="s">
        <v>406</v>
      </c>
      <c r="C73" s="31" t="s">
        <v>373</v>
      </c>
      <c r="D73" s="14">
        <v>4569</v>
      </c>
      <c r="E73" s="15">
        <v>57.78</v>
      </c>
      <c r="F73" s="16">
        <v>4.3E-3</v>
      </c>
      <c r="G73" s="16"/>
    </row>
    <row r="74" spans="1:7" x14ac:dyDescent="0.25">
      <c r="A74" s="13" t="s">
        <v>422</v>
      </c>
      <c r="B74" s="31" t="s">
        <v>423</v>
      </c>
      <c r="C74" s="31" t="s">
        <v>280</v>
      </c>
      <c r="D74" s="14">
        <v>3313</v>
      </c>
      <c r="E74" s="15">
        <v>57.51</v>
      </c>
      <c r="F74" s="16">
        <v>4.3E-3</v>
      </c>
      <c r="G74" s="16"/>
    </row>
    <row r="75" spans="1:7" x14ac:dyDescent="0.25">
      <c r="A75" s="13" t="s">
        <v>454</v>
      </c>
      <c r="B75" s="31" t="s">
        <v>455</v>
      </c>
      <c r="C75" s="31" t="s">
        <v>449</v>
      </c>
      <c r="D75" s="14">
        <v>3254</v>
      </c>
      <c r="E75" s="15">
        <v>57.43</v>
      </c>
      <c r="F75" s="16">
        <v>4.3E-3</v>
      </c>
      <c r="G75" s="16"/>
    </row>
    <row r="76" spans="1:7" x14ac:dyDescent="0.25">
      <c r="A76" s="13" t="s">
        <v>1485</v>
      </c>
      <c r="B76" s="31" t="s">
        <v>1486</v>
      </c>
      <c r="C76" s="31" t="s">
        <v>343</v>
      </c>
      <c r="D76" s="14">
        <v>3970</v>
      </c>
      <c r="E76" s="15">
        <v>56.79</v>
      </c>
      <c r="F76" s="16">
        <v>4.1999999999999997E-3</v>
      </c>
      <c r="G76" s="16"/>
    </row>
    <row r="77" spans="1:7" x14ac:dyDescent="0.25">
      <c r="A77" s="13" t="s">
        <v>894</v>
      </c>
      <c r="B77" s="31" t="s">
        <v>895</v>
      </c>
      <c r="C77" s="31" t="s">
        <v>896</v>
      </c>
      <c r="D77" s="14">
        <v>18927</v>
      </c>
      <c r="E77" s="15">
        <v>56.7</v>
      </c>
      <c r="F77" s="16">
        <v>4.1999999999999997E-3</v>
      </c>
      <c r="G77" s="16"/>
    </row>
    <row r="78" spans="1:7" x14ac:dyDescent="0.25">
      <c r="A78" s="13" t="s">
        <v>915</v>
      </c>
      <c r="B78" s="31" t="s">
        <v>916</v>
      </c>
      <c r="C78" s="31" t="s">
        <v>291</v>
      </c>
      <c r="D78" s="14">
        <v>1021</v>
      </c>
      <c r="E78" s="15">
        <v>55.13</v>
      </c>
      <c r="F78" s="16">
        <v>4.1000000000000003E-3</v>
      </c>
      <c r="G78" s="16"/>
    </row>
    <row r="79" spans="1:7" x14ac:dyDescent="0.25">
      <c r="A79" s="13" t="s">
        <v>1487</v>
      </c>
      <c r="B79" s="31" t="s">
        <v>1488</v>
      </c>
      <c r="C79" s="31" t="s">
        <v>304</v>
      </c>
      <c r="D79" s="14">
        <v>1862</v>
      </c>
      <c r="E79" s="15">
        <v>54.89</v>
      </c>
      <c r="F79" s="16">
        <v>4.1000000000000003E-3</v>
      </c>
      <c r="G79" s="16"/>
    </row>
    <row r="80" spans="1:7" x14ac:dyDescent="0.25">
      <c r="A80" s="13" t="s">
        <v>1489</v>
      </c>
      <c r="B80" s="31" t="s">
        <v>1490</v>
      </c>
      <c r="C80" s="31" t="s">
        <v>343</v>
      </c>
      <c r="D80" s="14">
        <v>4398</v>
      </c>
      <c r="E80" s="15">
        <v>54.56</v>
      </c>
      <c r="F80" s="16">
        <v>4.1000000000000003E-3</v>
      </c>
      <c r="G80" s="16"/>
    </row>
    <row r="81" spans="1:7" x14ac:dyDescent="0.25">
      <c r="A81" s="13" t="s">
        <v>928</v>
      </c>
      <c r="B81" s="31" t="s">
        <v>929</v>
      </c>
      <c r="C81" s="31" t="s">
        <v>586</v>
      </c>
      <c r="D81" s="14">
        <v>60246</v>
      </c>
      <c r="E81" s="15">
        <v>54.44</v>
      </c>
      <c r="F81" s="16">
        <v>4.1000000000000003E-3</v>
      </c>
      <c r="G81" s="16"/>
    </row>
    <row r="82" spans="1:7" x14ac:dyDescent="0.25">
      <c r="A82" s="13" t="s">
        <v>938</v>
      </c>
      <c r="B82" s="31" t="s">
        <v>939</v>
      </c>
      <c r="C82" s="31" t="s">
        <v>277</v>
      </c>
      <c r="D82" s="14">
        <v>1199</v>
      </c>
      <c r="E82" s="15">
        <v>54.37</v>
      </c>
      <c r="F82" s="16">
        <v>4.1000000000000003E-3</v>
      </c>
      <c r="G82" s="16"/>
    </row>
    <row r="83" spans="1:7" x14ac:dyDescent="0.25">
      <c r="A83" s="13" t="s">
        <v>1238</v>
      </c>
      <c r="B83" s="31" t="s">
        <v>1239</v>
      </c>
      <c r="C83" s="31" t="s">
        <v>286</v>
      </c>
      <c r="D83" s="14">
        <v>540</v>
      </c>
      <c r="E83" s="15">
        <v>53.97</v>
      </c>
      <c r="F83" s="16">
        <v>4.0000000000000001E-3</v>
      </c>
      <c r="G83" s="16"/>
    </row>
    <row r="84" spans="1:7" x14ac:dyDescent="0.25">
      <c r="A84" s="13" t="s">
        <v>534</v>
      </c>
      <c r="B84" s="31" t="s">
        <v>535</v>
      </c>
      <c r="C84" s="31" t="s">
        <v>343</v>
      </c>
      <c r="D84" s="14">
        <v>2203</v>
      </c>
      <c r="E84" s="15">
        <v>53.85</v>
      </c>
      <c r="F84" s="16">
        <v>4.0000000000000001E-3</v>
      </c>
      <c r="G84" s="16"/>
    </row>
    <row r="85" spans="1:7" x14ac:dyDescent="0.25">
      <c r="A85" s="13" t="s">
        <v>396</v>
      </c>
      <c r="B85" s="31" t="s">
        <v>397</v>
      </c>
      <c r="C85" s="31" t="s">
        <v>398</v>
      </c>
      <c r="D85" s="14">
        <v>11063</v>
      </c>
      <c r="E85" s="15">
        <v>53.26</v>
      </c>
      <c r="F85" s="16">
        <v>4.0000000000000001E-3</v>
      </c>
      <c r="G85" s="16"/>
    </row>
    <row r="86" spans="1:7" x14ac:dyDescent="0.25">
      <c r="A86" s="13" t="s">
        <v>445</v>
      </c>
      <c r="B86" s="31" t="s">
        <v>446</v>
      </c>
      <c r="C86" s="31" t="s">
        <v>280</v>
      </c>
      <c r="D86" s="14">
        <v>9394</v>
      </c>
      <c r="E86" s="15">
        <v>52.71</v>
      </c>
      <c r="F86" s="16">
        <v>3.8999999999999998E-3</v>
      </c>
      <c r="G86" s="16"/>
    </row>
    <row r="87" spans="1:7" x14ac:dyDescent="0.25">
      <c r="A87" s="13" t="s">
        <v>399</v>
      </c>
      <c r="B87" s="31" t="s">
        <v>400</v>
      </c>
      <c r="C87" s="31" t="s">
        <v>296</v>
      </c>
      <c r="D87" s="14">
        <v>2306</v>
      </c>
      <c r="E87" s="15">
        <v>52.5</v>
      </c>
      <c r="F87" s="16">
        <v>3.8999999999999998E-3</v>
      </c>
      <c r="G87" s="16"/>
    </row>
    <row r="88" spans="1:7" x14ac:dyDescent="0.25">
      <c r="A88" s="13" t="s">
        <v>414</v>
      </c>
      <c r="B88" s="31" t="s">
        <v>415</v>
      </c>
      <c r="C88" s="31" t="s">
        <v>259</v>
      </c>
      <c r="D88" s="14">
        <v>6159</v>
      </c>
      <c r="E88" s="15">
        <v>52.47</v>
      </c>
      <c r="F88" s="16">
        <v>3.8999999999999998E-3</v>
      </c>
      <c r="G88" s="16"/>
    </row>
    <row r="89" spans="1:7" x14ac:dyDescent="0.25">
      <c r="A89" s="13" t="s">
        <v>368</v>
      </c>
      <c r="B89" s="31" t="s">
        <v>369</v>
      </c>
      <c r="C89" s="31" t="s">
        <v>370</v>
      </c>
      <c r="D89" s="14">
        <v>1076</v>
      </c>
      <c r="E89" s="15">
        <v>52.27</v>
      </c>
      <c r="F89" s="16">
        <v>3.8999999999999998E-3</v>
      </c>
      <c r="G89" s="16"/>
    </row>
    <row r="90" spans="1:7" x14ac:dyDescent="0.25">
      <c r="A90" s="13" t="s">
        <v>1491</v>
      </c>
      <c r="B90" s="31" t="s">
        <v>1492</v>
      </c>
      <c r="C90" s="31" t="s">
        <v>337</v>
      </c>
      <c r="D90" s="14">
        <v>1670</v>
      </c>
      <c r="E90" s="15">
        <v>52.08</v>
      </c>
      <c r="F90" s="16">
        <v>3.8999999999999998E-3</v>
      </c>
      <c r="G90" s="16"/>
    </row>
    <row r="91" spans="1:7" x14ac:dyDescent="0.25">
      <c r="A91" s="13" t="s">
        <v>1240</v>
      </c>
      <c r="B91" s="31" t="s">
        <v>1241</v>
      </c>
      <c r="C91" s="31" t="s">
        <v>320</v>
      </c>
      <c r="D91" s="14">
        <v>1855</v>
      </c>
      <c r="E91" s="15">
        <v>51.84</v>
      </c>
      <c r="F91" s="16">
        <v>3.8999999999999998E-3</v>
      </c>
      <c r="G91" s="16"/>
    </row>
    <row r="92" spans="1:7" x14ac:dyDescent="0.25">
      <c r="A92" s="13" t="s">
        <v>526</v>
      </c>
      <c r="B92" s="31" t="s">
        <v>527</v>
      </c>
      <c r="C92" s="31" t="s">
        <v>323</v>
      </c>
      <c r="D92" s="14">
        <v>3494</v>
      </c>
      <c r="E92" s="15">
        <v>50.96</v>
      </c>
      <c r="F92" s="16">
        <v>3.8E-3</v>
      </c>
      <c r="G92" s="16"/>
    </row>
    <row r="93" spans="1:7" x14ac:dyDescent="0.25">
      <c r="A93" s="13" t="s">
        <v>905</v>
      </c>
      <c r="B93" s="31" t="s">
        <v>906</v>
      </c>
      <c r="C93" s="31" t="s">
        <v>277</v>
      </c>
      <c r="D93" s="14">
        <v>14372</v>
      </c>
      <c r="E93" s="15">
        <v>49.66</v>
      </c>
      <c r="F93" s="16">
        <v>3.7000000000000002E-3</v>
      </c>
      <c r="G93" s="16"/>
    </row>
    <row r="94" spans="1:7" x14ac:dyDescent="0.25">
      <c r="A94" s="13" t="s">
        <v>1262</v>
      </c>
      <c r="B94" s="31" t="s">
        <v>1263</v>
      </c>
      <c r="C94" s="31" t="s">
        <v>262</v>
      </c>
      <c r="D94" s="14">
        <v>481253</v>
      </c>
      <c r="E94" s="15">
        <v>49.18</v>
      </c>
      <c r="F94" s="16">
        <v>3.7000000000000002E-3</v>
      </c>
      <c r="G94" s="16"/>
    </row>
    <row r="95" spans="1:7" x14ac:dyDescent="0.25">
      <c r="A95" s="13" t="s">
        <v>940</v>
      </c>
      <c r="B95" s="31" t="s">
        <v>941</v>
      </c>
      <c r="C95" s="31" t="s">
        <v>277</v>
      </c>
      <c r="D95" s="14">
        <v>2812</v>
      </c>
      <c r="E95" s="15">
        <v>49.13</v>
      </c>
      <c r="F95" s="16">
        <v>3.7000000000000002E-3</v>
      </c>
      <c r="G95" s="16"/>
    </row>
    <row r="96" spans="1:7" x14ac:dyDescent="0.25">
      <c r="A96" s="13" t="s">
        <v>1493</v>
      </c>
      <c r="B96" s="31" t="s">
        <v>1494</v>
      </c>
      <c r="C96" s="31" t="s">
        <v>601</v>
      </c>
      <c r="D96" s="14">
        <v>2295</v>
      </c>
      <c r="E96" s="15">
        <v>48.11</v>
      </c>
      <c r="F96" s="16">
        <v>3.5999999999999999E-3</v>
      </c>
      <c r="G96" s="16"/>
    </row>
    <row r="97" spans="1:7" x14ac:dyDescent="0.25">
      <c r="A97" s="13" t="s">
        <v>530</v>
      </c>
      <c r="B97" s="31" t="s">
        <v>531</v>
      </c>
      <c r="C97" s="31" t="s">
        <v>286</v>
      </c>
      <c r="D97" s="14">
        <v>671</v>
      </c>
      <c r="E97" s="15">
        <v>47.7</v>
      </c>
      <c r="F97" s="16">
        <v>3.5999999999999999E-3</v>
      </c>
      <c r="G97" s="16"/>
    </row>
    <row r="98" spans="1:7" x14ac:dyDescent="0.25">
      <c r="A98" s="13" t="s">
        <v>456</v>
      </c>
      <c r="B98" s="31" t="s">
        <v>457</v>
      </c>
      <c r="C98" s="31" t="s">
        <v>449</v>
      </c>
      <c r="D98" s="14">
        <v>2594</v>
      </c>
      <c r="E98" s="15">
        <v>47.61</v>
      </c>
      <c r="F98" s="16">
        <v>3.5999999999999999E-3</v>
      </c>
      <c r="G98" s="16"/>
    </row>
    <row r="99" spans="1:7" x14ac:dyDescent="0.25">
      <c r="A99" s="13" t="s">
        <v>921</v>
      </c>
      <c r="B99" s="31" t="s">
        <v>922</v>
      </c>
      <c r="C99" s="31" t="s">
        <v>923</v>
      </c>
      <c r="D99" s="14">
        <v>1102</v>
      </c>
      <c r="E99" s="15">
        <v>47.33</v>
      </c>
      <c r="F99" s="16">
        <v>3.5000000000000001E-3</v>
      </c>
      <c r="G99" s="16"/>
    </row>
    <row r="100" spans="1:7" x14ac:dyDescent="0.25">
      <c r="A100" s="13" t="s">
        <v>552</v>
      </c>
      <c r="B100" s="31" t="s">
        <v>553</v>
      </c>
      <c r="C100" s="31" t="s">
        <v>270</v>
      </c>
      <c r="D100" s="14">
        <v>4528</v>
      </c>
      <c r="E100" s="15">
        <v>46.85</v>
      </c>
      <c r="F100" s="16">
        <v>3.5000000000000001E-3</v>
      </c>
      <c r="G100" s="16"/>
    </row>
    <row r="101" spans="1:7" x14ac:dyDescent="0.25">
      <c r="A101" s="13" t="s">
        <v>430</v>
      </c>
      <c r="B101" s="31" t="s">
        <v>431</v>
      </c>
      <c r="C101" s="31" t="s">
        <v>432</v>
      </c>
      <c r="D101" s="14">
        <v>1363</v>
      </c>
      <c r="E101" s="15">
        <v>46.66</v>
      </c>
      <c r="F101" s="16">
        <v>3.5000000000000001E-3</v>
      </c>
      <c r="G101" s="16"/>
    </row>
    <row r="102" spans="1:7" x14ac:dyDescent="0.25">
      <c r="A102" s="13" t="s">
        <v>926</v>
      </c>
      <c r="B102" s="31" t="s">
        <v>927</v>
      </c>
      <c r="C102" s="31" t="s">
        <v>896</v>
      </c>
      <c r="D102" s="14">
        <v>9506</v>
      </c>
      <c r="E102" s="15">
        <v>46.66</v>
      </c>
      <c r="F102" s="16">
        <v>3.5000000000000001E-3</v>
      </c>
      <c r="G102" s="16"/>
    </row>
    <row r="103" spans="1:7" x14ac:dyDescent="0.25">
      <c r="A103" s="13" t="s">
        <v>1003</v>
      </c>
      <c r="B103" s="31" t="s">
        <v>1004</v>
      </c>
      <c r="C103" s="31" t="s">
        <v>373</v>
      </c>
      <c r="D103" s="14">
        <v>25199</v>
      </c>
      <c r="E103" s="15">
        <v>46.52</v>
      </c>
      <c r="F103" s="16">
        <v>3.5000000000000001E-3</v>
      </c>
      <c r="G103" s="16"/>
    </row>
    <row r="104" spans="1:7" x14ac:dyDescent="0.25">
      <c r="A104" s="13" t="s">
        <v>1495</v>
      </c>
      <c r="B104" s="31" t="s">
        <v>1496</v>
      </c>
      <c r="C104" s="31" t="s">
        <v>280</v>
      </c>
      <c r="D104" s="14">
        <v>55141</v>
      </c>
      <c r="E104" s="15">
        <v>45.88</v>
      </c>
      <c r="F104" s="16">
        <v>3.3999999999999998E-3</v>
      </c>
      <c r="G104" s="16"/>
    </row>
    <row r="105" spans="1:7" x14ac:dyDescent="0.25">
      <c r="A105" s="13" t="s">
        <v>324</v>
      </c>
      <c r="B105" s="31" t="s">
        <v>325</v>
      </c>
      <c r="C105" s="31" t="s">
        <v>296</v>
      </c>
      <c r="D105" s="14">
        <v>3094</v>
      </c>
      <c r="E105" s="15">
        <v>45.59</v>
      </c>
      <c r="F105" s="16">
        <v>3.3999999999999998E-3</v>
      </c>
      <c r="G105" s="16"/>
    </row>
    <row r="106" spans="1:7" x14ac:dyDescent="0.25">
      <c r="A106" s="13" t="s">
        <v>1392</v>
      </c>
      <c r="B106" s="31" t="s">
        <v>1393</v>
      </c>
      <c r="C106" s="31" t="s">
        <v>601</v>
      </c>
      <c r="D106" s="14">
        <v>10293</v>
      </c>
      <c r="E106" s="15">
        <v>45.44</v>
      </c>
      <c r="F106" s="16">
        <v>3.3999999999999998E-3</v>
      </c>
      <c r="G106" s="16"/>
    </row>
    <row r="107" spans="1:7" x14ac:dyDescent="0.25">
      <c r="A107" s="13" t="s">
        <v>519</v>
      </c>
      <c r="B107" s="31" t="s">
        <v>520</v>
      </c>
      <c r="C107" s="31" t="s">
        <v>299</v>
      </c>
      <c r="D107" s="14">
        <v>37130</v>
      </c>
      <c r="E107" s="15">
        <v>45.41</v>
      </c>
      <c r="F107" s="16">
        <v>3.3999999999999998E-3</v>
      </c>
      <c r="G107" s="16"/>
    </row>
    <row r="108" spans="1:7" x14ac:dyDescent="0.25">
      <c r="A108" s="13" t="s">
        <v>1264</v>
      </c>
      <c r="B108" s="31" t="s">
        <v>1265</v>
      </c>
      <c r="C108" s="31" t="s">
        <v>304</v>
      </c>
      <c r="D108" s="14">
        <v>35</v>
      </c>
      <c r="E108" s="15">
        <v>45.4</v>
      </c>
      <c r="F108" s="16">
        <v>3.3999999999999998E-3</v>
      </c>
      <c r="G108" s="16"/>
    </row>
    <row r="109" spans="1:7" x14ac:dyDescent="0.25">
      <c r="A109" s="13" t="s">
        <v>297</v>
      </c>
      <c r="B109" s="31" t="s">
        <v>298</v>
      </c>
      <c r="C109" s="31" t="s">
        <v>299</v>
      </c>
      <c r="D109" s="14">
        <v>1081</v>
      </c>
      <c r="E109" s="15">
        <v>44.8</v>
      </c>
      <c r="F109" s="16">
        <v>3.3E-3</v>
      </c>
      <c r="G109" s="16"/>
    </row>
    <row r="110" spans="1:7" x14ac:dyDescent="0.25">
      <c r="A110" s="13" t="s">
        <v>1268</v>
      </c>
      <c r="B110" s="31" t="s">
        <v>1269</v>
      </c>
      <c r="C110" s="31" t="s">
        <v>291</v>
      </c>
      <c r="D110" s="14">
        <v>12440</v>
      </c>
      <c r="E110" s="15">
        <v>44.74</v>
      </c>
      <c r="F110" s="16">
        <v>3.3E-3</v>
      </c>
      <c r="G110" s="16"/>
    </row>
    <row r="111" spans="1:7" x14ac:dyDescent="0.25">
      <c r="A111" s="13" t="s">
        <v>1497</v>
      </c>
      <c r="B111" s="31" t="s">
        <v>1498</v>
      </c>
      <c r="C111" s="31" t="s">
        <v>280</v>
      </c>
      <c r="D111" s="14">
        <v>20153</v>
      </c>
      <c r="E111" s="15">
        <v>44.71</v>
      </c>
      <c r="F111" s="16">
        <v>3.3E-3</v>
      </c>
      <c r="G111" s="16"/>
    </row>
    <row r="112" spans="1:7" x14ac:dyDescent="0.25">
      <c r="A112" s="13" t="s">
        <v>515</v>
      </c>
      <c r="B112" s="31" t="s">
        <v>516</v>
      </c>
      <c r="C112" s="31" t="s">
        <v>291</v>
      </c>
      <c r="D112" s="14">
        <v>1973</v>
      </c>
      <c r="E112" s="15">
        <v>44.33</v>
      </c>
      <c r="F112" s="16">
        <v>3.3E-3</v>
      </c>
      <c r="G112" s="16"/>
    </row>
    <row r="113" spans="1:7" x14ac:dyDescent="0.25">
      <c r="A113" s="13" t="s">
        <v>1499</v>
      </c>
      <c r="B113" s="31" t="s">
        <v>1500</v>
      </c>
      <c r="C113" s="31" t="s">
        <v>389</v>
      </c>
      <c r="D113" s="14">
        <v>1413</v>
      </c>
      <c r="E113" s="15">
        <v>43.16</v>
      </c>
      <c r="F113" s="16">
        <v>3.2000000000000002E-3</v>
      </c>
      <c r="G113" s="16"/>
    </row>
    <row r="114" spans="1:7" x14ac:dyDescent="0.25">
      <c r="A114" s="13" t="s">
        <v>924</v>
      </c>
      <c r="B114" s="31" t="s">
        <v>925</v>
      </c>
      <c r="C114" s="31" t="s">
        <v>373</v>
      </c>
      <c r="D114" s="14">
        <v>5573</v>
      </c>
      <c r="E114" s="15">
        <v>42.77</v>
      </c>
      <c r="F114" s="16">
        <v>3.2000000000000002E-3</v>
      </c>
      <c r="G114" s="16"/>
    </row>
    <row r="115" spans="1:7" x14ac:dyDescent="0.25">
      <c r="A115" s="13" t="s">
        <v>521</v>
      </c>
      <c r="B115" s="31" t="s">
        <v>522</v>
      </c>
      <c r="C115" s="31" t="s">
        <v>409</v>
      </c>
      <c r="D115" s="14">
        <v>10185</v>
      </c>
      <c r="E115" s="15">
        <v>41.75</v>
      </c>
      <c r="F115" s="16">
        <v>3.0999999999999999E-3</v>
      </c>
      <c r="G115" s="16"/>
    </row>
    <row r="116" spans="1:7" x14ac:dyDescent="0.25">
      <c r="A116" s="13" t="s">
        <v>1223</v>
      </c>
      <c r="B116" s="31" t="s">
        <v>1224</v>
      </c>
      <c r="C116" s="31" t="s">
        <v>449</v>
      </c>
      <c r="D116" s="14">
        <v>2940</v>
      </c>
      <c r="E116" s="15">
        <v>41.58</v>
      </c>
      <c r="F116" s="16">
        <v>3.0999999999999999E-3</v>
      </c>
      <c r="G116" s="16"/>
    </row>
    <row r="117" spans="1:7" x14ac:dyDescent="0.25">
      <c r="A117" s="13" t="s">
        <v>328</v>
      </c>
      <c r="B117" s="31" t="s">
        <v>329</v>
      </c>
      <c r="C117" s="31" t="s">
        <v>277</v>
      </c>
      <c r="D117" s="14">
        <v>14850</v>
      </c>
      <c r="E117" s="15">
        <v>41.54</v>
      </c>
      <c r="F117" s="16">
        <v>3.0999999999999999E-3</v>
      </c>
      <c r="G117" s="16"/>
    </row>
    <row r="118" spans="1:7" x14ac:dyDescent="0.25">
      <c r="A118" s="13" t="s">
        <v>1363</v>
      </c>
      <c r="B118" s="31" t="s">
        <v>1364</v>
      </c>
      <c r="C118" s="31" t="s">
        <v>1365</v>
      </c>
      <c r="D118" s="14">
        <v>111</v>
      </c>
      <c r="E118" s="15">
        <v>40.83</v>
      </c>
      <c r="F118" s="16">
        <v>3.0000000000000001E-3</v>
      </c>
      <c r="G118" s="16"/>
    </row>
    <row r="119" spans="1:7" x14ac:dyDescent="0.25">
      <c r="A119" s="13" t="s">
        <v>556</v>
      </c>
      <c r="B119" s="31" t="s">
        <v>557</v>
      </c>
      <c r="C119" s="31" t="s">
        <v>389</v>
      </c>
      <c r="D119" s="14">
        <v>2060</v>
      </c>
      <c r="E119" s="15">
        <v>40.82</v>
      </c>
      <c r="F119" s="16">
        <v>3.0000000000000001E-3</v>
      </c>
      <c r="G119" s="16"/>
    </row>
    <row r="120" spans="1:7" x14ac:dyDescent="0.25">
      <c r="A120" s="13" t="s">
        <v>1501</v>
      </c>
      <c r="B120" s="31" t="s">
        <v>1502</v>
      </c>
      <c r="C120" s="31" t="s">
        <v>370</v>
      </c>
      <c r="D120" s="14">
        <v>1122</v>
      </c>
      <c r="E120" s="15">
        <v>40.65</v>
      </c>
      <c r="F120" s="16">
        <v>3.0000000000000001E-3</v>
      </c>
      <c r="G120" s="16"/>
    </row>
    <row r="121" spans="1:7" x14ac:dyDescent="0.25">
      <c r="A121" s="13" t="s">
        <v>1503</v>
      </c>
      <c r="B121" s="31" t="s">
        <v>1504</v>
      </c>
      <c r="C121" s="31" t="s">
        <v>296</v>
      </c>
      <c r="D121" s="14">
        <v>415</v>
      </c>
      <c r="E121" s="15">
        <v>40.36</v>
      </c>
      <c r="F121" s="16">
        <v>3.0000000000000001E-3</v>
      </c>
      <c r="G121" s="16"/>
    </row>
    <row r="122" spans="1:7" x14ac:dyDescent="0.25">
      <c r="A122" s="13" t="s">
        <v>437</v>
      </c>
      <c r="B122" s="31" t="s">
        <v>438</v>
      </c>
      <c r="C122" s="31" t="s">
        <v>343</v>
      </c>
      <c r="D122" s="14">
        <v>2261</v>
      </c>
      <c r="E122" s="15">
        <v>40.270000000000003</v>
      </c>
      <c r="F122" s="16">
        <v>3.0000000000000001E-3</v>
      </c>
      <c r="G122" s="16"/>
    </row>
    <row r="123" spans="1:7" x14ac:dyDescent="0.25">
      <c r="A123" s="13" t="s">
        <v>433</v>
      </c>
      <c r="B123" s="31" t="s">
        <v>434</v>
      </c>
      <c r="C123" s="31" t="s">
        <v>291</v>
      </c>
      <c r="D123" s="14">
        <v>618</v>
      </c>
      <c r="E123" s="15">
        <v>40.19</v>
      </c>
      <c r="F123" s="16">
        <v>3.0000000000000001E-3</v>
      </c>
      <c r="G123" s="16"/>
    </row>
    <row r="124" spans="1:7" x14ac:dyDescent="0.25">
      <c r="A124" s="13" t="s">
        <v>1225</v>
      </c>
      <c r="B124" s="31" t="s">
        <v>1226</v>
      </c>
      <c r="C124" s="31" t="s">
        <v>283</v>
      </c>
      <c r="D124" s="14">
        <v>924</v>
      </c>
      <c r="E124" s="15">
        <v>40.090000000000003</v>
      </c>
      <c r="F124" s="16">
        <v>3.0000000000000001E-3</v>
      </c>
      <c r="G124" s="16"/>
    </row>
    <row r="125" spans="1:7" x14ac:dyDescent="0.25">
      <c r="A125" s="13" t="s">
        <v>362</v>
      </c>
      <c r="B125" s="31" t="s">
        <v>363</v>
      </c>
      <c r="C125" s="31" t="s">
        <v>286</v>
      </c>
      <c r="D125" s="14">
        <v>1144</v>
      </c>
      <c r="E125" s="15">
        <v>39.96</v>
      </c>
      <c r="F125" s="16">
        <v>3.0000000000000001E-3</v>
      </c>
      <c r="G125" s="16"/>
    </row>
    <row r="126" spans="1:7" x14ac:dyDescent="0.25">
      <c r="A126" s="13" t="s">
        <v>330</v>
      </c>
      <c r="B126" s="31" t="s">
        <v>331</v>
      </c>
      <c r="C126" s="31" t="s">
        <v>332</v>
      </c>
      <c r="D126" s="14">
        <v>2189</v>
      </c>
      <c r="E126" s="15">
        <v>39.82</v>
      </c>
      <c r="F126" s="16">
        <v>3.0000000000000001E-3</v>
      </c>
      <c r="G126" s="16"/>
    </row>
    <row r="127" spans="1:7" x14ac:dyDescent="0.25">
      <c r="A127" s="13" t="s">
        <v>462</v>
      </c>
      <c r="B127" s="31" t="s">
        <v>463</v>
      </c>
      <c r="C127" s="31" t="s">
        <v>277</v>
      </c>
      <c r="D127" s="14">
        <v>15979</v>
      </c>
      <c r="E127" s="15">
        <v>39.369999999999997</v>
      </c>
      <c r="F127" s="16">
        <v>2.8999999999999998E-3</v>
      </c>
      <c r="G127" s="16"/>
    </row>
    <row r="128" spans="1:7" x14ac:dyDescent="0.25">
      <c r="A128" s="13" t="s">
        <v>1242</v>
      </c>
      <c r="B128" s="31" t="s">
        <v>1243</v>
      </c>
      <c r="C128" s="31" t="s">
        <v>291</v>
      </c>
      <c r="D128" s="14">
        <v>2969</v>
      </c>
      <c r="E128" s="15">
        <v>39.28</v>
      </c>
      <c r="F128" s="16">
        <v>2.8999999999999998E-3</v>
      </c>
      <c r="G128" s="16"/>
    </row>
    <row r="129" spans="1:7" x14ac:dyDescent="0.25">
      <c r="A129" s="13" t="s">
        <v>1505</v>
      </c>
      <c r="B129" s="31" t="s">
        <v>1506</v>
      </c>
      <c r="C129" s="31" t="s">
        <v>586</v>
      </c>
      <c r="D129" s="14">
        <v>2198</v>
      </c>
      <c r="E129" s="15">
        <v>38.78</v>
      </c>
      <c r="F129" s="16">
        <v>2.8999999999999998E-3</v>
      </c>
      <c r="G129" s="16"/>
    </row>
    <row r="130" spans="1:7" x14ac:dyDescent="0.25">
      <c r="A130" s="13" t="s">
        <v>903</v>
      </c>
      <c r="B130" s="31" t="s">
        <v>904</v>
      </c>
      <c r="C130" s="31" t="s">
        <v>320</v>
      </c>
      <c r="D130" s="14">
        <v>730</v>
      </c>
      <c r="E130" s="15">
        <v>38.6</v>
      </c>
      <c r="F130" s="16">
        <v>2.8999999999999998E-3</v>
      </c>
      <c r="G130" s="16"/>
    </row>
    <row r="131" spans="1:7" x14ac:dyDescent="0.25">
      <c r="A131" s="13" t="s">
        <v>981</v>
      </c>
      <c r="B131" s="31" t="s">
        <v>982</v>
      </c>
      <c r="C131" s="31" t="s">
        <v>350</v>
      </c>
      <c r="D131" s="14">
        <v>502</v>
      </c>
      <c r="E131" s="15">
        <v>38.340000000000003</v>
      </c>
      <c r="F131" s="16">
        <v>2.8999999999999998E-3</v>
      </c>
      <c r="G131" s="16"/>
    </row>
    <row r="132" spans="1:7" x14ac:dyDescent="0.25">
      <c r="A132" s="13" t="s">
        <v>351</v>
      </c>
      <c r="B132" s="31" t="s">
        <v>352</v>
      </c>
      <c r="C132" s="31" t="s">
        <v>291</v>
      </c>
      <c r="D132" s="14">
        <v>2421</v>
      </c>
      <c r="E132" s="15">
        <v>37.06</v>
      </c>
      <c r="F132" s="16">
        <v>2.8E-3</v>
      </c>
      <c r="G132" s="16"/>
    </row>
    <row r="133" spans="1:7" x14ac:dyDescent="0.25">
      <c r="A133" s="13" t="s">
        <v>1507</v>
      </c>
      <c r="B133" s="31" t="s">
        <v>1508</v>
      </c>
      <c r="C133" s="31" t="s">
        <v>337</v>
      </c>
      <c r="D133" s="14">
        <v>295</v>
      </c>
      <c r="E133" s="15">
        <v>36.380000000000003</v>
      </c>
      <c r="F133" s="16">
        <v>2.7000000000000001E-3</v>
      </c>
      <c r="G133" s="16"/>
    </row>
    <row r="134" spans="1:7" x14ac:dyDescent="0.25">
      <c r="A134" s="13" t="s">
        <v>382</v>
      </c>
      <c r="B134" s="31" t="s">
        <v>383</v>
      </c>
      <c r="C134" s="31" t="s">
        <v>384</v>
      </c>
      <c r="D134" s="14">
        <v>3172</v>
      </c>
      <c r="E134" s="15">
        <v>36.31</v>
      </c>
      <c r="F134" s="16">
        <v>2.7000000000000001E-3</v>
      </c>
      <c r="G134" s="16"/>
    </row>
    <row r="135" spans="1:7" x14ac:dyDescent="0.25">
      <c r="A135" s="13" t="s">
        <v>1382</v>
      </c>
      <c r="B135" s="31" t="s">
        <v>1383</v>
      </c>
      <c r="C135" s="31" t="s">
        <v>280</v>
      </c>
      <c r="D135" s="14">
        <v>8157</v>
      </c>
      <c r="E135" s="15">
        <v>36.26</v>
      </c>
      <c r="F135" s="16">
        <v>2.7000000000000001E-3</v>
      </c>
      <c r="G135" s="16"/>
    </row>
    <row r="136" spans="1:7" x14ac:dyDescent="0.25">
      <c r="A136" s="13" t="s">
        <v>1509</v>
      </c>
      <c r="B136" s="31" t="s">
        <v>1510</v>
      </c>
      <c r="C136" s="31" t="s">
        <v>608</v>
      </c>
      <c r="D136" s="14">
        <v>13063</v>
      </c>
      <c r="E136" s="15">
        <v>36.15</v>
      </c>
      <c r="F136" s="16">
        <v>2.7000000000000001E-3</v>
      </c>
      <c r="G136" s="16"/>
    </row>
    <row r="137" spans="1:7" x14ac:dyDescent="0.25">
      <c r="A137" s="13" t="s">
        <v>348</v>
      </c>
      <c r="B137" s="31" t="s">
        <v>349</v>
      </c>
      <c r="C137" s="31" t="s">
        <v>350</v>
      </c>
      <c r="D137" s="14">
        <v>3626</v>
      </c>
      <c r="E137" s="15">
        <v>36.01</v>
      </c>
      <c r="F137" s="16">
        <v>2.7000000000000001E-3</v>
      </c>
      <c r="G137" s="16"/>
    </row>
    <row r="138" spans="1:7" x14ac:dyDescent="0.25">
      <c r="A138" s="13" t="s">
        <v>1244</v>
      </c>
      <c r="B138" s="31" t="s">
        <v>1245</v>
      </c>
      <c r="C138" s="31" t="s">
        <v>291</v>
      </c>
      <c r="D138" s="14">
        <v>2742</v>
      </c>
      <c r="E138" s="15">
        <v>35.909999999999997</v>
      </c>
      <c r="F138" s="16">
        <v>2.7000000000000001E-3</v>
      </c>
      <c r="G138" s="16"/>
    </row>
    <row r="139" spans="1:7" x14ac:dyDescent="0.25">
      <c r="A139" s="13" t="s">
        <v>932</v>
      </c>
      <c r="B139" s="31" t="s">
        <v>933</v>
      </c>
      <c r="C139" s="31" t="s">
        <v>277</v>
      </c>
      <c r="D139" s="14">
        <v>11532</v>
      </c>
      <c r="E139" s="15">
        <v>35.83</v>
      </c>
      <c r="F139" s="16">
        <v>2.7000000000000001E-3</v>
      </c>
      <c r="G139" s="16"/>
    </row>
    <row r="140" spans="1:7" x14ac:dyDescent="0.25">
      <c r="A140" s="13" t="s">
        <v>917</v>
      </c>
      <c r="B140" s="31" t="s">
        <v>918</v>
      </c>
      <c r="C140" s="31" t="s">
        <v>332</v>
      </c>
      <c r="D140" s="14">
        <v>6869</v>
      </c>
      <c r="E140" s="15">
        <v>35.299999999999997</v>
      </c>
      <c r="F140" s="16">
        <v>2.5999999999999999E-3</v>
      </c>
      <c r="G140" s="16"/>
    </row>
    <row r="141" spans="1:7" x14ac:dyDescent="0.25">
      <c r="A141" s="13" t="s">
        <v>1211</v>
      </c>
      <c r="B141" s="31" t="s">
        <v>1212</v>
      </c>
      <c r="C141" s="31" t="s">
        <v>304</v>
      </c>
      <c r="D141" s="14">
        <v>3166</v>
      </c>
      <c r="E141" s="15">
        <v>35.22</v>
      </c>
      <c r="F141" s="16">
        <v>2.5999999999999999E-3</v>
      </c>
      <c r="G141" s="16"/>
    </row>
    <row r="142" spans="1:7" x14ac:dyDescent="0.25">
      <c r="A142" s="13" t="s">
        <v>1246</v>
      </c>
      <c r="B142" s="31" t="s">
        <v>1247</v>
      </c>
      <c r="C142" s="31" t="s">
        <v>286</v>
      </c>
      <c r="D142" s="14">
        <v>10204</v>
      </c>
      <c r="E142" s="15">
        <v>34.85</v>
      </c>
      <c r="F142" s="16">
        <v>2.5999999999999999E-3</v>
      </c>
      <c r="G142" s="16"/>
    </row>
    <row r="143" spans="1:7" x14ac:dyDescent="0.25">
      <c r="A143" s="13" t="s">
        <v>528</v>
      </c>
      <c r="B143" s="31" t="s">
        <v>529</v>
      </c>
      <c r="C143" s="31" t="s">
        <v>370</v>
      </c>
      <c r="D143" s="14">
        <v>660</v>
      </c>
      <c r="E143" s="15">
        <v>34.76</v>
      </c>
      <c r="F143" s="16">
        <v>2.5999999999999999E-3</v>
      </c>
      <c r="G143" s="16"/>
    </row>
    <row r="144" spans="1:7" x14ac:dyDescent="0.25">
      <c r="A144" s="13" t="s">
        <v>1376</v>
      </c>
      <c r="B144" s="31" t="s">
        <v>1377</v>
      </c>
      <c r="C144" s="31" t="s">
        <v>432</v>
      </c>
      <c r="D144" s="14">
        <v>6668</v>
      </c>
      <c r="E144" s="15">
        <v>34.25</v>
      </c>
      <c r="F144" s="16">
        <v>2.5999999999999999E-3</v>
      </c>
      <c r="G144" s="16"/>
    </row>
    <row r="145" spans="1:7" x14ac:dyDescent="0.25">
      <c r="A145" s="13" t="s">
        <v>1511</v>
      </c>
      <c r="B145" s="31" t="s">
        <v>1512</v>
      </c>
      <c r="C145" s="31" t="s">
        <v>449</v>
      </c>
      <c r="D145" s="14">
        <v>2051</v>
      </c>
      <c r="E145" s="15">
        <v>34.24</v>
      </c>
      <c r="F145" s="16">
        <v>2.5999999999999999E-3</v>
      </c>
      <c r="G145" s="16"/>
    </row>
    <row r="146" spans="1:7" x14ac:dyDescent="0.25">
      <c r="A146" s="13" t="s">
        <v>1270</v>
      </c>
      <c r="B146" s="31" t="s">
        <v>1271</v>
      </c>
      <c r="C146" s="31" t="s">
        <v>277</v>
      </c>
      <c r="D146" s="14">
        <v>5225</v>
      </c>
      <c r="E146" s="15">
        <v>33.64</v>
      </c>
      <c r="F146" s="16">
        <v>2.5000000000000001E-3</v>
      </c>
      <c r="G146" s="16"/>
    </row>
    <row r="147" spans="1:7" x14ac:dyDescent="0.25">
      <c r="A147" s="13" t="s">
        <v>1005</v>
      </c>
      <c r="B147" s="31" t="s">
        <v>1006</v>
      </c>
      <c r="C147" s="31" t="s">
        <v>299</v>
      </c>
      <c r="D147" s="14">
        <v>718</v>
      </c>
      <c r="E147" s="15">
        <v>32.93</v>
      </c>
      <c r="F147" s="16">
        <v>2.5000000000000001E-3</v>
      </c>
      <c r="G147" s="16"/>
    </row>
    <row r="148" spans="1:7" x14ac:dyDescent="0.25">
      <c r="A148" s="13" t="s">
        <v>536</v>
      </c>
      <c r="B148" s="31" t="s">
        <v>537</v>
      </c>
      <c r="C148" s="31" t="s">
        <v>323</v>
      </c>
      <c r="D148" s="14">
        <v>574</v>
      </c>
      <c r="E148" s="15">
        <v>32.869999999999997</v>
      </c>
      <c r="F148" s="16">
        <v>2.5000000000000001E-3</v>
      </c>
      <c r="G148" s="16"/>
    </row>
    <row r="149" spans="1:7" x14ac:dyDescent="0.25">
      <c r="A149" s="13" t="s">
        <v>1384</v>
      </c>
      <c r="B149" s="31" t="s">
        <v>1385</v>
      </c>
      <c r="C149" s="31" t="s">
        <v>1015</v>
      </c>
      <c r="D149" s="14">
        <v>6824</v>
      </c>
      <c r="E149" s="15">
        <v>32.659999999999997</v>
      </c>
      <c r="F149" s="16">
        <v>2.3999999999999998E-3</v>
      </c>
      <c r="G149" s="16"/>
    </row>
    <row r="150" spans="1:7" x14ac:dyDescent="0.25">
      <c r="A150" s="13" t="s">
        <v>1374</v>
      </c>
      <c r="B150" s="31" t="s">
        <v>1375</v>
      </c>
      <c r="C150" s="31" t="s">
        <v>370</v>
      </c>
      <c r="D150" s="14">
        <v>2134</v>
      </c>
      <c r="E150" s="15">
        <v>32.64</v>
      </c>
      <c r="F150" s="16">
        <v>2.3999999999999998E-3</v>
      </c>
      <c r="G150" s="16"/>
    </row>
    <row r="151" spans="1:7" x14ac:dyDescent="0.25">
      <c r="A151" s="13" t="s">
        <v>333</v>
      </c>
      <c r="B151" s="31" t="s">
        <v>334</v>
      </c>
      <c r="C151" s="31" t="s">
        <v>277</v>
      </c>
      <c r="D151" s="14">
        <v>2086</v>
      </c>
      <c r="E151" s="15">
        <v>32.6</v>
      </c>
      <c r="F151" s="16">
        <v>2.3999999999999998E-3</v>
      </c>
      <c r="G151" s="16"/>
    </row>
    <row r="152" spans="1:7" x14ac:dyDescent="0.25">
      <c r="A152" s="13" t="s">
        <v>1513</v>
      </c>
      <c r="B152" s="31" t="s">
        <v>1514</v>
      </c>
      <c r="C152" s="31" t="s">
        <v>262</v>
      </c>
      <c r="D152" s="14">
        <v>2047</v>
      </c>
      <c r="E152" s="15">
        <v>32.35</v>
      </c>
      <c r="F152" s="16">
        <v>2.3999999999999998E-3</v>
      </c>
      <c r="G152" s="16"/>
    </row>
    <row r="153" spans="1:7" x14ac:dyDescent="0.25">
      <c r="A153" s="13" t="s">
        <v>1515</v>
      </c>
      <c r="B153" s="31" t="s">
        <v>1516</v>
      </c>
      <c r="C153" s="31" t="s">
        <v>277</v>
      </c>
      <c r="D153" s="14">
        <v>7094</v>
      </c>
      <c r="E153" s="15">
        <v>31.81</v>
      </c>
      <c r="F153" s="16">
        <v>2.3999999999999998E-3</v>
      </c>
      <c r="G153" s="16"/>
    </row>
    <row r="154" spans="1:7" x14ac:dyDescent="0.25">
      <c r="A154" s="13" t="s">
        <v>1517</v>
      </c>
      <c r="B154" s="31" t="s">
        <v>1518</v>
      </c>
      <c r="C154" s="31" t="s">
        <v>1015</v>
      </c>
      <c r="D154" s="14">
        <v>19530</v>
      </c>
      <c r="E154" s="15">
        <v>31.36</v>
      </c>
      <c r="F154" s="16">
        <v>2.3E-3</v>
      </c>
      <c r="G154" s="16"/>
    </row>
    <row r="155" spans="1:7" x14ac:dyDescent="0.25">
      <c r="A155" s="13" t="s">
        <v>560</v>
      </c>
      <c r="B155" s="31" t="s">
        <v>561</v>
      </c>
      <c r="C155" s="31" t="s">
        <v>270</v>
      </c>
      <c r="D155" s="14">
        <v>3104</v>
      </c>
      <c r="E155" s="15">
        <v>31.35</v>
      </c>
      <c r="F155" s="16">
        <v>2.3E-3</v>
      </c>
      <c r="G155" s="16"/>
    </row>
    <row r="156" spans="1:7" x14ac:dyDescent="0.25">
      <c r="A156" s="13" t="s">
        <v>1519</v>
      </c>
      <c r="B156" s="31" t="s">
        <v>1520</v>
      </c>
      <c r="C156" s="31" t="s">
        <v>332</v>
      </c>
      <c r="D156" s="14">
        <v>3869</v>
      </c>
      <c r="E156" s="15">
        <v>30.87</v>
      </c>
      <c r="F156" s="16">
        <v>2.3E-3</v>
      </c>
      <c r="G156" s="16"/>
    </row>
    <row r="157" spans="1:7" x14ac:dyDescent="0.25">
      <c r="A157" s="13" t="s">
        <v>983</v>
      </c>
      <c r="B157" s="31" t="s">
        <v>984</v>
      </c>
      <c r="C157" s="31" t="s">
        <v>332</v>
      </c>
      <c r="D157" s="14">
        <v>5239</v>
      </c>
      <c r="E157" s="15">
        <v>30.75</v>
      </c>
      <c r="F157" s="16">
        <v>2.3E-3</v>
      </c>
      <c r="G157" s="16"/>
    </row>
    <row r="158" spans="1:7" x14ac:dyDescent="0.25">
      <c r="A158" s="13" t="s">
        <v>1521</v>
      </c>
      <c r="B158" s="31" t="s">
        <v>1522</v>
      </c>
      <c r="C158" s="31" t="s">
        <v>608</v>
      </c>
      <c r="D158" s="14">
        <v>4835</v>
      </c>
      <c r="E158" s="15">
        <v>30.69</v>
      </c>
      <c r="F158" s="16">
        <v>2.3E-3</v>
      </c>
      <c r="G158" s="16"/>
    </row>
    <row r="159" spans="1:7" x14ac:dyDescent="0.25">
      <c r="A159" s="13" t="s">
        <v>1523</v>
      </c>
      <c r="B159" s="31" t="s">
        <v>1524</v>
      </c>
      <c r="C159" s="31" t="s">
        <v>923</v>
      </c>
      <c r="D159" s="14">
        <v>6018</v>
      </c>
      <c r="E159" s="15">
        <v>30.62</v>
      </c>
      <c r="F159" s="16">
        <v>2.3E-3</v>
      </c>
      <c r="G159" s="16"/>
    </row>
    <row r="160" spans="1:7" x14ac:dyDescent="0.25">
      <c r="A160" s="13" t="s">
        <v>1248</v>
      </c>
      <c r="B160" s="31" t="s">
        <v>1249</v>
      </c>
      <c r="C160" s="31" t="s">
        <v>1250</v>
      </c>
      <c r="D160" s="14">
        <v>1269</v>
      </c>
      <c r="E160" s="15">
        <v>30.56</v>
      </c>
      <c r="F160" s="16">
        <v>2.3E-3</v>
      </c>
      <c r="G160" s="16"/>
    </row>
    <row r="161" spans="1:7" x14ac:dyDescent="0.25">
      <c r="A161" s="13" t="s">
        <v>1420</v>
      </c>
      <c r="B161" s="31" t="s">
        <v>1421</v>
      </c>
      <c r="C161" s="31" t="s">
        <v>304</v>
      </c>
      <c r="D161" s="14">
        <v>1401</v>
      </c>
      <c r="E161" s="15">
        <v>30.27</v>
      </c>
      <c r="F161" s="16">
        <v>2.3E-3</v>
      </c>
      <c r="G161" s="16"/>
    </row>
    <row r="162" spans="1:7" x14ac:dyDescent="0.25">
      <c r="A162" s="13" t="s">
        <v>390</v>
      </c>
      <c r="B162" s="31" t="s">
        <v>391</v>
      </c>
      <c r="C162" s="31" t="s">
        <v>256</v>
      </c>
      <c r="D162" s="14">
        <v>9874</v>
      </c>
      <c r="E162" s="15">
        <v>29.67</v>
      </c>
      <c r="F162" s="16">
        <v>2.2000000000000001E-3</v>
      </c>
      <c r="G162" s="16"/>
    </row>
    <row r="163" spans="1:7" x14ac:dyDescent="0.25">
      <c r="A163" s="13" t="s">
        <v>1266</v>
      </c>
      <c r="B163" s="31" t="s">
        <v>1267</v>
      </c>
      <c r="C163" s="31" t="s">
        <v>259</v>
      </c>
      <c r="D163" s="14">
        <v>21185</v>
      </c>
      <c r="E163" s="15">
        <v>29.63</v>
      </c>
      <c r="F163" s="16">
        <v>2.2000000000000001E-3</v>
      </c>
      <c r="G163" s="16"/>
    </row>
    <row r="164" spans="1:7" x14ac:dyDescent="0.25">
      <c r="A164" s="13" t="s">
        <v>1525</v>
      </c>
      <c r="B164" s="31" t="s">
        <v>1526</v>
      </c>
      <c r="C164" s="31" t="s">
        <v>265</v>
      </c>
      <c r="D164" s="14">
        <v>9895</v>
      </c>
      <c r="E164" s="15">
        <v>29.45</v>
      </c>
      <c r="F164" s="16">
        <v>2.2000000000000001E-3</v>
      </c>
      <c r="G164" s="16"/>
    </row>
    <row r="165" spans="1:7" x14ac:dyDescent="0.25">
      <c r="A165" s="13" t="s">
        <v>1527</v>
      </c>
      <c r="B165" s="31" t="s">
        <v>1528</v>
      </c>
      <c r="C165" s="31" t="s">
        <v>277</v>
      </c>
      <c r="D165" s="14">
        <v>5240</v>
      </c>
      <c r="E165" s="15">
        <v>29.07</v>
      </c>
      <c r="F165" s="16">
        <v>2.2000000000000001E-3</v>
      </c>
      <c r="G165" s="16"/>
    </row>
    <row r="166" spans="1:7" x14ac:dyDescent="0.25">
      <c r="A166" s="13" t="s">
        <v>987</v>
      </c>
      <c r="B166" s="31" t="s">
        <v>988</v>
      </c>
      <c r="C166" s="31" t="s">
        <v>304</v>
      </c>
      <c r="D166" s="14">
        <v>702</v>
      </c>
      <c r="E166" s="15">
        <v>28.96</v>
      </c>
      <c r="F166" s="16">
        <v>2.2000000000000001E-3</v>
      </c>
      <c r="G166" s="16"/>
    </row>
    <row r="167" spans="1:7" x14ac:dyDescent="0.25">
      <c r="A167" s="13" t="s">
        <v>1529</v>
      </c>
      <c r="B167" s="31" t="s">
        <v>1530</v>
      </c>
      <c r="C167" s="31" t="s">
        <v>304</v>
      </c>
      <c r="D167" s="14">
        <v>7930</v>
      </c>
      <c r="E167" s="15">
        <v>28.59</v>
      </c>
      <c r="F167" s="16">
        <v>2.0999999999999999E-3</v>
      </c>
      <c r="G167" s="16"/>
    </row>
    <row r="168" spans="1:7" x14ac:dyDescent="0.25">
      <c r="A168" s="13" t="s">
        <v>1013</v>
      </c>
      <c r="B168" s="31" t="s">
        <v>1014</v>
      </c>
      <c r="C168" s="31" t="s">
        <v>1015</v>
      </c>
      <c r="D168" s="14">
        <v>5257</v>
      </c>
      <c r="E168" s="15">
        <v>28.36</v>
      </c>
      <c r="F168" s="16">
        <v>2.0999999999999999E-3</v>
      </c>
      <c r="G168" s="16"/>
    </row>
    <row r="169" spans="1:7" x14ac:dyDescent="0.25">
      <c r="A169" s="13" t="s">
        <v>1251</v>
      </c>
      <c r="B169" s="31" t="s">
        <v>1252</v>
      </c>
      <c r="C169" s="31" t="s">
        <v>296</v>
      </c>
      <c r="D169" s="14">
        <v>13924</v>
      </c>
      <c r="E169" s="15">
        <v>27.94</v>
      </c>
      <c r="F169" s="16">
        <v>2.0999999999999999E-3</v>
      </c>
      <c r="G169" s="16"/>
    </row>
    <row r="170" spans="1:7" x14ac:dyDescent="0.25">
      <c r="A170" s="13" t="s">
        <v>1531</v>
      </c>
      <c r="B170" s="31" t="s">
        <v>1532</v>
      </c>
      <c r="C170" s="31" t="s">
        <v>259</v>
      </c>
      <c r="D170" s="14">
        <v>35491</v>
      </c>
      <c r="E170" s="15">
        <v>27.81</v>
      </c>
      <c r="F170" s="16">
        <v>2.0999999999999999E-3</v>
      </c>
      <c r="G170" s="16"/>
    </row>
    <row r="171" spans="1:7" x14ac:dyDescent="0.25">
      <c r="A171" s="13" t="s">
        <v>1533</v>
      </c>
      <c r="B171" s="31" t="s">
        <v>1534</v>
      </c>
      <c r="C171" s="31" t="s">
        <v>384</v>
      </c>
      <c r="D171" s="14">
        <v>6036</v>
      </c>
      <c r="E171" s="15">
        <v>27.73</v>
      </c>
      <c r="F171" s="16">
        <v>2.0999999999999999E-3</v>
      </c>
      <c r="G171" s="16"/>
    </row>
    <row r="172" spans="1:7" x14ac:dyDescent="0.25">
      <c r="A172" s="13" t="s">
        <v>1535</v>
      </c>
      <c r="B172" s="31" t="s">
        <v>1536</v>
      </c>
      <c r="C172" s="31" t="s">
        <v>343</v>
      </c>
      <c r="D172" s="14">
        <v>6716</v>
      </c>
      <c r="E172" s="15">
        <v>27.72</v>
      </c>
      <c r="F172" s="16">
        <v>2.0999999999999999E-3</v>
      </c>
      <c r="G172" s="16"/>
    </row>
    <row r="173" spans="1:7" x14ac:dyDescent="0.25">
      <c r="A173" s="13" t="s">
        <v>1424</v>
      </c>
      <c r="B173" s="31" t="s">
        <v>1425</v>
      </c>
      <c r="C173" s="31" t="s">
        <v>337</v>
      </c>
      <c r="D173" s="14">
        <v>676</v>
      </c>
      <c r="E173" s="15">
        <v>27.56</v>
      </c>
      <c r="F173" s="16">
        <v>2.0999999999999999E-3</v>
      </c>
      <c r="G173" s="16"/>
    </row>
    <row r="174" spans="1:7" x14ac:dyDescent="0.25">
      <c r="A174" s="13" t="s">
        <v>1207</v>
      </c>
      <c r="B174" s="31" t="s">
        <v>1208</v>
      </c>
      <c r="C174" s="31" t="s">
        <v>1015</v>
      </c>
      <c r="D174" s="14">
        <v>4278</v>
      </c>
      <c r="E174" s="15">
        <v>27.2</v>
      </c>
      <c r="F174" s="16">
        <v>2E-3</v>
      </c>
      <c r="G174" s="16"/>
    </row>
    <row r="175" spans="1:7" x14ac:dyDescent="0.25">
      <c r="A175" s="13" t="s">
        <v>441</v>
      </c>
      <c r="B175" s="31" t="s">
        <v>442</v>
      </c>
      <c r="C175" s="31" t="s">
        <v>337</v>
      </c>
      <c r="D175" s="14">
        <v>3343</v>
      </c>
      <c r="E175" s="15">
        <v>27.19</v>
      </c>
      <c r="F175" s="16">
        <v>2E-3</v>
      </c>
      <c r="G175" s="16"/>
    </row>
    <row r="176" spans="1:7" x14ac:dyDescent="0.25">
      <c r="A176" s="13" t="s">
        <v>540</v>
      </c>
      <c r="B176" s="31" t="s">
        <v>541</v>
      </c>
      <c r="C176" s="31" t="s">
        <v>270</v>
      </c>
      <c r="D176" s="14">
        <v>994</v>
      </c>
      <c r="E176" s="15">
        <v>26.96</v>
      </c>
      <c r="F176" s="16">
        <v>2E-3</v>
      </c>
      <c r="G176" s="16"/>
    </row>
    <row r="177" spans="1:7" x14ac:dyDescent="0.25">
      <c r="A177" s="13" t="s">
        <v>1537</v>
      </c>
      <c r="B177" s="31" t="s">
        <v>1538</v>
      </c>
      <c r="C177" s="31" t="s">
        <v>418</v>
      </c>
      <c r="D177" s="14">
        <v>367</v>
      </c>
      <c r="E177" s="15">
        <v>26.86</v>
      </c>
      <c r="F177" s="16">
        <v>2E-3</v>
      </c>
      <c r="G177" s="16"/>
    </row>
    <row r="178" spans="1:7" x14ac:dyDescent="0.25">
      <c r="A178" s="13" t="s">
        <v>1272</v>
      </c>
      <c r="B178" s="31" t="s">
        <v>1273</v>
      </c>
      <c r="C178" s="31" t="s">
        <v>370</v>
      </c>
      <c r="D178" s="14">
        <v>677</v>
      </c>
      <c r="E178" s="15">
        <v>26.74</v>
      </c>
      <c r="F178" s="16">
        <v>2E-3</v>
      </c>
      <c r="G178" s="16"/>
    </row>
    <row r="179" spans="1:7" x14ac:dyDescent="0.25">
      <c r="A179" s="13" t="s">
        <v>1274</v>
      </c>
      <c r="B179" s="31" t="s">
        <v>1275</v>
      </c>
      <c r="C179" s="31" t="s">
        <v>320</v>
      </c>
      <c r="D179" s="14">
        <v>1390</v>
      </c>
      <c r="E179" s="15">
        <v>26.5</v>
      </c>
      <c r="F179" s="16">
        <v>2E-3</v>
      </c>
      <c r="G179" s="16"/>
    </row>
    <row r="180" spans="1:7" x14ac:dyDescent="0.25">
      <c r="A180" s="13" t="s">
        <v>1539</v>
      </c>
      <c r="B180" s="31" t="s">
        <v>1540</v>
      </c>
      <c r="C180" s="31" t="s">
        <v>418</v>
      </c>
      <c r="D180" s="14">
        <v>735</v>
      </c>
      <c r="E180" s="15">
        <v>26.47</v>
      </c>
      <c r="F180" s="16">
        <v>2E-3</v>
      </c>
      <c r="G180" s="16"/>
    </row>
    <row r="181" spans="1:7" x14ac:dyDescent="0.25">
      <c r="A181" s="13" t="s">
        <v>1378</v>
      </c>
      <c r="B181" s="31" t="s">
        <v>1379</v>
      </c>
      <c r="C181" s="31" t="s">
        <v>299</v>
      </c>
      <c r="D181" s="14">
        <v>5104</v>
      </c>
      <c r="E181" s="15">
        <v>26.33</v>
      </c>
      <c r="F181" s="16">
        <v>2E-3</v>
      </c>
      <c r="G181" s="16"/>
    </row>
    <row r="182" spans="1:7" x14ac:dyDescent="0.25">
      <c r="A182" s="13" t="s">
        <v>316</v>
      </c>
      <c r="B182" s="31" t="s">
        <v>317</v>
      </c>
      <c r="C182" s="31" t="s">
        <v>304</v>
      </c>
      <c r="D182" s="14">
        <v>21565</v>
      </c>
      <c r="E182" s="15">
        <v>26.14</v>
      </c>
      <c r="F182" s="16">
        <v>2E-3</v>
      </c>
      <c r="G182" s="16"/>
    </row>
    <row r="183" spans="1:7" x14ac:dyDescent="0.25">
      <c r="A183" s="13" t="s">
        <v>913</v>
      </c>
      <c r="B183" s="31" t="s">
        <v>914</v>
      </c>
      <c r="C183" s="31" t="s">
        <v>256</v>
      </c>
      <c r="D183" s="14">
        <v>18204</v>
      </c>
      <c r="E183" s="15">
        <v>25.9</v>
      </c>
      <c r="F183" s="16">
        <v>1.9E-3</v>
      </c>
      <c r="G183" s="16"/>
    </row>
    <row r="184" spans="1:7" x14ac:dyDescent="0.25">
      <c r="A184" s="13" t="s">
        <v>1541</v>
      </c>
      <c r="B184" s="31" t="s">
        <v>1542</v>
      </c>
      <c r="C184" s="31" t="s">
        <v>466</v>
      </c>
      <c r="D184" s="14">
        <v>1475</v>
      </c>
      <c r="E184" s="15">
        <v>25.57</v>
      </c>
      <c r="F184" s="16">
        <v>1.9E-3</v>
      </c>
      <c r="G184" s="16"/>
    </row>
    <row r="185" spans="1:7" x14ac:dyDescent="0.25">
      <c r="A185" s="13" t="s">
        <v>1543</v>
      </c>
      <c r="B185" s="31" t="s">
        <v>1544</v>
      </c>
      <c r="C185" s="31" t="s">
        <v>296</v>
      </c>
      <c r="D185" s="14">
        <v>599</v>
      </c>
      <c r="E185" s="15">
        <v>24.74</v>
      </c>
      <c r="F185" s="16">
        <v>1.8E-3</v>
      </c>
      <c r="G185" s="16"/>
    </row>
    <row r="186" spans="1:7" x14ac:dyDescent="0.25">
      <c r="A186" s="13" t="s">
        <v>469</v>
      </c>
      <c r="B186" s="31" t="s">
        <v>470</v>
      </c>
      <c r="C186" s="31" t="s">
        <v>343</v>
      </c>
      <c r="D186" s="14">
        <v>1513</v>
      </c>
      <c r="E186" s="15">
        <v>24.1</v>
      </c>
      <c r="F186" s="16">
        <v>1.8E-3</v>
      </c>
      <c r="G186" s="16"/>
    </row>
    <row r="187" spans="1:7" x14ac:dyDescent="0.25">
      <c r="A187" s="13" t="s">
        <v>426</v>
      </c>
      <c r="B187" s="31" t="s">
        <v>427</v>
      </c>
      <c r="C187" s="31" t="s">
        <v>259</v>
      </c>
      <c r="D187" s="14">
        <v>9040</v>
      </c>
      <c r="E187" s="15">
        <v>23.82</v>
      </c>
      <c r="F187" s="16">
        <v>1.8E-3</v>
      </c>
      <c r="G187" s="16"/>
    </row>
    <row r="188" spans="1:7" x14ac:dyDescent="0.25">
      <c r="A188" s="13" t="s">
        <v>1276</v>
      </c>
      <c r="B188" s="31" t="s">
        <v>1277</v>
      </c>
      <c r="C188" s="31" t="s">
        <v>343</v>
      </c>
      <c r="D188" s="14">
        <v>4965</v>
      </c>
      <c r="E188" s="15">
        <v>23.49</v>
      </c>
      <c r="F188" s="16">
        <v>1.8E-3</v>
      </c>
      <c r="G188" s="16"/>
    </row>
    <row r="189" spans="1:7" x14ac:dyDescent="0.25">
      <c r="A189" s="13" t="s">
        <v>1545</v>
      </c>
      <c r="B189" s="31" t="s">
        <v>1546</v>
      </c>
      <c r="C189" s="31" t="s">
        <v>304</v>
      </c>
      <c r="D189" s="14">
        <v>5637</v>
      </c>
      <c r="E189" s="15">
        <v>23.02</v>
      </c>
      <c r="F189" s="16">
        <v>1.6999999999999999E-3</v>
      </c>
      <c r="G189" s="16"/>
    </row>
    <row r="190" spans="1:7" x14ac:dyDescent="0.25">
      <c r="A190" s="13" t="s">
        <v>392</v>
      </c>
      <c r="B190" s="31" t="s">
        <v>393</v>
      </c>
      <c r="C190" s="31" t="s">
        <v>270</v>
      </c>
      <c r="D190" s="14">
        <v>10648</v>
      </c>
      <c r="E190" s="15">
        <v>22.89</v>
      </c>
      <c r="F190" s="16">
        <v>1.6999999999999999E-3</v>
      </c>
      <c r="G190" s="16"/>
    </row>
    <row r="191" spans="1:7" x14ac:dyDescent="0.25">
      <c r="A191" s="13" t="s">
        <v>934</v>
      </c>
      <c r="B191" s="31" t="s">
        <v>935</v>
      </c>
      <c r="C191" s="31" t="s">
        <v>291</v>
      </c>
      <c r="D191" s="14">
        <v>90</v>
      </c>
      <c r="E191" s="15">
        <v>22.89</v>
      </c>
      <c r="F191" s="16">
        <v>1.6999999999999999E-3</v>
      </c>
      <c r="G191" s="16"/>
    </row>
    <row r="192" spans="1:7" x14ac:dyDescent="0.25">
      <c r="A192" s="13" t="s">
        <v>1547</v>
      </c>
      <c r="B192" s="31" t="s">
        <v>1548</v>
      </c>
      <c r="C192" s="31" t="s">
        <v>280</v>
      </c>
      <c r="D192" s="14">
        <v>1690</v>
      </c>
      <c r="E192" s="15">
        <v>22.68</v>
      </c>
      <c r="F192" s="16">
        <v>1.6999999999999999E-3</v>
      </c>
      <c r="G192" s="16"/>
    </row>
    <row r="193" spans="1:7" x14ac:dyDescent="0.25">
      <c r="A193" s="13" t="s">
        <v>1549</v>
      </c>
      <c r="B193" s="31" t="s">
        <v>1550</v>
      </c>
      <c r="C193" s="31" t="s">
        <v>1551</v>
      </c>
      <c r="D193" s="14">
        <v>8279</v>
      </c>
      <c r="E193" s="15">
        <v>22.48</v>
      </c>
      <c r="F193" s="16">
        <v>1.6999999999999999E-3</v>
      </c>
      <c r="G193" s="16"/>
    </row>
    <row r="194" spans="1:7" x14ac:dyDescent="0.25">
      <c r="A194" s="13" t="s">
        <v>410</v>
      </c>
      <c r="B194" s="31" t="s">
        <v>411</v>
      </c>
      <c r="C194" s="31" t="s">
        <v>259</v>
      </c>
      <c r="D194" s="14">
        <v>16428</v>
      </c>
      <c r="E194" s="15">
        <v>22.12</v>
      </c>
      <c r="F194" s="16">
        <v>1.6999999999999999E-3</v>
      </c>
      <c r="G194" s="16"/>
    </row>
    <row r="195" spans="1:7" x14ac:dyDescent="0.25">
      <c r="A195" s="13" t="s">
        <v>380</v>
      </c>
      <c r="B195" s="31" t="s">
        <v>381</v>
      </c>
      <c r="C195" s="31" t="s">
        <v>373</v>
      </c>
      <c r="D195" s="14">
        <v>1805</v>
      </c>
      <c r="E195" s="15">
        <v>22.08</v>
      </c>
      <c r="F195" s="16">
        <v>1.6000000000000001E-3</v>
      </c>
      <c r="G195" s="16"/>
    </row>
    <row r="196" spans="1:7" x14ac:dyDescent="0.25">
      <c r="A196" s="13" t="s">
        <v>1221</v>
      </c>
      <c r="B196" s="31" t="s">
        <v>1222</v>
      </c>
      <c r="C196" s="31" t="s">
        <v>283</v>
      </c>
      <c r="D196" s="14">
        <v>1607</v>
      </c>
      <c r="E196" s="15">
        <v>21.92</v>
      </c>
      <c r="F196" s="16">
        <v>1.6000000000000001E-3</v>
      </c>
      <c r="G196" s="16"/>
    </row>
    <row r="197" spans="1:7" x14ac:dyDescent="0.25">
      <c r="A197" s="13" t="s">
        <v>1552</v>
      </c>
      <c r="B197" s="31" t="s">
        <v>1553</v>
      </c>
      <c r="C197" s="31" t="s">
        <v>277</v>
      </c>
      <c r="D197" s="14">
        <v>4614</v>
      </c>
      <c r="E197" s="15">
        <v>21.77</v>
      </c>
      <c r="F197" s="16">
        <v>1.6000000000000001E-3</v>
      </c>
      <c r="G197" s="16"/>
    </row>
    <row r="198" spans="1:7" x14ac:dyDescent="0.25">
      <c r="A198" s="13" t="s">
        <v>574</v>
      </c>
      <c r="B198" s="31" t="s">
        <v>575</v>
      </c>
      <c r="C198" s="31" t="s">
        <v>270</v>
      </c>
      <c r="D198" s="14">
        <v>2715</v>
      </c>
      <c r="E198" s="15">
        <v>21.73</v>
      </c>
      <c r="F198" s="16">
        <v>1.6000000000000001E-3</v>
      </c>
      <c r="G198" s="16"/>
    </row>
    <row r="199" spans="1:7" x14ac:dyDescent="0.25">
      <c r="A199" s="13" t="s">
        <v>1554</v>
      </c>
      <c r="B199" s="31" t="s">
        <v>1555</v>
      </c>
      <c r="C199" s="31" t="s">
        <v>296</v>
      </c>
      <c r="D199" s="14">
        <v>2856</v>
      </c>
      <c r="E199" s="15">
        <v>21.68</v>
      </c>
      <c r="F199" s="16">
        <v>1.6000000000000001E-3</v>
      </c>
      <c r="G199" s="16"/>
    </row>
    <row r="200" spans="1:7" x14ac:dyDescent="0.25">
      <c r="A200" s="13" t="s">
        <v>1556</v>
      </c>
      <c r="B200" s="31" t="s">
        <v>1557</v>
      </c>
      <c r="C200" s="31" t="s">
        <v>277</v>
      </c>
      <c r="D200" s="14">
        <v>211</v>
      </c>
      <c r="E200" s="15">
        <v>21.66</v>
      </c>
      <c r="F200" s="16">
        <v>1.6000000000000001E-3</v>
      </c>
      <c r="G200" s="16"/>
    </row>
    <row r="201" spans="1:7" x14ac:dyDescent="0.25">
      <c r="A201" s="13" t="s">
        <v>1558</v>
      </c>
      <c r="B201" s="31" t="s">
        <v>1559</v>
      </c>
      <c r="C201" s="31" t="s">
        <v>277</v>
      </c>
      <c r="D201" s="14">
        <v>6086</v>
      </c>
      <c r="E201" s="15">
        <v>21.56</v>
      </c>
      <c r="F201" s="16">
        <v>1.6000000000000001E-3</v>
      </c>
      <c r="G201" s="16"/>
    </row>
    <row r="202" spans="1:7" x14ac:dyDescent="0.25">
      <c r="A202" s="13" t="s">
        <v>1560</v>
      </c>
      <c r="B202" s="31" t="s">
        <v>1561</v>
      </c>
      <c r="C202" s="31" t="s">
        <v>608</v>
      </c>
      <c r="D202" s="14">
        <v>13143</v>
      </c>
      <c r="E202" s="15">
        <v>21.45</v>
      </c>
      <c r="F202" s="16">
        <v>1.6000000000000001E-3</v>
      </c>
      <c r="G202" s="16"/>
    </row>
    <row r="203" spans="1:7" x14ac:dyDescent="0.25">
      <c r="A203" s="13" t="s">
        <v>300</v>
      </c>
      <c r="B203" s="31" t="s">
        <v>301</v>
      </c>
      <c r="C203" s="31" t="s">
        <v>291</v>
      </c>
      <c r="D203" s="14">
        <v>510</v>
      </c>
      <c r="E203" s="15">
        <v>21.34</v>
      </c>
      <c r="F203" s="16">
        <v>1.6000000000000001E-3</v>
      </c>
      <c r="G203" s="16"/>
    </row>
    <row r="204" spans="1:7" x14ac:dyDescent="0.25">
      <c r="A204" s="13" t="s">
        <v>1562</v>
      </c>
      <c r="B204" s="31" t="s">
        <v>1563</v>
      </c>
      <c r="C204" s="31" t="s">
        <v>332</v>
      </c>
      <c r="D204" s="14">
        <v>5390</v>
      </c>
      <c r="E204" s="15">
        <v>21.2</v>
      </c>
      <c r="F204" s="16">
        <v>1.6000000000000001E-3</v>
      </c>
      <c r="G204" s="16"/>
    </row>
    <row r="205" spans="1:7" x14ac:dyDescent="0.25">
      <c r="A205" s="13" t="s">
        <v>999</v>
      </c>
      <c r="B205" s="31" t="s">
        <v>1000</v>
      </c>
      <c r="C205" s="31" t="s">
        <v>601</v>
      </c>
      <c r="D205" s="14">
        <v>1961</v>
      </c>
      <c r="E205" s="15">
        <v>20.93</v>
      </c>
      <c r="F205" s="16">
        <v>1.6000000000000001E-3</v>
      </c>
      <c r="G205" s="16"/>
    </row>
    <row r="206" spans="1:7" x14ac:dyDescent="0.25">
      <c r="A206" s="13" t="s">
        <v>989</v>
      </c>
      <c r="B206" s="31" t="s">
        <v>990</v>
      </c>
      <c r="C206" s="31" t="s">
        <v>418</v>
      </c>
      <c r="D206" s="14">
        <v>1511</v>
      </c>
      <c r="E206" s="15">
        <v>20.79</v>
      </c>
      <c r="F206" s="16">
        <v>1.6000000000000001E-3</v>
      </c>
      <c r="G206" s="16"/>
    </row>
    <row r="207" spans="1:7" x14ac:dyDescent="0.25">
      <c r="A207" s="13" t="s">
        <v>1564</v>
      </c>
      <c r="B207" s="31" t="s">
        <v>1565</v>
      </c>
      <c r="C207" s="31" t="s">
        <v>277</v>
      </c>
      <c r="D207" s="14">
        <v>3163</v>
      </c>
      <c r="E207" s="15">
        <v>20.77</v>
      </c>
      <c r="F207" s="16">
        <v>1.6000000000000001E-3</v>
      </c>
      <c r="G207" s="16"/>
    </row>
    <row r="208" spans="1:7" x14ac:dyDescent="0.25">
      <c r="A208" s="13" t="s">
        <v>1388</v>
      </c>
      <c r="B208" s="31" t="s">
        <v>1389</v>
      </c>
      <c r="C208" s="31" t="s">
        <v>291</v>
      </c>
      <c r="D208" s="14">
        <v>734</v>
      </c>
      <c r="E208" s="15">
        <v>20.72</v>
      </c>
      <c r="F208" s="16">
        <v>1.5E-3</v>
      </c>
      <c r="G208" s="16"/>
    </row>
    <row r="209" spans="1:7" x14ac:dyDescent="0.25">
      <c r="A209" s="13" t="s">
        <v>1566</v>
      </c>
      <c r="B209" s="31" t="s">
        <v>1567</v>
      </c>
      <c r="C209" s="31" t="s">
        <v>337</v>
      </c>
      <c r="D209" s="14">
        <v>2032</v>
      </c>
      <c r="E209" s="15">
        <v>20.69</v>
      </c>
      <c r="F209" s="16">
        <v>1.5E-3</v>
      </c>
      <c r="G209" s="16"/>
    </row>
    <row r="210" spans="1:7" x14ac:dyDescent="0.25">
      <c r="A210" s="13" t="s">
        <v>1568</v>
      </c>
      <c r="B210" s="31" t="s">
        <v>1569</v>
      </c>
      <c r="C210" s="31" t="s">
        <v>280</v>
      </c>
      <c r="D210" s="14">
        <v>1634</v>
      </c>
      <c r="E210" s="15">
        <v>20.05</v>
      </c>
      <c r="F210" s="16">
        <v>1.5E-3</v>
      </c>
      <c r="G210" s="16"/>
    </row>
    <row r="211" spans="1:7" x14ac:dyDescent="0.25">
      <c r="A211" s="13" t="s">
        <v>991</v>
      </c>
      <c r="B211" s="31" t="s">
        <v>992</v>
      </c>
      <c r="C211" s="31" t="s">
        <v>270</v>
      </c>
      <c r="D211" s="14">
        <v>608</v>
      </c>
      <c r="E211" s="15">
        <v>20</v>
      </c>
      <c r="F211" s="16">
        <v>1.5E-3</v>
      </c>
      <c r="G211" s="16"/>
    </row>
    <row r="212" spans="1:7" x14ac:dyDescent="0.25">
      <c r="A212" s="13" t="s">
        <v>1281</v>
      </c>
      <c r="B212" s="31" t="s">
        <v>1282</v>
      </c>
      <c r="C212" s="31" t="s">
        <v>262</v>
      </c>
      <c r="D212" s="14">
        <v>1311</v>
      </c>
      <c r="E212" s="15">
        <v>19.89</v>
      </c>
      <c r="F212" s="16">
        <v>1.5E-3</v>
      </c>
      <c r="G212" s="16"/>
    </row>
    <row r="213" spans="1:7" x14ac:dyDescent="0.25">
      <c r="A213" s="13" t="s">
        <v>1570</v>
      </c>
      <c r="B213" s="31" t="s">
        <v>1571</v>
      </c>
      <c r="C213" s="31" t="s">
        <v>277</v>
      </c>
      <c r="D213" s="14">
        <v>8747</v>
      </c>
      <c r="E213" s="15">
        <v>19.32</v>
      </c>
      <c r="F213" s="16">
        <v>1.4E-3</v>
      </c>
      <c r="G213" s="16"/>
    </row>
    <row r="214" spans="1:7" x14ac:dyDescent="0.25">
      <c r="A214" s="13" t="s">
        <v>544</v>
      </c>
      <c r="B214" s="31" t="s">
        <v>545</v>
      </c>
      <c r="C214" s="31" t="s">
        <v>296</v>
      </c>
      <c r="D214" s="14">
        <v>451</v>
      </c>
      <c r="E214" s="15">
        <v>19.260000000000002</v>
      </c>
      <c r="F214" s="16">
        <v>1.4E-3</v>
      </c>
      <c r="G214" s="16"/>
    </row>
    <row r="215" spans="1:7" x14ac:dyDescent="0.25">
      <c r="A215" s="13" t="s">
        <v>1372</v>
      </c>
      <c r="B215" s="31" t="s">
        <v>1373</v>
      </c>
      <c r="C215" s="31" t="s">
        <v>432</v>
      </c>
      <c r="D215" s="14">
        <v>1440</v>
      </c>
      <c r="E215" s="15">
        <v>19.09</v>
      </c>
      <c r="F215" s="16">
        <v>1.4E-3</v>
      </c>
      <c r="G215" s="16"/>
    </row>
    <row r="216" spans="1:7" x14ac:dyDescent="0.25">
      <c r="A216" s="13" t="s">
        <v>1572</v>
      </c>
      <c r="B216" s="31" t="s">
        <v>1573</v>
      </c>
      <c r="C216" s="31" t="s">
        <v>384</v>
      </c>
      <c r="D216" s="14">
        <v>9707</v>
      </c>
      <c r="E216" s="15">
        <v>19.059999999999999</v>
      </c>
      <c r="F216" s="16">
        <v>1.4E-3</v>
      </c>
      <c r="G216" s="16"/>
    </row>
    <row r="217" spans="1:7" x14ac:dyDescent="0.25">
      <c r="A217" s="13" t="s">
        <v>1574</v>
      </c>
      <c r="B217" s="31" t="s">
        <v>1575</v>
      </c>
      <c r="C217" s="31" t="s">
        <v>409</v>
      </c>
      <c r="D217" s="14">
        <v>578</v>
      </c>
      <c r="E217" s="15">
        <v>18.739999999999998</v>
      </c>
      <c r="F217" s="16">
        <v>1.4E-3</v>
      </c>
      <c r="G217" s="16"/>
    </row>
    <row r="218" spans="1:7" x14ac:dyDescent="0.25">
      <c r="A218" s="13" t="s">
        <v>1576</v>
      </c>
      <c r="B218" s="31" t="s">
        <v>1577</v>
      </c>
      <c r="C218" s="31" t="s">
        <v>277</v>
      </c>
      <c r="D218" s="14">
        <v>13867</v>
      </c>
      <c r="E218" s="15">
        <v>18.73</v>
      </c>
      <c r="F218" s="16">
        <v>1.4E-3</v>
      </c>
      <c r="G218" s="16"/>
    </row>
    <row r="219" spans="1:7" x14ac:dyDescent="0.25">
      <c r="A219" s="13" t="s">
        <v>1219</v>
      </c>
      <c r="B219" s="31" t="s">
        <v>1220</v>
      </c>
      <c r="C219" s="31" t="s">
        <v>337</v>
      </c>
      <c r="D219" s="14">
        <v>255</v>
      </c>
      <c r="E219" s="15">
        <v>18.440000000000001</v>
      </c>
      <c r="F219" s="16">
        <v>1.4E-3</v>
      </c>
      <c r="G219" s="16"/>
    </row>
    <row r="220" spans="1:7" x14ac:dyDescent="0.25">
      <c r="A220" s="13" t="s">
        <v>416</v>
      </c>
      <c r="B220" s="31" t="s">
        <v>417</v>
      </c>
      <c r="C220" s="31" t="s">
        <v>418</v>
      </c>
      <c r="D220" s="14">
        <v>119</v>
      </c>
      <c r="E220" s="15">
        <v>18.37</v>
      </c>
      <c r="F220" s="16">
        <v>1.4E-3</v>
      </c>
      <c r="G220" s="16"/>
    </row>
    <row r="221" spans="1:7" x14ac:dyDescent="0.25">
      <c r="A221" s="13" t="s">
        <v>919</v>
      </c>
      <c r="B221" s="31" t="s">
        <v>920</v>
      </c>
      <c r="C221" s="31" t="s">
        <v>259</v>
      </c>
      <c r="D221" s="14">
        <v>16801</v>
      </c>
      <c r="E221" s="15">
        <v>18.37</v>
      </c>
      <c r="F221" s="16">
        <v>1.4E-3</v>
      </c>
      <c r="G221" s="16"/>
    </row>
    <row r="222" spans="1:7" x14ac:dyDescent="0.25">
      <c r="A222" s="13" t="s">
        <v>1578</v>
      </c>
      <c r="B222" s="31" t="s">
        <v>1579</v>
      </c>
      <c r="C222" s="31" t="s">
        <v>432</v>
      </c>
      <c r="D222" s="14">
        <v>1259</v>
      </c>
      <c r="E222" s="15">
        <v>18.36</v>
      </c>
      <c r="F222" s="16">
        <v>1.4E-3</v>
      </c>
      <c r="G222" s="16"/>
    </row>
    <row r="223" spans="1:7" x14ac:dyDescent="0.25">
      <c r="A223" s="13" t="s">
        <v>1580</v>
      </c>
      <c r="B223" s="31" t="s">
        <v>1581</v>
      </c>
      <c r="C223" s="31" t="s">
        <v>449</v>
      </c>
      <c r="D223" s="14">
        <v>3126</v>
      </c>
      <c r="E223" s="15">
        <v>18.350000000000001</v>
      </c>
      <c r="F223" s="16">
        <v>1.4E-3</v>
      </c>
      <c r="G223" s="16"/>
    </row>
    <row r="224" spans="1:7" x14ac:dyDescent="0.25">
      <c r="A224" s="13" t="s">
        <v>1582</v>
      </c>
      <c r="B224" s="31" t="s">
        <v>1583</v>
      </c>
      <c r="C224" s="31" t="s">
        <v>277</v>
      </c>
      <c r="D224" s="14">
        <v>424</v>
      </c>
      <c r="E224" s="15">
        <v>18.18</v>
      </c>
      <c r="F224" s="16">
        <v>1.4E-3</v>
      </c>
      <c r="G224" s="16"/>
    </row>
    <row r="225" spans="1:7" x14ac:dyDescent="0.25">
      <c r="A225" s="13" t="s">
        <v>1386</v>
      </c>
      <c r="B225" s="31" t="s">
        <v>1387</v>
      </c>
      <c r="C225" s="31" t="s">
        <v>1365</v>
      </c>
      <c r="D225" s="14">
        <v>1938</v>
      </c>
      <c r="E225" s="15">
        <v>18.149999999999999</v>
      </c>
      <c r="F225" s="16">
        <v>1.4E-3</v>
      </c>
      <c r="G225" s="16"/>
    </row>
    <row r="226" spans="1:7" x14ac:dyDescent="0.25">
      <c r="A226" s="13" t="s">
        <v>1584</v>
      </c>
      <c r="B226" s="31" t="s">
        <v>1585</v>
      </c>
      <c r="C226" s="31" t="s">
        <v>280</v>
      </c>
      <c r="D226" s="14">
        <v>5687</v>
      </c>
      <c r="E226" s="15">
        <v>18.010000000000002</v>
      </c>
      <c r="F226" s="16">
        <v>1.2999999999999999E-3</v>
      </c>
      <c r="G226" s="16"/>
    </row>
    <row r="227" spans="1:7" x14ac:dyDescent="0.25">
      <c r="A227" s="13" t="s">
        <v>1586</v>
      </c>
      <c r="B227" s="31" t="s">
        <v>1587</v>
      </c>
      <c r="C227" s="31" t="s">
        <v>280</v>
      </c>
      <c r="D227" s="14">
        <v>16193</v>
      </c>
      <c r="E227" s="15">
        <v>17.79</v>
      </c>
      <c r="F227" s="16">
        <v>1.2999999999999999E-3</v>
      </c>
      <c r="G227" s="16"/>
    </row>
    <row r="228" spans="1:7" x14ac:dyDescent="0.25">
      <c r="A228" s="13" t="s">
        <v>275</v>
      </c>
      <c r="B228" s="31" t="s">
        <v>276</v>
      </c>
      <c r="C228" s="31" t="s">
        <v>277</v>
      </c>
      <c r="D228" s="14">
        <v>519</v>
      </c>
      <c r="E228" s="15">
        <v>17.77</v>
      </c>
      <c r="F228" s="16">
        <v>1.2999999999999999E-3</v>
      </c>
      <c r="G228" s="16"/>
    </row>
    <row r="229" spans="1:7" x14ac:dyDescent="0.25">
      <c r="A229" s="13" t="s">
        <v>1588</v>
      </c>
      <c r="B229" s="31" t="s">
        <v>1589</v>
      </c>
      <c r="C229" s="31" t="s">
        <v>307</v>
      </c>
      <c r="D229" s="14">
        <v>481</v>
      </c>
      <c r="E229" s="15">
        <v>17.440000000000001</v>
      </c>
      <c r="F229" s="16">
        <v>1.2999999999999999E-3</v>
      </c>
      <c r="G229" s="16"/>
    </row>
    <row r="230" spans="1:7" x14ac:dyDescent="0.25">
      <c r="A230" s="13" t="s">
        <v>1590</v>
      </c>
      <c r="B230" s="31" t="s">
        <v>1591</v>
      </c>
      <c r="C230" s="31" t="s">
        <v>291</v>
      </c>
      <c r="D230" s="14">
        <v>721</v>
      </c>
      <c r="E230" s="15">
        <v>16.850000000000001</v>
      </c>
      <c r="F230" s="16">
        <v>1.2999999999999999E-3</v>
      </c>
      <c r="G230" s="16"/>
    </row>
    <row r="231" spans="1:7" x14ac:dyDescent="0.25">
      <c r="A231" s="13" t="s">
        <v>1592</v>
      </c>
      <c r="B231" s="31" t="s">
        <v>1593</v>
      </c>
      <c r="C231" s="31" t="s">
        <v>277</v>
      </c>
      <c r="D231" s="14">
        <v>19302</v>
      </c>
      <c r="E231" s="15">
        <v>16.829999999999998</v>
      </c>
      <c r="F231" s="16">
        <v>1.2999999999999999E-3</v>
      </c>
      <c r="G231" s="16"/>
    </row>
    <row r="232" spans="1:7" x14ac:dyDescent="0.25">
      <c r="A232" s="13" t="s">
        <v>1594</v>
      </c>
      <c r="B232" s="31" t="s">
        <v>1595</v>
      </c>
      <c r="C232" s="31" t="s">
        <v>350</v>
      </c>
      <c r="D232" s="14">
        <v>1476</v>
      </c>
      <c r="E232" s="15">
        <v>16.489999999999998</v>
      </c>
      <c r="F232" s="16">
        <v>1.1999999999999999E-3</v>
      </c>
      <c r="G232" s="16"/>
    </row>
    <row r="233" spans="1:7" x14ac:dyDescent="0.25">
      <c r="A233" s="13" t="s">
        <v>1596</v>
      </c>
      <c r="B233" s="31" t="s">
        <v>1597</v>
      </c>
      <c r="C233" s="31" t="s">
        <v>337</v>
      </c>
      <c r="D233" s="14">
        <v>430</v>
      </c>
      <c r="E233" s="15">
        <v>16.38</v>
      </c>
      <c r="F233" s="16">
        <v>1.1999999999999999E-3</v>
      </c>
      <c r="G233" s="16"/>
    </row>
    <row r="234" spans="1:7" x14ac:dyDescent="0.25">
      <c r="A234" s="13" t="s">
        <v>1598</v>
      </c>
      <c r="B234" s="31" t="s">
        <v>1599</v>
      </c>
      <c r="C234" s="31" t="s">
        <v>277</v>
      </c>
      <c r="D234" s="14">
        <v>2273</v>
      </c>
      <c r="E234" s="15">
        <v>16.350000000000001</v>
      </c>
      <c r="F234" s="16">
        <v>1.1999999999999999E-3</v>
      </c>
      <c r="G234" s="16"/>
    </row>
    <row r="235" spans="1:7" x14ac:dyDescent="0.25">
      <c r="A235" s="13" t="s">
        <v>1278</v>
      </c>
      <c r="B235" s="31" t="s">
        <v>1279</v>
      </c>
      <c r="C235" s="31" t="s">
        <v>1280</v>
      </c>
      <c r="D235" s="14">
        <v>49</v>
      </c>
      <c r="E235" s="15">
        <v>16.32</v>
      </c>
      <c r="F235" s="16">
        <v>1.1999999999999999E-3</v>
      </c>
      <c r="G235" s="16"/>
    </row>
    <row r="236" spans="1:7" x14ac:dyDescent="0.25">
      <c r="A236" s="13" t="s">
        <v>587</v>
      </c>
      <c r="B236" s="31" t="s">
        <v>588</v>
      </c>
      <c r="C236" s="31" t="s">
        <v>589</v>
      </c>
      <c r="D236" s="14">
        <v>710</v>
      </c>
      <c r="E236" s="15">
        <v>15.98</v>
      </c>
      <c r="F236" s="16">
        <v>1.1999999999999999E-3</v>
      </c>
      <c r="G236" s="16"/>
    </row>
    <row r="237" spans="1:7" x14ac:dyDescent="0.25">
      <c r="A237" s="13" t="s">
        <v>942</v>
      </c>
      <c r="B237" s="31" t="s">
        <v>943</v>
      </c>
      <c r="C237" s="31" t="s">
        <v>259</v>
      </c>
      <c r="D237" s="14">
        <v>9440</v>
      </c>
      <c r="E237" s="15">
        <v>15.66</v>
      </c>
      <c r="F237" s="16">
        <v>1.1999999999999999E-3</v>
      </c>
      <c r="G237" s="16"/>
    </row>
    <row r="238" spans="1:7" x14ac:dyDescent="0.25">
      <c r="A238" s="13" t="s">
        <v>1600</v>
      </c>
      <c r="B238" s="31" t="s">
        <v>1601</v>
      </c>
      <c r="C238" s="31" t="s">
        <v>320</v>
      </c>
      <c r="D238" s="14">
        <v>64</v>
      </c>
      <c r="E238" s="15">
        <v>15.48</v>
      </c>
      <c r="F238" s="16">
        <v>1.1999999999999999E-3</v>
      </c>
      <c r="G238" s="16"/>
    </row>
    <row r="239" spans="1:7" x14ac:dyDescent="0.25">
      <c r="A239" s="13" t="s">
        <v>1602</v>
      </c>
      <c r="B239" s="31" t="s">
        <v>1603</v>
      </c>
      <c r="C239" s="31" t="s">
        <v>1237</v>
      </c>
      <c r="D239" s="14">
        <v>5663</v>
      </c>
      <c r="E239" s="15">
        <v>15.4</v>
      </c>
      <c r="F239" s="16">
        <v>1.1000000000000001E-3</v>
      </c>
      <c r="G239" s="16"/>
    </row>
    <row r="240" spans="1:7" x14ac:dyDescent="0.25">
      <c r="A240" s="13" t="s">
        <v>1604</v>
      </c>
      <c r="B240" s="31" t="s">
        <v>1605</v>
      </c>
      <c r="C240" s="31" t="s">
        <v>304</v>
      </c>
      <c r="D240" s="14">
        <v>42</v>
      </c>
      <c r="E240" s="15">
        <v>15.12</v>
      </c>
      <c r="F240" s="16">
        <v>1.1000000000000001E-3</v>
      </c>
      <c r="G240" s="16"/>
    </row>
    <row r="241" spans="1:7" x14ac:dyDescent="0.25">
      <c r="A241" s="13" t="s">
        <v>1606</v>
      </c>
      <c r="B241" s="31" t="s">
        <v>1607</v>
      </c>
      <c r="C241" s="31" t="s">
        <v>320</v>
      </c>
      <c r="D241" s="14">
        <v>1046</v>
      </c>
      <c r="E241" s="15">
        <v>14.88</v>
      </c>
      <c r="F241" s="16">
        <v>1.1000000000000001E-3</v>
      </c>
      <c r="G241" s="16"/>
    </row>
    <row r="242" spans="1:7" x14ac:dyDescent="0.25">
      <c r="A242" s="13" t="s">
        <v>424</v>
      </c>
      <c r="B242" s="31" t="s">
        <v>425</v>
      </c>
      <c r="C242" s="31" t="s">
        <v>304</v>
      </c>
      <c r="D242" s="14">
        <v>614</v>
      </c>
      <c r="E242" s="15">
        <v>14.31</v>
      </c>
      <c r="F242" s="16">
        <v>1.1000000000000001E-3</v>
      </c>
      <c r="G242" s="16"/>
    </row>
    <row r="243" spans="1:7" x14ac:dyDescent="0.25">
      <c r="A243" s="13" t="s">
        <v>471</v>
      </c>
      <c r="B243" s="31" t="s">
        <v>472</v>
      </c>
      <c r="C243" s="31" t="s">
        <v>337</v>
      </c>
      <c r="D243" s="14">
        <v>430</v>
      </c>
      <c r="E243" s="15">
        <v>14.1</v>
      </c>
      <c r="F243" s="16">
        <v>1.1000000000000001E-3</v>
      </c>
      <c r="G243" s="16"/>
    </row>
    <row r="244" spans="1:7" x14ac:dyDescent="0.25">
      <c r="A244" s="13" t="s">
        <v>1608</v>
      </c>
      <c r="B244" s="31" t="s">
        <v>1609</v>
      </c>
      <c r="C244" s="31" t="s">
        <v>320</v>
      </c>
      <c r="D244" s="14">
        <v>2972</v>
      </c>
      <c r="E244" s="15">
        <v>13.2</v>
      </c>
      <c r="F244" s="16">
        <v>1E-3</v>
      </c>
      <c r="G244" s="16"/>
    </row>
    <row r="245" spans="1:7" x14ac:dyDescent="0.25">
      <c r="A245" s="13" t="s">
        <v>1610</v>
      </c>
      <c r="B245" s="31" t="s">
        <v>1611</v>
      </c>
      <c r="C245" s="31" t="s">
        <v>286</v>
      </c>
      <c r="D245" s="14">
        <v>695</v>
      </c>
      <c r="E245" s="15">
        <v>12.63</v>
      </c>
      <c r="F245" s="16">
        <v>8.9999999999999998E-4</v>
      </c>
      <c r="G245" s="16"/>
    </row>
    <row r="246" spans="1:7" x14ac:dyDescent="0.25">
      <c r="A246" s="13" t="s">
        <v>1612</v>
      </c>
      <c r="B246" s="31" t="s">
        <v>1613</v>
      </c>
      <c r="C246" s="31" t="s">
        <v>421</v>
      </c>
      <c r="D246" s="14">
        <v>2111</v>
      </c>
      <c r="E246" s="15">
        <v>12.58</v>
      </c>
      <c r="F246" s="16">
        <v>8.9999999999999998E-4</v>
      </c>
      <c r="G246" s="16"/>
    </row>
    <row r="247" spans="1:7" x14ac:dyDescent="0.25">
      <c r="A247" s="13" t="s">
        <v>1614</v>
      </c>
      <c r="B247" s="31" t="s">
        <v>1615</v>
      </c>
      <c r="C247" s="31" t="s">
        <v>449</v>
      </c>
      <c r="D247" s="14">
        <v>1371</v>
      </c>
      <c r="E247" s="15">
        <v>12.31</v>
      </c>
      <c r="F247" s="16">
        <v>8.9999999999999998E-4</v>
      </c>
      <c r="G247" s="16"/>
    </row>
    <row r="248" spans="1:7" x14ac:dyDescent="0.25">
      <c r="A248" s="13" t="s">
        <v>1616</v>
      </c>
      <c r="B248" s="31" t="s">
        <v>1617</v>
      </c>
      <c r="C248" s="31" t="s">
        <v>466</v>
      </c>
      <c r="D248" s="14">
        <v>38</v>
      </c>
      <c r="E248" s="15">
        <v>11.79</v>
      </c>
      <c r="F248" s="16">
        <v>8.9999999999999998E-4</v>
      </c>
      <c r="G248" s="16"/>
    </row>
    <row r="249" spans="1:7" x14ac:dyDescent="0.25">
      <c r="A249" s="13" t="s">
        <v>1618</v>
      </c>
      <c r="B249" s="31" t="s">
        <v>1619</v>
      </c>
      <c r="C249" s="31" t="s">
        <v>296</v>
      </c>
      <c r="D249" s="14">
        <v>2585</v>
      </c>
      <c r="E249" s="15">
        <v>11.57</v>
      </c>
      <c r="F249" s="16">
        <v>8.9999999999999998E-4</v>
      </c>
      <c r="G249" s="16"/>
    </row>
    <row r="250" spans="1:7" x14ac:dyDescent="0.25">
      <c r="A250" s="13" t="s">
        <v>1009</v>
      </c>
      <c r="B250" s="31" t="s">
        <v>1010</v>
      </c>
      <c r="C250" s="31" t="s">
        <v>291</v>
      </c>
      <c r="D250" s="14">
        <v>1220</v>
      </c>
      <c r="E250" s="15">
        <v>10.88</v>
      </c>
      <c r="F250" s="16">
        <v>8.0000000000000004E-4</v>
      </c>
      <c r="G250" s="16"/>
    </row>
    <row r="251" spans="1:7" x14ac:dyDescent="0.25">
      <c r="A251" s="13" t="s">
        <v>1620</v>
      </c>
      <c r="B251" s="31" t="s">
        <v>1621</v>
      </c>
      <c r="C251" s="31" t="s">
        <v>277</v>
      </c>
      <c r="D251" s="14">
        <v>9801</v>
      </c>
      <c r="E251" s="15">
        <v>10.210000000000001</v>
      </c>
      <c r="F251" s="16">
        <v>8.0000000000000004E-4</v>
      </c>
      <c r="G251" s="16"/>
    </row>
    <row r="252" spans="1:7" x14ac:dyDescent="0.25">
      <c r="A252" s="13" t="s">
        <v>1213</v>
      </c>
      <c r="B252" s="31" t="s">
        <v>1214</v>
      </c>
      <c r="C252" s="31" t="s">
        <v>466</v>
      </c>
      <c r="D252" s="14">
        <v>370</v>
      </c>
      <c r="E252" s="15">
        <v>10.11</v>
      </c>
      <c r="F252" s="16">
        <v>8.0000000000000004E-4</v>
      </c>
      <c r="G252" s="16"/>
    </row>
    <row r="253" spans="1:7" x14ac:dyDescent="0.25">
      <c r="A253" s="13" t="s">
        <v>1622</v>
      </c>
      <c r="B253" s="31" t="s">
        <v>1623</v>
      </c>
      <c r="C253" s="31" t="s">
        <v>280</v>
      </c>
      <c r="D253" s="14">
        <v>12467</v>
      </c>
      <c r="E253" s="15">
        <v>9.85</v>
      </c>
      <c r="F253" s="16">
        <v>6.9999999999999999E-4</v>
      </c>
      <c r="G253" s="16"/>
    </row>
    <row r="254" spans="1:7" x14ac:dyDescent="0.25">
      <c r="A254" s="13" t="s">
        <v>1624</v>
      </c>
      <c r="B254" s="31" t="s">
        <v>1625</v>
      </c>
      <c r="C254" s="31" t="s">
        <v>291</v>
      </c>
      <c r="D254" s="14">
        <v>1085</v>
      </c>
      <c r="E254" s="15">
        <v>8.25</v>
      </c>
      <c r="F254" s="16">
        <v>5.9999999999999995E-4</v>
      </c>
      <c r="G254" s="16"/>
    </row>
    <row r="255" spans="1:7" x14ac:dyDescent="0.25">
      <c r="A255" s="13" t="s">
        <v>1626</v>
      </c>
      <c r="B255" s="31" t="s">
        <v>1627</v>
      </c>
      <c r="C255" s="31" t="s">
        <v>1280</v>
      </c>
      <c r="D255" s="14">
        <v>752</v>
      </c>
      <c r="E255" s="15">
        <v>7.21</v>
      </c>
      <c r="F255" s="16">
        <v>5.0000000000000001E-4</v>
      </c>
      <c r="G255" s="16"/>
    </row>
    <row r="256" spans="1:7" x14ac:dyDescent="0.25">
      <c r="A256" s="13" t="s">
        <v>1628</v>
      </c>
      <c r="B256" s="31" t="s">
        <v>1629</v>
      </c>
      <c r="C256" s="31" t="s">
        <v>277</v>
      </c>
      <c r="D256" s="14">
        <v>2104</v>
      </c>
      <c r="E256" s="15">
        <v>7.01</v>
      </c>
      <c r="F256" s="16">
        <v>5.0000000000000001E-4</v>
      </c>
      <c r="G256" s="16"/>
    </row>
    <row r="257" spans="1:7" x14ac:dyDescent="0.25">
      <c r="A257" s="13" t="s">
        <v>1630</v>
      </c>
      <c r="B257" s="31" t="s">
        <v>1631</v>
      </c>
      <c r="C257" s="31" t="s">
        <v>332</v>
      </c>
      <c r="D257" s="14">
        <v>4196</v>
      </c>
      <c r="E257" s="15">
        <v>6.74</v>
      </c>
      <c r="F257" s="16">
        <v>5.0000000000000001E-4</v>
      </c>
      <c r="G257" s="16"/>
    </row>
    <row r="258" spans="1:7" x14ac:dyDescent="0.25">
      <c r="A258" s="13" t="s">
        <v>1632</v>
      </c>
      <c r="B258" s="31" t="s">
        <v>1633</v>
      </c>
      <c r="C258" s="31" t="s">
        <v>373</v>
      </c>
      <c r="D258" s="14">
        <v>8279</v>
      </c>
      <c r="E258" s="15">
        <v>10.02</v>
      </c>
      <c r="F258" s="16">
        <v>6.9999999999999999E-4</v>
      </c>
      <c r="G258" s="16"/>
    </row>
    <row r="259" spans="1:7" x14ac:dyDescent="0.25">
      <c r="A259" s="13" t="s">
        <v>1634</v>
      </c>
      <c r="B259" s="31" t="s">
        <v>1635</v>
      </c>
      <c r="C259" s="31" t="s">
        <v>421</v>
      </c>
      <c r="D259" s="14">
        <v>8279</v>
      </c>
      <c r="E259" s="15">
        <v>10.02</v>
      </c>
      <c r="F259" s="16">
        <v>6.9999999999999999E-4</v>
      </c>
      <c r="G259" s="16"/>
    </row>
    <row r="260" spans="1:7" x14ac:dyDescent="0.25">
      <c r="A260" s="13" t="s">
        <v>1636</v>
      </c>
      <c r="B260" s="31" t="s">
        <v>1637</v>
      </c>
      <c r="C260" s="31" t="s">
        <v>280</v>
      </c>
      <c r="D260" s="14">
        <v>8279</v>
      </c>
      <c r="E260" s="15">
        <v>10.02</v>
      </c>
      <c r="F260" s="16">
        <v>6.9999999999999999E-4</v>
      </c>
      <c r="G260" s="16"/>
    </row>
    <row r="261" spans="1:7" x14ac:dyDescent="0.25">
      <c r="A261" s="13" t="s">
        <v>1638</v>
      </c>
      <c r="B261" s="31" t="s">
        <v>1639</v>
      </c>
      <c r="C261" s="31" t="s">
        <v>896</v>
      </c>
      <c r="D261" s="14">
        <v>8279</v>
      </c>
      <c r="E261" s="15">
        <v>10.02</v>
      </c>
      <c r="F261" s="16">
        <v>6.9999999999999999E-4</v>
      </c>
      <c r="G261" s="16"/>
    </row>
    <row r="262" spans="1:7" x14ac:dyDescent="0.25">
      <c r="A262" s="17" t="s">
        <v>187</v>
      </c>
      <c r="B262" s="32"/>
      <c r="C262" s="32"/>
      <c r="D262" s="18"/>
      <c r="E262" s="37">
        <f>SUM(E8:E261)</f>
        <v>13395.36</v>
      </c>
      <c r="F262" s="38">
        <f>SUM(F8:F261)</f>
        <v>1.0000999999999993</v>
      </c>
      <c r="G262" s="21"/>
    </row>
    <row r="263" spans="1:7" x14ac:dyDescent="0.25">
      <c r="A263" s="24" t="s">
        <v>190</v>
      </c>
      <c r="B263" s="33"/>
      <c r="C263" s="33"/>
      <c r="D263" s="25"/>
      <c r="E263" s="28">
        <v>13395.36</v>
      </c>
      <c r="F263" s="29">
        <v>1.0001</v>
      </c>
      <c r="G263" s="21"/>
    </row>
    <row r="264" spans="1:7" x14ac:dyDescent="0.25">
      <c r="A264" s="13"/>
      <c r="B264" s="31"/>
      <c r="C264" s="31"/>
      <c r="D264" s="14"/>
      <c r="E264" s="15"/>
      <c r="F264" s="16"/>
      <c r="G264" s="16"/>
    </row>
    <row r="265" spans="1:7" x14ac:dyDescent="0.25">
      <c r="A265" s="13"/>
      <c r="B265" s="31"/>
      <c r="C265" s="31"/>
      <c r="D265" s="14"/>
      <c r="E265" s="15"/>
      <c r="F265" s="16"/>
      <c r="G265" s="16"/>
    </row>
    <row r="266" spans="1:7" x14ac:dyDescent="0.25">
      <c r="A266" s="17" t="s">
        <v>191</v>
      </c>
      <c r="B266" s="31"/>
      <c r="C266" s="31"/>
      <c r="D266" s="14"/>
      <c r="E266" s="15"/>
      <c r="F266" s="16"/>
      <c r="G266" s="16"/>
    </row>
    <row r="267" spans="1:7" x14ac:dyDescent="0.25">
      <c r="A267" s="13" t="s">
        <v>192</v>
      </c>
      <c r="B267" s="31"/>
      <c r="C267" s="31"/>
      <c r="D267" s="14"/>
      <c r="E267" s="15">
        <v>6</v>
      </c>
      <c r="F267" s="16">
        <v>4.0000000000000002E-4</v>
      </c>
      <c r="G267" s="16">
        <v>5.2331000000000003E-2</v>
      </c>
    </row>
    <row r="268" spans="1:7" x14ac:dyDescent="0.25">
      <c r="A268" s="17" t="s">
        <v>187</v>
      </c>
      <c r="B268" s="32"/>
      <c r="C268" s="32"/>
      <c r="D268" s="18"/>
      <c r="E268" s="37">
        <v>6</v>
      </c>
      <c r="F268" s="38">
        <v>4.0000000000000002E-4</v>
      </c>
      <c r="G268" s="21"/>
    </row>
    <row r="269" spans="1:7" x14ac:dyDescent="0.25">
      <c r="A269" s="13"/>
      <c r="B269" s="31"/>
      <c r="C269" s="31"/>
      <c r="D269" s="14"/>
      <c r="E269" s="15"/>
      <c r="F269" s="16"/>
      <c r="G269" s="16"/>
    </row>
    <row r="270" spans="1:7" x14ac:dyDescent="0.25">
      <c r="A270" s="24" t="s">
        <v>190</v>
      </c>
      <c r="B270" s="33"/>
      <c r="C270" s="33"/>
      <c r="D270" s="25"/>
      <c r="E270" s="19">
        <v>6</v>
      </c>
      <c r="F270" s="20">
        <v>4.0000000000000002E-4</v>
      </c>
      <c r="G270" s="21"/>
    </row>
    <row r="271" spans="1:7" x14ac:dyDescent="0.25">
      <c r="A271" s="13" t="s">
        <v>193</v>
      </c>
      <c r="B271" s="31"/>
      <c r="C271" s="31"/>
      <c r="D271" s="14"/>
      <c r="E271" s="15">
        <v>8.5970000000000003E-4</v>
      </c>
      <c r="F271" s="68">
        <v>0</v>
      </c>
      <c r="G271" s="16"/>
    </row>
    <row r="272" spans="1:7" x14ac:dyDescent="0.25">
      <c r="A272" s="13" t="s">
        <v>194</v>
      </c>
      <c r="B272" s="31"/>
      <c r="C272" s="31"/>
      <c r="D272" s="14"/>
      <c r="E272" s="35">
        <v>-3.6408597</v>
      </c>
      <c r="F272" s="36">
        <v>-5.0000000000000001E-4</v>
      </c>
      <c r="G272" s="16">
        <v>5.2331000000000003E-2</v>
      </c>
    </row>
    <row r="273" spans="1:7" x14ac:dyDescent="0.25">
      <c r="A273" s="26" t="s">
        <v>195</v>
      </c>
      <c r="B273" s="34"/>
      <c r="C273" s="34"/>
      <c r="D273" s="27"/>
      <c r="E273" s="28">
        <v>13397.72</v>
      </c>
      <c r="F273" s="29">
        <v>1</v>
      </c>
      <c r="G273" s="29"/>
    </row>
    <row r="276" spans="1:7" x14ac:dyDescent="0.25">
      <c r="A276" s="69" t="s">
        <v>197</v>
      </c>
    </row>
    <row r="278" spans="1:7" x14ac:dyDescent="0.25">
      <c r="A278" s="1" t="s">
        <v>199</v>
      </c>
    </row>
    <row r="279" spans="1:7" x14ac:dyDescent="0.25">
      <c r="A279" s="47" t="s">
        <v>200</v>
      </c>
      <c r="B279" s="3" t="s">
        <v>153</v>
      </c>
    </row>
    <row r="280" spans="1:7" x14ac:dyDescent="0.25">
      <c r="A280" t="s">
        <v>201</v>
      </c>
    </row>
    <row r="281" spans="1:7" x14ac:dyDescent="0.25">
      <c r="A281" t="s">
        <v>1762</v>
      </c>
      <c r="B281" t="s">
        <v>203</v>
      </c>
      <c r="C281" t="s">
        <v>203</v>
      </c>
    </row>
    <row r="282" spans="1:7" x14ac:dyDescent="0.25">
      <c r="B282" s="48">
        <v>46112</v>
      </c>
      <c r="C282" s="48">
        <v>46142</v>
      </c>
    </row>
    <row r="283" spans="1:7" x14ac:dyDescent="0.25">
      <c r="A283" t="s">
        <v>206</v>
      </c>
      <c r="B283">
        <v>14.5166</v>
      </c>
      <c r="C283">
        <v>16.105399999999999</v>
      </c>
    </row>
    <row r="285" spans="1:7" x14ac:dyDescent="0.25">
      <c r="A285" t="s">
        <v>208</v>
      </c>
      <c r="B285" s="3" t="s">
        <v>153</v>
      </c>
    </row>
    <row r="286" spans="1:7" x14ac:dyDescent="0.25">
      <c r="A286" t="s">
        <v>209</v>
      </c>
      <c r="B286" s="3" t="s">
        <v>153</v>
      </c>
    </row>
    <row r="287" spans="1:7" ht="29.1" customHeight="1" x14ac:dyDescent="0.25">
      <c r="A287" s="47" t="s">
        <v>210</v>
      </c>
      <c r="B287" s="3" t="s">
        <v>153</v>
      </c>
    </row>
    <row r="288" spans="1:7" ht="29.1" customHeight="1" x14ac:dyDescent="0.25">
      <c r="A288" s="47" t="s">
        <v>211</v>
      </c>
      <c r="B288" s="3" t="s">
        <v>153</v>
      </c>
    </row>
    <row r="289" spans="1:9" x14ac:dyDescent="0.25">
      <c r="A289" t="s">
        <v>480</v>
      </c>
      <c r="B289" s="49">
        <v>0.1522</v>
      </c>
    </row>
    <row r="290" spans="1:9" ht="43.5" customHeight="1" x14ac:dyDescent="0.25">
      <c r="A290" s="47" t="s">
        <v>213</v>
      </c>
      <c r="B290" s="3" t="s">
        <v>153</v>
      </c>
    </row>
    <row r="291" spans="1:9" x14ac:dyDescent="0.25">
      <c r="B291" s="3"/>
    </row>
    <row r="292" spans="1:9" ht="29.1" customHeight="1" x14ac:dyDescent="0.25">
      <c r="A292" s="47" t="s">
        <v>214</v>
      </c>
      <c r="B292" s="3" t="s">
        <v>153</v>
      </c>
    </row>
    <row r="293" spans="1:9" ht="29.1" customHeight="1" x14ac:dyDescent="0.25">
      <c r="A293" s="47" t="s">
        <v>215</v>
      </c>
      <c r="B293">
        <v>13045.75</v>
      </c>
    </row>
    <row r="294" spans="1:9" ht="29.1" customHeight="1" x14ac:dyDescent="0.25">
      <c r="A294" s="47" t="s">
        <v>216</v>
      </c>
      <c r="B294" s="3" t="s">
        <v>153</v>
      </c>
    </row>
    <row r="295" spans="1:9" ht="29.1" customHeight="1" x14ac:dyDescent="0.25">
      <c r="A295" s="47" t="s">
        <v>217</v>
      </c>
      <c r="B295" s="3" t="s">
        <v>153</v>
      </c>
    </row>
    <row r="297" spans="1:9" x14ac:dyDescent="0.25">
      <c r="A297" s="77" t="s">
        <v>481</v>
      </c>
      <c r="B297" s="78" t="s">
        <v>482</v>
      </c>
      <c r="C297" s="76"/>
      <c r="D297" s="76"/>
      <c r="E297" s="76"/>
      <c r="F297" s="76"/>
      <c r="G297" s="76"/>
      <c r="H297" s="76"/>
      <c r="I297" s="76"/>
    </row>
    <row r="298" spans="1:9" x14ac:dyDescent="0.25">
      <c r="A298" s="76"/>
      <c r="B298" s="76"/>
      <c r="C298" s="76"/>
      <c r="D298" s="76"/>
      <c r="E298" s="76"/>
      <c r="F298" s="76"/>
      <c r="G298" s="76"/>
      <c r="H298" s="76"/>
      <c r="I298" s="76"/>
    </row>
    <row r="299" spans="1:9" x14ac:dyDescent="0.25">
      <c r="A299" s="77" t="s">
        <v>483</v>
      </c>
      <c r="B299" s="79" t="s">
        <v>484</v>
      </c>
      <c r="C299" s="80"/>
      <c r="D299" s="80"/>
      <c r="E299" s="76"/>
      <c r="F299" s="76"/>
      <c r="G299" s="76"/>
      <c r="H299" s="76"/>
      <c r="I299" s="76"/>
    </row>
    <row r="300" spans="1:9" x14ac:dyDescent="0.25">
      <c r="A300" s="76"/>
      <c r="B300" s="76"/>
      <c r="C300" s="76"/>
      <c r="D300" s="76"/>
      <c r="E300" s="76"/>
      <c r="F300" s="88"/>
      <c r="G300" s="88"/>
      <c r="H300" s="87"/>
      <c r="I300" s="76"/>
    </row>
    <row r="301" spans="1:9" x14ac:dyDescent="0.25">
      <c r="A301" s="76"/>
      <c r="B301" s="79" t="s">
        <v>485</v>
      </c>
      <c r="C301" s="76"/>
      <c r="D301" s="76"/>
      <c r="E301" s="76"/>
      <c r="F301" s="76"/>
      <c r="G301" s="76"/>
      <c r="H301" s="76"/>
      <c r="I301" s="76"/>
    </row>
    <row r="302" spans="1:9" x14ac:dyDescent="0.25">
      <c r="A302" s="76"/>
      <c r="B302" s="81" t="s">
        <v>486</v>
      </c>
      <c r="C302" s="81" t="s">
        <v>487</v>
      </c>
      <c r="D302" s="76"/>
      <c r="E302" s="76"/>
      <c r="F302" s="76"/>
      <c r="G302" s="76"/>
      <c r="H302" s="76"/>
      <c r="I302" s="76"/>
    </row>
    <row r="303" spans="1:9" x14ac:dyDescent="0.25">
      <c r="A303" s="76"/>
      <c r="B303" s="84" t="s">
        <v>488</v>
      </c>
      <c r="C303" s="89"/>
      <c r="D303" s="76"/>
      <c r="E303" s="90"/>
      <c r="F303" s="76"/>
      <c r="G303" s="76"/>
      <c r="H303" s="76"/>
      <c r="I303" s="76"/>
    </row>
    <row r="304" spans="1:9" x14ac:dyDescent="0.25">
      <c r="A304" s="76"/>
      <c r="B304" s="76"/>
      <c r="C304" s="76"/>
      <c r="D304" s="76"/>
      <c r="E304" s="76"/>
      <c r="F304" s="76"/>
      <c r="G304" s="76"/>
      <c r="H304" s="76"/>
      <c r="I304" s="76"/>
    </row>
    <row r="305" spans="1:9" x14ac:dyDescent="0.25">
      <c r="A305" s="77" t="s">
        <v>489</v>
      </c>
      <c r="B305" s="78" t="s">
        <v>490</v>
      </c>
      <c r="C305" s="76"/>
      <c r="D305" s="76"/>
      <c r="E305" s="76"/>
      <c r="F305" s="76"/>
      <c r="G305" s="76"/>
      <c r="H305" s="76"/>
      <c r="I305" s="76"/>
    </row>
    <row r="306" spans="1:9" x14ac:dyDescent="0.25">
      <c r="A306" s="76"/>
      <c r="B306" s="76"/>
      <c r="C306" s="94"/>
      <c r="D306" s="95"/>
      <c r="E306" s="96">
        <v>18691756509.944</v>
      </c>
      <c r="F306" s="96">
        <v>15069556039.044001</v>
      </c>
      <c r="G306" s="96">
        <v>15069556039.044001</v>
      </c>
      <c r="H306" s="76"/>
      <c r="I306" s="76"/>
    </row>
    <row r="307" spans="1:9" x14ac:dyDescent="0.25">
      <c r="A307" s="77" t="s">
        <v>491</v>
      </c>
      <c r="B307" s="79" t="s">
        <v>492</v>
      </c>
      <c r="C307" s="76"/>
      <c r="D307" s="76"/>
      <c r="E307" s="76"/>
      <c r="F307" s="76"/>
      <c r="G307" s="76"/>
      <c r="H307" s="76"/>
      <c r="I307" s="76"/>
    </row>
    <row r="308" spans="1:9" x14ac:dyDescent="0.25">
      <c r="A308" s="76"/>
      <c r="B308" s="76"/>
      <c r="C308" s="76"/>
      <c r="D308" s="76"/>
      <c r="E308" s="94"/>
      <c r="F308" s="98"/>
      <c r="G308" s="98"/>
      <c r="H308" s="90"/>
      <c r="I308" s="76"/>
    </row>
    <row r="309" spans="1:9" x14ac:dyDescent="0.25">
      <c r="A309" s="76"/>
      <c r="B309" s="100"/>
      <c r="C309" s="76"/>
      <c r="D309" s="76"/>
      <c r="E309" s="76"/>
      <c r="F309" s="76"/>
      <c r="G309" s="76"/>
      <c r="H309" s="76"/>
      <c r="I309" s="76"/>
    </row>
    <row r="310" spans="1:9" x14ac:dyDescent="0.25">
      <c r="A310" s="77" t="s">
        <v>493</v>
      </c>
      <c r="B310" s="79" t="s">
        <v>494</v>
      </c>
      <c r="C310" s="76"/>
      <c r="D310" s="76"/>
      <c r="E310" s="76"/>
      <c r="F310" s="76"/>
      <c r="G310" s="76"/>
      <c r="H310" s="76"/>
      <c r="I310" s="76"/>
    </row>
    <row r="311" spans="1:9" x14ac:dyDescent="0.25">
      <c r="A311" s="76"/>
      <c r="B311" s="76"/>
      <c r="C311" s="76"/>
      <c r="D311" s="76"/>
      <c r="E311" s="76"/>
      <c r="F311" s="76"/>
      <c r="G311" s="76"/>
      <c r="H311" s="76"/>
      <c r="I311" s="76"/>
    </row>
    <row r="312" spans="1:9" x14ac:dyDescent="0.25">
      <c r="A312" s="77" t="s">
        <v>495</v>
      </c>
      <c r="B312" s="78" t="s">
        <v>496</v>
      </c>
      <c r="C312" s="76"/>
      <c r="D312" s="76"/>
      <c r="E312" s="76"/>
      <c r="F312" s="76"/>
      <c r="G312" s="76"/>
      <c r="H312" s="76"/>
      <c r="I312" s="76"/>
    </row>
    <row r="313" spans="1:9" x14ac:dyDescent="0.25">
      <c r="A313" s="76"/>
      <c r="B313" s="101"/>
      <c r="C313" s="76"/>
      <c r="D313" s="76"/>
      <c r="E313" s="76"/>
      <c r="F313" s="76"/>
      <c r="G313" s="76"/>
      <c r="H313" s="76"/>
      <c r="I313" s="76"/>
    </row>
    <row r="314" spans="1:9" x14ac:dyDescent="0.25">
      <c r="A314" s="77" t="s">
        <v>497</v>
      </c>
      <c r="B314" s="79" t="s">
        <v>498</v>
      </c>
      <c r="C314" s="76"/>
      <c r="D314" s="76"/>
      <c r="E314" s="76"/>
      <c r="F314" s="76"/>
      <c r="G314" s="76"/>
      <c r="H314" s="76"/>
      <c r="I314" s="76"/>
    </row>
    <row r="315" spans="1:9" x14ac:dyDescent="0.25">
      <c r="A315" s="77"/>
      <c r="B315" s="78"/>
      <c r="C315" s="76"/>
      <c r="D315" s="76"/>
      <c r="E315" s="76"/>
      <c r="F315" s="76"/>
      <c r="G315" s="76"/>
      <c r="H315" s="76"/>
      <c r="I315" s="76"/>
    </row>
    <row r="316" spans="1:9" x14ac:dyDescent="0.25">
      <c r="A316" s="77" t="s">
        <v>499</v>
      </c>
      <c r="B316" s="79" t="s">
        <v>500</v>
      </c>
      <c r="C316" s="76"/>
      <c r="D316" s="76"/>
      <c r="E316" s="76"/>
      <c r="F316" s="76"/>
      <c r="G316" s="76"/>
      <c r="H316" s="76"/>
      <c r="I316" s="76"/>
    </row>
    <row r="317" spans="1:9" x14ac:dyDescent="0.25">
      <c r="A317" s="77"/>
      <c r="B317" s="84"/>
      <c r="C317" s="84"/>
      <c r="D317" s="84"/>
      <c r="E317" s="102"/>
      <c r="F317" s="86"/>
      <c r="G317" s="86"/>
      <c r="H317" s="76"/>
      <c r="I317" s="76"/>
    </row>
    <row r="318" spans="1:9" x14ac:dyDescent="0.25">
      <c r="A318" s="77"/>
      <c r="B318" s="103"/>
      <c r="C318" s="76"/>
      <c r="D318" s="76"/>
      <c r="E318" s="93"/>
      <c r="F318" s="88"/>
      <c r="G318" s="88"/>
      <c r="H318" s="76"/>
      <c r="I318" s="76"/>
    </row>
    <row r="319" spans="1:9" x14ac:dyDescent="0.25">
      <c r="A319" s="77" t="s">
        <v>501</v>
      </c>
      <c r="B319" s="79" t="s">
        <v>502</v>
      </c>
      <c r="C319" s="76"/>
      <c r="D319" s="76"/>
      <c r="E319" s="76"/>
      <c r="F319" s="76"/>
      <c r="G319" s="76"/>
      <c r="H319" s="76"/>
      <c r="I319" s="76"/>
    </row>
    <row r="320" spans="1:9" x14ac:dyDescent="0.25">
      <c r="A320" s="76"/>
      <c r="B320" s="84"/>
      <c r="C320" s="84"/>
      <c r="D320" s="84"/>
      <c r="E320" s="104"/>
      <c r="F320" s="104"/>
      <c r="G320" s="104"/>
      <c r="H320" s="76"/>
      <c r="I320" s="76"/>
    </row>
    <row r="321" spans="1:9" x14ac:dyDescent="0.25">
      <c r="A321" s="76"/>
      <c r="B321" s="76"/>
      <c r="C321" s="76"/>
      <c r="D321" s="76"/>
      <c r="E321" s="106"/>
      <c r="F321" s="106"/>
      <c r="G321" s="106"/>
      <c r="H321" s="76"/>
      <c r="I321" s="76"/>
    </row>
    <row r="322" spans="1:9" x14ac:dyDescent="0.25">
      <c r="A322" s="76"/>
      <c r="B322" s="76" t="s">
        <v>503</v>
      </c>
      <c r="C322" s="76"/>
      <c r="D322" s="76"/>
      <c r="E322" s="76"/>
      <c r="F322" s="76"/>
      <c r="G322" s="76"/>
      <c r="H322" s="76"/>
      <c r="I322" s="76"/>
    </row>
    <row r="323" spans="1:9" x14ac:dyDescent="0.25">
      <c r="A323" s="76"/>
      <c r="B323" s="76"/>
      <c r="C323" s="76"/>
      <c r="D323" s="76"/>
      <c r="E323" s="76"/>
      <c r="F323" s="76"/>
      <c r="G323" s="76"/>
      <c r="H323" s="76"/>
      <c r="I323" s="76"/>
    </row>
    <row r="324" spans="1:9" x14ac:dyDescent="0.25">
      <c r="A324" s="77" t="s">
        <v>504</v>
      </c>
      <c r="B324" s="78" t="s">
        <v>505</v>
      </c>
      <c r="C324" s="76"/>
      <c r="D324" s="76"/>
      <c r="E324" s="76"/>
      <c r="F324" s="76"/>
      <c r="G324" s="76"/>
      <c r="H324" s="76"/>
      <c r="I324" s="76"/>
    </row>
    <row r="325" spans="1:9" x14ac:dyDescent="0.25">
      <c r="A325" s="76"/>
      <c r="B325" s="76"/>
      <c r="C325" s="76"/>
      <c r="D325" s="76"/>
      <c r="E325" s="76"/>
      <c r="F325" s="76"/>
      <c r="G325" s="76"/>
      <c r="H325" s="76"/>
      <c r="I325" s="76"/>
    </row>
    <row r="326" spans="1:9" x14ac:dyDescent="0.25">
      <c r="A326" s="76"/>
      <c r="B326" s="76" t="s">
        <v>506</v>
      </c>
      <c r="C326" s="76"/>
      <c r="D326" s="76"/>
      <c r="E326" s="76"/>
      <c r="F326" s="76"/>
      <c r="G326" s="76"/>
      <c r="H326" s="76"/>
      <c r="I326" s="76"/>
    </row>
    <row r="327" spans="1:9" x14ac:dyDescent="0.25">
      <c r="A327" s="76"/>
      <c r="B327" s="76"/>
      <c r="C327" s="76"/>
      <c r="D327" s="76"/>
      <c r="E327" s="76"/>
      <c r="F327" s="76"/>
      <c r="G327" s="76"/>
      <c r="H327" s="76"/>
      <c r="I327" s="76"/>
    </row>
    <row r="328" spans="1:9" x14ac:dyDescent="0.25">
      <c r="A328" s="77" t="s">
        <v>507</v>
      </c>
      <c r="B328" s="78" t="s">
        <v>508</v>
      </c>
      <c r="C328" s="76"/>
      <c r="D328" s="76"/>
      <c r="E328" s="76"/>
      <c r="F328" s="76"/>
      <c r="G328" s="76"/>
      <c r="H328" s="76"/>
      <c r="I328" s="76"/>
    </row>
    <row r="329" spans="1:9" x14ac:dyDescent="0.25">
      <c r="A329" s="76"/>
      <c r="B329" s="76"/>
      <c r="C329" s="76"/>
      <c r="D329" s="76"/>
      <c r="E329" s="76"/>
      <c r="F329" s="76"/>
      <c r="G329" s="76"/>
      <c r="H329" s="76"/>
      <c r="I329" s="76" t="s">
        <v>509</v>
      </c>
    </row>
    <row r="331" spans="1:9" ht="69.95" customHeight="1" x14ac:dyDescent="0.25">
      <c r="A331" s="107" t="s">
        <v>227</v>
      </c>
      <c r="B331" s="107" t="s">
        <v>228</v>
      </c>
      <c r="C331" s="107" t="s">
        <v>5</v>
      </c>
      <c r="D331" s="107" t="s">
        <v>6</v>
      </c>
    </row>
    <row r="332" spans="1:9" ht="69.95" customHeight="1" x14ac:dyDescent="0.25">
      <c r="A332" s="107" t="s">
        <v>1763</v>
      </c>
      <c r="B332" s="107"/>
      <c r="C332" s="107" t="s">
        <v>75</v>
      </c>
      <c r="D332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157"/>
  <sheetViews>
    <sheetView showGridLines="0" workbookViewId="0">
      <pane ySplit="4" topLeftCell="A129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1764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1765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991</v>
      </c>
      <c r="B8" s="31" t="s">
        <v>992</v>
      </c>
      <c r="C8" s="31" t="s">
        <v>270</v>
      </c>
      <c r="D8" s="14">
        <v>184431</v>
      </c>
      <c r="E8" s="15">
        <v>6068.15</v>
      </c>
      <c r="F8" s="16">
        <v>6.1699999999999998E-2</v>
      </c>
      <c r="G8" s="16"/>
    </row>
    <row r="9" spans="1:7" x14ac:dyDescent="0.25">
      <c r="A9" s="13" t="s">
        <v>469</v>
      </c>
      <c r="B9" s="31" t="s">
        <v>470</v>
      </c>
      <c r="C9" s="31" t="s">
        <v>343</v>
      </c>
      <c r="D9" s="14">
        <v>375000</v>
      </c>
      <c r="E9" s="15">
        <v>5973.75</v>
      </c>
      <c r="F9" s="16">
        <v>6.0699999999999997E-2</v>
      </c>
      <c r="G9" s="16"/>
    </row>
    <row r="10" spans="1:7" x14ac:dyDescent="0.25">
      <c r="A10" s="13" t="s">
        <v>1766</v>
      </c>
      <c r="B10" s="31" t="s">
        <v>1767</v>
      </c>
      <c r="C10" s="31" t="s">
        <v>337</v>
      </c>
      <c r="D10" s="14">
        <v>263252</v>
      </c>
      <c r="E10" s="15">
        <v>4610.6000000000004</v>
      </c>
      <c r="F10" s="16">
        <v>4.6899999999999997E-2</v>
      </c>
      <c r="G10" s="16"/>
    </row>
    <row r="11" spans="1:7" x14ac:dyDescent="0.25">
      <c r="A11" s="13" t="s">
        <v>1768</v>
      </c>
      <c r="B11" s="31" t="s">
        <v>1769</v>
      </c>
      <c r="C11" s="31" t="s">
        <v>466</v>
      </c>
      <c r="D11" s="14">
        <v>172132</v>
      </c>
      <c r="E11" s="15">
        <v>4003.1</v>
      </c>
      <c r="F11" s="16">
        <v>4.07E-2</v>
      </c>
      <c r="G11" s="16"/>
    </row>
    <row r="12" spans="1:7" x14ac:dyDescent="0.25">
      <c r="A12" s="13" t="s">
        <v>392</v>
      </c>
      <c r="B12" s="31" t="s">
        <v>393</v>
      </c>
      <c r="C12" s="31" t="s">
        <v>270</v>
      </c>
      <c r="D12" s="14">
        <v>1750000</v>
      </c>
      <c r="E12" s="15">
        <v>3762.33</v>
      </c>
      <c r="F12" s="16">
        <v>3.8199999999999998E-2</v>
      </c>
      <c r="G12" s="16"/>
    </row>
    <row r="13" spans="1:7" x14ac:dyDescent="0.25">
      <c r="A13" s="13" t="s">
        <v>1628</v>
      </c>
      <c r="B13" s="31" t="s">
        <v>1629</v>
      </c>
      <c r="C13" s="31" t="s">
        <v>277</v>
      </c>
      <c r="D13" s="14">
        <v>1071201</v>
      </c>
      <c r="E13" s="15">
        <v>3568.71</v>
      </c>
      <c r="F13" s="16">
        <v>3.6299999999999999E-2</v>
      </c>
      <c r="G13" s="16"/>
    </row>
    <row r="14" spans="1:7" x14ac:dyDescent="0.25">
      <c r="A14" s="13" t="s">
        <v>284</v>
      </c>
      <c r="B14" s="31" t="s">
        <v>285</v>
      </c>
      <c r="C14" s="31" t="s">
        <v>286</v>
      </c>
      <c r="D14" s="14">
        <v>345000</v>
      </c>
      <c r="E14" s="15">
        <v>3225.23</v>
      </c>
      <c r="F14" s="16">
        <v>3.2800000000000003E-2</v>
      </c>
      <c r="G14" s="16"/>
    </row>
    <row r="15" spans="1:7" x14ac:dyDescent="0.25">
      <c r="A15" s="13" t="s">
        <v>1770</v>
      </c>
      <c r="B15" s="31" t="s">
        <v>1771</v>
      </c>
      <c r="C15" s="31" t="s">
        <v>337</v>
      </c>
      <c r="D15" s="14">
        <v>1152024</v>
      </c>
      <c r="E15" s="15">
        <v>3022.91</v>
      </c>
      <c r="F15" s="16">
        <v>3.0700000000000002E-2</v>
      </c>
      <c r="G15" s="16"/>
    </row>
    <row r="16" spans="1:7" x14ac:dyDescent="0.25">
      <c r="A16" s="13" t="s">
        <v>1772</v>
      </c>
      <c r="B16" s="31" t="s">
        <v>1773</v>
      </c>
      <c r="C16" s="31" t="s">
        <v>270</v>
      </c>
      <c r="D16" s="14">
        <v>1186157</v>
      </c>
      <c r="E16" s="15">
        <v>3003.82</v>
      </c>
      <c r="F16" s="16">
        <v>3.0499999999999999E-2</v>
      </c>
      <c r="G16" s="16"/>
    </row>
    <row r="17" spans="1:7" x14ac:dyDescent="0.25">
      <c r="A17" s="13" t="s">
        <v>1624</v>
      </c>
      <c r="B17" s="31" t="s">
        <v>1625</v>
      </c>
      <c r="C17" s="31" t="s">
        <v>291</v>
      </c>
      <c r="D17" s="14">
        <v>380000</v>
      </c>
      <c r="E17" s="15">
        <v>2888.38</v>
      </c>
      <c r="F17" s="16">
        <v>2.9399999999999999E-2</v>
      </c>
      <c r="G17" s="16"/>
    </row>
    <row r="18" spans="1:7" x14ac:dyDescent="0.25">
      <c r="A18" s="13" t="s">
        <v>519</v>
      </c>
      <c r="B18" s="31" t="s">
        <v>520</v>
      </c>
      <c r="C18" s="31" t="s">
        <v>299</v>
      </c>
      <c r="D18" s="14">
        <v>2200000</v>
      </c>
      <c r="E18" s="15">
        <v>2690.38</v>
      </c>
      <c r="F18" s="16">
        <v>2.7300000000000001E-2</v>
      </c>
      <c r="G18" s="16"/>
    </row>
    <row r="19" spans="1:7" x14ac:dyDescent="0.25">
      <c r="A19" s="13" t="s">
        <v>1378</v>
      </c>
      <c r="B19" s="31" t="s">
        <v>1379</v>
      </c>
      <c r="C19" s="31" t="s">
        <v>299</v>
      </c>
      <c r="D19" s="14">
        <v>479571</v>
      </c>
      <c r="E19" s="15">
        <v>2474.35</v>
      </c>
      <c r="F19" s="16">
        <v>2.5100000000000001E-2</v>
      </c>
      <c r="G19" s="16"/>
    </row>
    <row r="20" spans="1:7" x14ac:dyDescent="0.25">
      <c r="A20" s="13" t="s">
        <v>1774</v>
      </c>
      <c r="B20" s="31" t="s">
        <v>1775</v>
      </c>
      <c r="C20" s="31" t="s">
        <v>304</v>
      </c>
      <c r="D20" s="14">
        <v>378659</v>
      </c>
      <c r="E20" s="15">
        <v>2354.31</v>
      </c>
      <c r="F20" s="16">
        <v>2.3900000000000001E-2</v>
      </c>
      <c r="G20" s="16"/>
    </row>
    <row r="21" spans="1:7" x14ac:dyDescent="0.25">
      <c r="A21" s="13" t="s">
        <v>1564</v>
      </c>
      <c r="B21" s="31" t="s">
        <v>1565</v>
      </c>
      <c r="C21" s="31" t="s">
        <v>277</v>
      </c>
      <c r="D21" s="14">
        <v>345000</v>
      </c>
      <c r="E21" s="15">
        <v>2265.27</v>
      </c>
      <c r="F21" s="16">
        <v>2.3E-2</v>
      </c>
      <c r="G21" s="16"/>
    </row>
    <row r="22" spans="1:7" x14ac:dyDescent="0.25">
      <c r="A22" s="13" t="s">
        <v>1776</v>
      </c>
      <c r="B22" s="31" t="s">
        <v>1777</v>
      </c>
      <c r="C22" s="31" t="s">
        <v>304</v>
      </c>
      <c r="D22" s="14">
        <v>119905</v>
      </c>
      <c r="E22" s="15">
        <v>2207.4499999999998</v>
      </c>
      <c r="F22" s="16">
        <v>2.24E-2</v>
      </c>
      <c r="G22" s="16"/>
    </row>
    <row r="23" spans="1:7" x14ac:dyDescent="0.25">
      <c r="A23" s="13" t="s">
        <v>1778</v>
      </c>
      <c r="B23" s="31" t="s">
        <v>1779</v>
      </c>
      <c r="C23" s="31" t="s">
        <v>299</v>
      </c>
      <c r="D23" s="14">
        <v>1443000</v>
      </c>
      <c r="E23" s="15">
        <v>2188.4499999999998</v>
      </c>
      <c r="F23" s="16">
        <v>2.2200000000000001E-2</v>
      </c>
      <c r="G23" s="16"/>
    </row>
    <row r="24" spans="1:7" x14ac:dyDescent="0.25">
      <c r="A24" s="13" t="s">
        <v>1780</v>
      </c>
      <c r="B24" s="31" t="s">
        <v>1781</v>
      </c>
      <c r="C24" s="31" t="s">
        <v>299</v>
      </c>
      <c r="D24" s="14">
        <v>1050000</v>
      </c>
      <c r="E24" s="15">
        <v>2027.87</v>
      </c>
      <c r="F24" s="16">
        <v>2.06E-2</v>
      </c>
      <c r="G24" s="16"/>
    </row>
    <row r="25" spans="1:7" x14ac:dyDescent="0.25">
      <c r="A25" s="13" t="s">
        <v>1422</v>
      </c>
      <c r="B25" s="31" t="s">
        <v>1423</v>
      </c>
      <c r="C25" s="31" t="s">
        <v>320</v>
      </c>
      <c r="D25" s="14">
        <v>1600000</v>
      </c>
      <c r="E25" s="15">
        <v>1959.52</v>
      </c>
      <c r="F25" s="16">
        <v>1.9900000000000001E-2</v>
      </c>
      <c r="G25" s="16"/>
    </row>
    <row r="26" spans="1:7" x14ac:dyDescent="0.25">
      <c r="A26" s="13" t="s">
        <v>1782</v>
      </c>
      <c r="B26" s="31" t="s">
        <v>1783</v>
      </c>
      <c r="C26" s="31" t="s">
        <v>291</v>
      </c>
      <c r="D26" s="14">
        <v>110000</v>
      </c>
      <c r="E26" s="15">
        <v>1899.26</v>
      </c>
      <c r="F26" s="16">
        <v>1.9300000000000001E-2</v>
      </c>
      <c r="G26" s="16"/>
    </row>
    <row r="27" spans="1:7" x14ac:dyDescent="0.25">
      <c r="A27" s="13" t="s">
        <v>1784</v>
      </c>
      <c r="B27" s="31" t="s">
        <v>1785</v>
      </c>
      <c r="C27" s="31" t="s">
        <v>283</v>
      </c>
      <c r="D27" s="14">
        <v>1000000</v>
      </c>
      <c r="E27" s="15">
        <v>1878.5</v>
      </c>
      <c r="F27" s="16">
        <v>1.9099999999999999E-2</v>
      </c>
      <c r="G27" s="16"/>
    </row>
    <row r="28" spans="1:7" x14ac:dyDescent="0.25">
      <c r="A28" s="13" t="s">
        <v>1786</v>
      </c>
      <c r="B28" s="31" t="s">
        <v>1787</v>
      </c>
      <c r="C28" s="31" t="s">
        <v>291</v>
      </c>
      <c r="D28" s="14">
        <v>187442</v>
      </c>
      <c r="E28" s="15">
        <v>1818.09</v>
      </c>
      <c r="F28" s="16">
        <v>1.8499999999999999E-2</v>
      </c>
      <c r="G28" s="16"/>
    </row>
    <row r="29" spans="1:7" x14ac:dyDescent="0.25">
      <c r="A29" s="13" t="s">
        <v>1394</v>
      </c>
      <c r="B29" s="31" t="s">
        <v>1395</v>
      </c>
      <c r="C29" s="31" t="s">
        <v>1396</v>
      </c>
      <c r="D29" s="14">
        <v>1615478</v>
      </c>
      <c r="E29" s="15">
        <v>1754.09</v>
      </c>
      <c r="F29" s="16">
        <v>1.78E-2</v>
      </c>
      <c r="G29" s="16"/>
    </row>
    <row r="30" spans="1:7" x14ac:dyDescent="0.25">
      <c r="A30" s="13" t="s">
        <v>1788</v>
      </c>
      <c r="B30" s="31" t="s">
        <v>1789</v>
      </c>
      <c r="C30" s="31" t="s">
        <v>291</v>
      </c>
      <c r="D30" s="14">
        <v>153000</v>
      </c>
      <c r="E30" s="15">
        <v>1636.26</v>
      </c>
      <c r="F30" s="16">
        <v>1.66E-2</v>
      </c>
      <c r="G30" s="16"/>
    </row>
    <row r="31" spans="1:7" x14ac:dyDescent="0.25">
      <c r="A31" s="13" t="s">
        <v>1414</v>
      </c>
      <c r="B31" s="31" t="s">
        <v>1415</v>
      </c>
      <c r="C31" s="31" t="s">
        <v>307</v>
      </c>
      <c r="D31" s="14">
        <v>95000</v>
      </c>
      <c r="E31" s="15">
        <v>1571.97</v>
      </c>
      <c r="F31" s="16">
        <v>1.6E-2</v>
      </c>
      <c r="G31" s="16"/>
    </row>
    <row r="32" spans="1:7" x14ac:dyDescent="0.25">
      <c r="A32" s="13" t="s">
        <v>1790</v>
      </c>
      <c r="B32" s="31" t="s">
        <v>1791</v>
      </c>
      <c r="C32" s="31" t="s">
        <v>418</v>
      </c>
      <c r="D32" s="14">
        <v>220000</v>
      </c>
      <c r="E32" s="15">
        <v>1556.61</v>
      </c>
      <c r="F32" s="16">
        <v>1.5800000000000002E-2</v>
      </c>
      <c r="G32" s="16"/>
    </row>
    <row r="33" spans="1:7" x14ac:dyDescent="0.25">
      <c r="A33" s="13" t="s">
        <v>473</v>
      </c>
      <c r="B33" s="31" t="s">
        <v>474</v>
      </c>
      <c r="C33" s="31" t="s">
        <v>340</v>
      </c>
      <c r="D33" s="14">
        <v>715681</v>
      </c>
      <c r="E33" s="15">
        <v>1386.35</v>
      </c>
      <c r="F33" s="16">
        <v>1.41E-2</v>
      </c>
      <c r="G33" s="16"/>
    </row>
    <row r="34" spans="1:7" x14ac:dyDescent="0.25">
      <c r="A34" s="13" t="s">
        <v>1792</v>
      </c>
      <c r="B34" s="31" t="s">
        <v>1793</v>
      </c>
      <c r="C34" s="31" t="s">
        <v>304</v>
      </c>
      <c r="D34" s="14">
        <v>276600</v>
      </c>
      <c r="E34" s="15">
        <v>1354.51</v>
      </c>
      <c r="F34" s="16">
        <v>1.38E-2</v>
      </c>
      <c r="G34" s="16"/>
    </row>
    <row r="35" spans="1:7" x14ac:dyDescent="0.25">
      <c r="A35" s="13" t="s">
        <v>1794</v>
      </c>
      <c r="B35" s="31" t="s">
        <v>1795</v>
      </c>
      <c r="C35" s="31" t="s">
        <v>466</v>
      </c>
      <c r="D35" s="14">
        <v>368000</v>
      </c>
      <c r="E35" s="15">
        <v>1337.35</v>
      </c>
      <c r="F35" s="16">
        <v>1.3599999999999999E-2</v>
      </c>
      <c r="G35" s="16"/>
    </row>
    <row r="36" spans="1:7" x14ac:dyDescent="0.25">
      <c r="A36" s="13" t="s">
        <v>1796</v>
      </c>
      <c r="B36" s="31" t="s">
        <v>1797</v>
      </c>
      <c r="C36" s="31" t="s">
        <v>343</v>
      </c>
      <c r="D36" s="14">
        <v>104962</v>
      </c>
      <c r="E36" s="15">
        <v>1302.79</v>
      </c>
      <c r="F36" s="16">
        <v>1.32E-2</v>
      </c>
      <c r="G36" s="16"/>
    </row>
    <row r="37" spans="1:7" x14ac:dyDescent="0.25">
      <c r="A37" s="13" t="s">
        <v>1618</v>
      </c>
      <c r="B37" s="31" t="s">
        <v>1619</v>
      </c>
      <c r="C37" s="31" t="s">
        <v>296</v>
      </c>
      <c r="D37" s="14">
        <v>290000</v>
      </c>
      <c r="E37" s="15">
        <v>1298.19</v>
      </c>
      <c r="F37" s="16">
        <v>1.32E-2</v>
      </c>
      <c r="G37" s="16"/>
    </row>
    <row r="38" spans="1:7" x14ac:dyDescent="0.25">
      <c r="A38" s="13" t="s">
        <v>1798</v>
      </c>
      <c r="B38" s="31" t="s">
        <v>1799</v>
      </c>
      <c r="C38" s="31" t="s">
        <v>1800</v>
      </c>
      <c r="D38" s="14">
        <v>275000</v>
      </c>
      <c r="E38" s="15">
        <v>1167.51</v>
      </c>
      <c r="F38" s="16">
        <v>1.1900000000000001E-2</v>
      </c>
      <c r="G38" s="16"/>
    </row>
    <row r="39" spans="1:7" x14ac:dyDescent="0.25">
      <c r="A39" s="13" t="s">
        <v>1801</v>
      </c>
      <c r="B39" s="31" t="s">
        <v>1802</v>
      </c>
      <c r="C39" s="31" t="s">
        <v>923</v>
      </c>
      <c r="D39" s="14">
        <v>700000</v>
      </c>
      <c r="E39" s="15">
        <v>1160.46</v>
      </c>
      <c r="F39" s="16">
        <v>1.18E-2</v>
      </c>
      <c r="G39" s="16"/>
    </row>
    <row r="40" spans="1:7" x14ac:dyDescent="0.25">
      <c r="A40" s="13" t="s">
        <v>1803</v>
      </c>
      <c r="B40" s="31" t="s">
        <v>1804</v>
      </c>
      <c r="C40" s="31" t="s">
        <v>592</v>
      </c>
      <c r="D40" s="14">
        <v>650000</v>
      </c>
      <c r="E40" s="15">
        <v>1141.47</v>
      </c>
      <c r="F40" s="16">
        <v>1.1599999999999999E-2</v>
      </c>
      <c r="G40" s="16"/>
    </row>
    <row r="41" spans="1:7" x14ac:dyDescent="0.25">
      <c r="A41" s="13" t="s">
        <v>1805</v>
      </c>
      <c r="B41" s="31" t="s">
        <v>1806</v>
      </c>
      <c r="C41" s="31" t="s">
        <v>370</v>
      </c>
      <c r="D41" s="14">
        <v>270000</v>
      </c>
      <c r="E41" s="15">
        <v>1113.3499999999999</v>
      </c>
      <c r="F41" s="16">
        <v>1.1299999999999999E-2</v>
      </c>
      <c r="G41" s="16"/>
    </row>
    <row r="42" spans="1:7" x14ac:dyDescent="0.25">
      <c r="A42" s="13" t="s">
        <v>1281</v>
      </c>
      <c r="B42" s="31" t="s">
        <v>1282</v>
      </c>
      <c r="C42" s="31" t="s">
        <v>262</v>
      </c>
      <c r="D42" s="14">
        <v>70000</v>
      </c>
      <c r="E42" s="15">
        <v>1062.18</v>
      </c>
      <c r="F42" s="16">
        <v>1.0800000000000001E-2</v>
      </c>
      <c r="G42" s="16"/>
    </row>
    <row r="43" spans="1:7" x14ac:dyDescent="0.25">
      <c r="A43" s="13" t="s">
        <v>1807</v>
      </c>
      <c r="B43" s="31" t="s">
        <v>1808</v>
      </c>
      <c r="C43" s="31" t="s">
        <v>592</v>
      </c>
      <c r="D43" s="14">
        <v>581440</v>
      </c>
      <c r="E43" s="15">
        <v>1055.5999999999999</v>
      </c>
      <c r="F43" s="16">
        <v>1.0699999999999999E-2</v>
      </c>
      <c r="G43" s="16"/>
    </row>
    <row r="44" spans="1:7" x14ac:dyDescent="0.25">
      <c r="A44" s="13" t="s">
        <v>1809</v>
      </c>
      <c r="B44" s="31" t="s">
        <v>1810</v>
      </c>
      <c r="C44" s="31" t="s">
        <v>296</v>
      </c>
      <c r="D44" s="14">
        <v>185697</v>
      </c>
      <c r="E44" s="15">
        <v>1023.93</v>
      </c>
      <c r="F44" s="16">
        <v>1.04E-2</v>
      </c>
      <c r="G44" s="16"/>
    </row>
    <row r="45" spans="1:7" x14ac:dyDescent="0.25">
      <c r="A45" s="13" t="s">
        <v>1811</v>
      </c>
      <c r="B45" s="31" t="s">
        <v>1812</v>
      </c>
      <c r="C45" s="31" t="s">
        <v>592</v>
      </c>
      <c r="D45" s="14">
        <v>185196</v>
      </c>
      <c r="E45" s="15">
        <v>1012.65</v>
      </c>
      <c r="F45" s="16">
        <v>1.03E-2</v>
      </c>
      <c r="G45" s="16"/>
    </row>
    <row r="46" spans="1:7" x14ac:dyDescent="0.25">
      <c r="A46" s="13" t="s">
        <v>1813</v>
      </c>
      <c r="B46" s="31" t="s">
        <v>1814</v>
      </c>
      <c r="C46" s="31" t="s">
        <v>384</v>
      </c>
      <c r="D46" s="14">
        <v>200000</v>
      </c>
      <c r="E46" s="15">
        <v>984.9</v>
      </c>
      <c r="F46" s="16">
        <v>0.01</v>
      </c>
      <c r="G46" s="16"/>
    </row>
    <row r="47" spans="1:7" x14ac:dyDescent="0.25">
      <c r="A47" s="13" t="s">
        <v>1815</v>
      </c>
      <c r="B47" s="31" t="s">
        <v>1816</v>
      </c>
      <c r="C47" s="31" t="s">
        <v>350</v>
      </c>
      <c r="D47" s="14">
        <v>213455</v>
      </c>
      <c r="E47" s="15">
        <v>950.09</v>
      </c>
      <c r="F47" s="16">
        <v>9.7000000000000003E-3</v>
      </c>
      <c r="G47" s="16"/>
    </row>
    <row r="48" spans="1:7" x14ac:dyDescent="0.25">
      <c r="A48" s="13" t="s">
        <v>1817</v>
      </c>
      <c r="B48" s="31" t="s">
        <v>1818</v>
      </c>
      <c r="C48" s="31" t="s">
        <v>323</v>
      </c>
      <c r="D48" s="14">
        <v>146319</v>
      </c>
      <c r="E48" s="15">
        <v>933.95</v>
      </c>
      <c r="F48" s="16">
        <v>9.4999999999999998E-3</v>
      </c>
      <c r="G48" s="16"/>
    </row>
    <row r="49" spans="1:7" x14ac:dyDescent="0.25">
      <c r="A49" s="13" t="s">
        <v>1819</v>
      </c>
      <c r="B49" s="31" t="s">
        <v>1820</v>
      </c>
      <c r="C49" s="31" t="s">
        <v>592</v>
      </c>
      <c r="D49" s="14">
        <v>209335</v>
      </c>
      <c r="E49" s="15">
        <v>905.37</v>
      </c>
      <c r="F49" s="16">
        <v>9.1999999999999998E-3</v>
      </c>
      <c r="G49" s="16"/>
    </row>
    <row r="50" spans="1:7" x14ac:dyDescent="0.25">
      <c r="A50" s="13" t="s">
        <v>1821</v>
      </c>
      <c r="B50" s="31" t="s">
        <v>1822</v>
      </c>
      <c r="C50" s="31" t="s">
        <v>343</v>
      </c>
      <c r="D50" s="14">
        <v>327240</v>
      </c>
      <c r="E50" s="15">
        <v>787.54</v>
      </c>
      <c r="F50" s="16">
        <v>8.0000000000000002E-3</v>
      </c>
      <c r="G50" s="16"/>
    </row>
    <row r="51" spans="1:7" x14ac:dyDescent="0.25">
      <c r="A51" s="13" t="s">
        <v>1823</v>
      </c>
      <c r="B51" s="31" t="s">
        <v>1824</v>
      </c>
      <c r="C51" s="31" t="s">
        <v>296</v>
      </c>
      <c r="D51" s="14">
        <v>80000</v>
      </c>
      <c r="E51" s="15">
        <v>748.84</v>
      </c>
      <c r="F51" s="16">
        <v>7.6E-3</v>
      </c>
      <c r="G51" s="16"/>
    </row>
    <row r="52" spans="1:7" x14ac:dyDescent="0.25">
      <c r="A52" s="13" t="s">
        <v>1825</v>
      </c>
      <c r="B52" s="31" t="s">
        <v>1826</v>
      </c>
      <c r="C52" s="31" t="s">
        <v>304</v>
      </c>
      <c r="D52" s="14">
        <v>324180</v>
      </c>
      <c r="E52" s="15">
        <v>689.6</v>
      </c>
      <c r="F52" s="16">
        <v>7.0000000000000001E-3</v>
      </c>
      <c r="G52" s="16"/>
    </row>
    <row r="53" spans="1:7" x14ac:dyDescent="0.25">
      <c r="A53" s="13" t="s">
        <v>1827</v>
      </c>
      <c r="B53" s="31" t="s">
        <v>1828</v>
      </c>
      <c r="C53" s="31" t="s">
        <v>280</v>
      </c>
      <c r="D53" s="14">
        <v>60000</v>
      </c>
      <c r="E53" s="15">
        <v>685.29</v>
      </c>
      <c r="F53" s="16">
        <v>7.0000000000000001E-3</v>
      </c>
      <c r="G53" s="16"/>
    </row>
    <row r="54" spans="1:7" x14ac:dyDescent="0.25">
      <c r="A54" s="13" t="s">
        <v>1829</v>
      </c>
      <c r="B54" s="31" t="s">
        <v>1830</v>
      </c>
      <c r="C54" s="31" t="s">
        <v>1015</v>
      </c>
      <c r="D54" s="14">
        <v>799443</v>
      </c>
      <c r="E54" s="15">
        <v>537.63</v>
      </c>
      <c r="F54" s="16">
        <v>5.4999999999999997E-3</v>
      </c>
      <c r="G54" s="16"/>
    </row>
    <row r="55" spans="1:7" x14ac:dyDescent="0.25">
      <c r="A55" s="13" t="s">
        <v>1474</v>
      </c>
      <c r="B55" s="31" t="s">
        <v>1475</v>
      </c>
      <c r="C55" s="31" t="s">
        <v>343</v>
      </c>
      <c r="D55" s="14">
        <v>380098</v>
      </c>
      <c r="E55" s="15">
        <v>524.73</v>
      </c>
      <c r="F55" s="16">
        <v>5.3E-3</v>
      </c>
      <c r="G55" s="16"/>
    </row>
    <row r="56" spans="1:7" x14ac:dyDescent="0.25">
      <c r="A56" s="13" t="s">
        <v>1831</v>
      </c>
      <c r="B56" s="31" t="s">
        <v>1832</v>
      </c>
      <c r="C56" s="31" t="s">
        <v>343</v>
      </c>
      <c r="D56" s="14">
        <v>83809</v>
      </c>
      <c r="E56" s="15">
        <v>422.61</v>
      </c>
      <c r="F56" s="16">
        <v>4.3E-3</v>
      </c>
      <c r="G56" s="16"/>
    </row>
    <row r="57" spans="1:7" x14ac:dyDescent="0.25">
      <c r="A57" s="13" t="s">
        <v>1833</v>
      </c>
      <c r="B57" s="31" t="s">
        <v>1834</v>
      </c>
      <c r="C57" s="31" t="s">
        <v>337</v>
      </c>
      <c r="D57" s="14">
        <v>190990</v>
      </c>
      <c r="E57" s="15">
        <v>419.01</v>
      </c>
      <c r="F57" s="16">
        <v>4.3E-3</v>
      </c>
      <c r="G57" s="16"/>
    </row>
    <row r="58" spans="1:7" x14ac:dyDescent="0.25">
      <c r="A58" s="13" t="s">
        <v>1835</v>
      </c>
      <c r="B58" s="31" t="s">
        <v>1836</v>
      </c>
      <c r="C58" s="31" t="s">
        <v>265</v>
      </c>
      <c r="D58" s="14">
        <v>251589</v>
      </c>
      <c r="E58" s="15">
        <v>320.47000000000003</v>
      </c>
      <c r="F58" s="16">
        <v>3.3E-3</v>
      </c>
      <c r="G58" s="16"/>
    </row>
    <row r="59" spans="1:7" x14ac:dyDescent="0.25">
      <c r="A59" s="13" t="s">
        <v>1837</v>
      </c>
      <c r="B59" s="31" t="s">
        <v>1838</v>
      </c>
      <c r="C59" s="31" t="s">
        <v>1551</v>
      </c>
      <c r="D59" s="14">
        <v>46313</v>
      </c>
      <c r="E59" s="15">
        <v>212.55</v>
      </c>
      <c r="F59" s="16">
        <v>2.2000000000000001E-3</v>
      </c>
      <c r="G59" s="16"/>
    </row>
    <row r="60" spans="1:7" x14ac:dyDescent="0.25">
      <c r="A60" s="13" t="s">
        <v>1839</v>
      </c>
      <c r="B60" s="31" t="s">
        <v>1840</v>
      </c>
      <c r="C60" s="31" t="s">
        <v>340</v>
      </c>
      <c r="D60" s="14">
        <v>84315</v>
      </c>
      <c r="E60" s="15">
        <v>203.95</v>
      </c>
      <c r="F60" s="16">
        <v>2.0999999999999999E-3</v>
      </c>
      <c r="G60" s="16"/>
    </row>
    <row r="61" spans="1:7" x14ac:dyDescent="0.25">
      <c r="A61" s="13" t="s">
        <v>1841</v>
      </c>
      <c r="B61" s="31" t="s">
        <v>1842</v>
      </c>
      <c r="C61" s="31" t="s">
        <v>307</v>
      </c>
      <c r="D61" s="14">
        <v>24888</v>
      </c>
      <c r="E61" s="15">
        <v>101.94</v>
      </c>
      <c r="F61" s="16">
        <v>1E-3</v>
      </c>
      <c r="G61" s="16"/>
    </row>
    <row r="62" spans="1:7" x14ac:dyDescent="0.25">
      <c r="A62" s="17" t="s">
        <v>187</v>
      </c>
      <c r="B62" s="32"/>
      <c r="C62" s="32"/>
      <c r="D62" s="18"/>
      <c r="E62" s="37">
        <v>95254.17</v>
      </c>
      <c r="F62" s="38">
        <v>0.96809999999999996</v>
      </c>
      <c r="G62" s="21"/>
    </row>
    <row r="63" spans="1:7" x14ac:dyDescent="0.25">
      <c r="A63" s="17" t="s">
        <v>477</v>
      </c>
      <c r="B63" s="31"/>
      <c r="C63" s="31"/>
      <c r="D63" s="14"/>
      <c r="E63" s="15"/>
      <c r="F63" s="16"/>
      <c r="G63" s="16"/>
    </row>
    <row r="64" spans="1:7" x14ac:dyDescent="0.25">
      <c r="A64" s="17" t="s">
        <v>187</v>
      </c>
      <c r="B64" s="31"/>
      <c r="C64" s="31"/>
      <c r="D64" s="14"/>
      <c r="E64" s="39" t="s">
        <v>153</v>
      </c>
      <c r="F64" s="40" t="s">
        <v>153</v>
      </c>
      <c r="G64" s="16"/>
    </row>
    <row r="65" spans="1:7" x14ac:dyDescent="0.25">
      <c r="A65" s="24" t="s">
        <v>190</v>
      </c>
      <c r="B65" s="33"/>
      <c r="C65" s="33"/>
      <c r="D65" s="25"/>
      <c r="E65" s="28">
        <v>95254.17</v>
      </c>
      <c r="F65" s="29">
        <v>0.96809999999999996</v>
      </c>
      <c r="G65" s="21"/>
    </row>
    <row r="66" spans="1:7" x14ac:dyDescent="0.25">
      <c r="A66" s="13"/>
      <c r="B66" s="31"/>
      <c r="C66" s="31"/>
      <c r="D66" s="14"/>
      <c r="E66" s="15"/>
      <c r="F66" s="16"/>
      <c r="G66" s="16"/>
    </row>
    <row r="67" spans="1:7" x14ac:dyDescent="0.25">
      <c r="A67" s="17" t="s">
        <v>948</v>
      </c>
      <c r="B67" s="31"/>
      <c r="C67" s="31"/>
      <c r="D67" s="14"/>
      <c r="E67" s="15"/>
      <c r="F67" s="16"/>
      <c r="G67" s="16"/>
    </row>
    <row r="68" spans="1:7" x14ac:dyDescent="0.25">
      <c r="A68" s="17" t="s">
        <v>949</v>
      </c>
      <c r="B68" s="31"/>
      <c r="C68" s="31"/>
      <c r="D68" s="14"/>
      <c r="E68" s="15"/>
      <c r="F68" s="16"/>
      <c r="G68" s="16"/>
    </row>
    <row r="69" spans="1:7" x14ac:dyDescent="0.25">
      <c r="A69" s="13" t="s">
        <v>1017</v>
      </c>
      <c r="B69" s="31"/>
      <c r="C69" s="31" t="s">
        <v>1018</v>
      </c>
      <c r="D69" s="14">
        <v>7930</v>
      </c>
      <c r="E69" s="15">
        <v>1910.99</v>
      </c>
      <c r="F69" s="16">
        <v>1.9418000000000001E-2</v>
      </c>
      <c r="G69" s="16"/>
    </row>
    <row r="70" spans="1:7" x14ac:dyDescent="0.25">
      <c r="A70" s="17" t="s">
        <v>187</v>
      </c>
      <c r="B70" s="32"/>
      <c r="C70" s="32"/>
      <c r="D70" s="18"/>
      <c r="E70" s="37">
        <v>1910.99</v>
      </c>
      <c r="F70" s="38">
        <v>1.9418000000000001E-2</v>
      </c>
      <c r="G70" s="21"/>
    </row>
    <row r="71" spans="1:7" x14ac:dyDescent="0.25">
      <c r="A71" s="13"/>
      <c r="B71" s="31"/>
      <c r="C71" s="31"/>
      <c r="D71" s="14"/>
      <c r="E71" s="15"/>
      <c r="F71" s="16"/>
      <c r="G71" s="16"/>
    </row>
    <row r="72" spans="1:7" x14ac:dyDescent="0.25">
      <c r="A72" s="13"/>
      <c r="B72" s="31"/>
      <c r="C72" s="31"/>
      <c r="D72" s="14"/>
      <c r="E72" s="15"/>
      <c r="F72" s="16"/>
      <c r="G72" s="16"/>
    </row>
    <row r="73" spans="1:7" x14ac:dyDescent="0.25">
      <c r="A73" s="13"/>
      <c r="B73" s="31"/>
      <c r="C73" s="31"/>
      <c r="D73" s="14"/>
      <c r="E73" s="15"/>
      <c r="F73" s="16"/>
      <c r="G73" s="16"/>
    </row>
    <row r="74" spans="1:7" x14ac:dyDescent="0.25">
      <c r="A74" s="24" t="s">
        <v>190</v>
      </c>
      <c r="B74" s="33"/>
      <c r="C74" s="33"/>
      <c r="D74" s="25"/>
      <c r="E74" s="19">
        <v>1910.99</v>
      </c>
      <c r="F74" s="20">
        <v>1.9418000000000001E-2</v>
      </c>
      <c r="G74" s="21"/>
    </row>
    <row r="75" spans="1:7" x14ac:dyDescent="0.25">
      <c r="A75" s="13"/>
      <c r="B75" s="31"/>
      <c r="C75" s="31"/>
      <c r="D75" s="14"/>
      <c r="E75" s="15"/>
      <c r="F75" s="16"/>
      <c r="G75" s="16"/>
    </row>
    <row r="76" spans="1:7" x14ac:dyDescent="0.25">
      <c r="A76" s="17" t="s">
        <v>852</v>
      </c>
      <c r="B76" s="31"/>
      <c r="C76" s="31"/>
      <c r="D76" s="14"/>
      <c r="E76" s="15"/>
      <c r="F76" s="16"/>
      <c r="G76" s="16"/>
    </row>
    <row r="77" spans="1:7" x14ac:dyDescent="0.25">
      <c r="A77" s="13"/>
      <c r="B77" s="31"/>
      <c r="C77" s="31"/>
      <c r="D77" s="14"/>
      <c r="E77" s="15"/>
      <c r="F77" s="16"/>
      <c r="G77" s="16"/>
    </row>
    <row r="78" spans="1:7" x14ac:dyDescent="0.25">
      <c r="A78" s="17" t="s">
        <v>853</v>
      </c>
      <c r="B78" s="31"/>
      <c r="C78" s="31"/>
      <c r="D78" s="14"/>
      <c r="E78" s="15"/>
      <c r="F78" s="16"/>
      <c r="G78" s="16"/>
    </row>
    <row r="79" spans="1:7" x14ac:dyDescent="0.25">
      <c r="A79" s="13" t="s">
        <v>951</v>
      </c>
      <c r="B79" s="31" t="s">
        <v>952</v>
      </c>
      <c r="C79" s="31" t="s">
        <v>235</v>
      </c>
      <c r="D79" s="14">
        <v>200000</v>
      </c>
      <c r="E79" s="15">
        <v>199.05</v>
      </c>
      <c r="F79" s="16">
        <v>2E-3</v>
      </c>
      <c r="G79" s="16">
        <v>5.1393000000000001E-2</v>
      </c>
    </row>
    <row r="80" spans="1:7" x14ac:dyDescent="0.25">
      <c r="A80" s="13" t="s">
        <v>953</v>
      </c>
      <c r="B80" s="31" t="s">
        <v>954</v>
      </c>
      <c r="C80" s="31" t="s">
        <v>235</v>
      </c>
      <c r="D80" s="14">
        <v>150000</v>
      </c>
      <c r="E80" s="15">
        <v>148.37</v>
      </c>
      <c r="F80" s="16">
        <v>1.5E-3</v>
      </c>
      <c r="G80" s="16">
        <v>5.2732000000000001E-2</v>
      </c>
    </row>
    <row r="81" spans="1:7" x14ac:dyDescent="0.25">
      <c r="A81" s="17" t="s">
        <v>187</v>
      </c>
      <c r="B81" s="32"/>
      <c r="C81" s="32"/>
      <c r="D81" s="18"/>
      <c r="E81" s="37">
        <v>347.42</v>
      </c>
      <c r="F81" s="38">
        <v>3.5000000000000001E-3</v>
      </c>
      <c r="G81" s="21"/>
    </row>
    <row r="82" spans="1:7" x14ac:dyDescent="0.25">
      <c r="A82" s="13"/>
      <c r="B82" s="31"/>
      <c r="C82" s="31"/>
      <c r="D82" s="14"/>
      <c r="E82" s="15"/>
      <c r="F82" s="16"/>
      <c r="G82" s="16"/>
    </row>
    <row r="83" spans="1:7" x14ac:dyDescent="0.25">
      <c r="A83" s="24" t="s">
        <v>190</v>
      </c>
      <c r="B83" s="33"/>
      <c r="C83" s="33"/>
      <c r="D83" s="25"/>
      <c r="E83" s="19">
        <v>347.42</v>
      </c>
      <c r="F83" s="20">
        <v>3.5000000000000001E-3</v>
      </c>
      <c r="G83" s="21"/>
    </row>
    <row r="84" spans="1:7" x14ac:dyDescent="0.25">
      <c r="A84" s="13"/>
      <c r="B84" s="31"/>
      <c r="C84" s="31"/>
      <c r="D84" s="14"/>
      <c r="E84" s="15"/>
      <c r="F84" s="16"/>
      <c r="G84" s="16"/>
    </row>
    <row r="85" spans="1:7" x14ac:dyDescent="0.25">
      <c r="A85" s="13"/>
      <c r="B85" s="31"/>
      <c r="C85" s="31"/>
      <c r="D85" s="14"/>
      <c r="E85" s="15"/>
      <c r="F85" s="16"/>
      <c r="G85" s="16"/>
    </row>
    <row r="86" spans="1:7" x14ac:dyDescent="0.25">
      <c r="A86" s="17" t="s">
        <v>191</v>
      </c>
      <c r="B86" s="31"/>
      <c r="C86" s="31"/>
      <c r="D86" s="14"/>
      <c r="E86" s="15"/>
      <c r="F86" s="16"/>
      <c r="G86" s="16"/>
    </row>
    <row r="87" spans="1:7" x14ac:dyDescent="0.25">
      <c r="A87" s="13" t="s">
        <v>192</v>
      </c>
      <c r="B87" s="31"/>
      <c r="C87" s="31"/>
      <c r="D87" s="14"/>
      <c r="E87" s="15">
        <v>2986.29</v>
      </c>
      <c r="F87" s="16">
        <v>3.0300000000000001E-2</v>
      </c>
      <c r="G87" s="16">
        <v>5.2331000000000003E-2</v>
      </c>
    </row>
    <row r="88" spans="1:7" x14ac:dyDescent="0.25">
      <c r="A88" s="17" t="s">
        <v>187</v>
      </c>
      <c r="B88" s="32"/>
      <c r="C88" s="32"/>
      <c r="D88" s="18"/>
      <c r="E88" s="37">
        <v>2986.29</v>
      </c>
      <c r="F88" s="38">
        <v>3.0300000000000001E-2</v>
      </c>
      <c r="G88" s="21"/>
    </row>
    <row r="89" spans="1:7" x14ac:dyDescent="0.25">
      <c r="A89" s="13"/>
      <c r="B89" s="31"/>
      <c r="C89" s="31"/>
      <c r="D89" s="14"/>
      <c r="E89" s="15"/>
      <c r="F89" s="16"/>
      <c r="G89" s="16"/>
    </row>
    <row r="90" spans="1:7" x14ac:dyDescent="0.25">
      <c r="A90" s="24" t="s">
        <v>190</v>
      </c>
      <c r="B90" s="33"/>
      <c r="C90" s="33"/>
      <c r="D90" s="25"/>
      <c r="E90" s="19">
        <v>2986.29</v>
      </c>
      <c r="F90" s="20">
        <v>3.0300000000000001E-2</v>
      </c>
      <c r="G90" s="21"/>
    </row>
    <row r="91" spans="1:7" x14ac:dyDescent="0.25">
      <c r="A91" s="13" t="s">
        <v>193</v>
      </c>
      <c r="B91" s="31"/>
      <c r="C91" s="31"/>
      <c r="D91" s="14"/>
      <c r="E91" s="15">
        <v>0.42815180000000003</v>
      </c>
      <c r="F91" s="68">
        <v>3.9999999999999998E-6</v>
      </c>
      <c r="G91" s="16"/>
    </row>
    <row r="92" spans="1:7" x14ac:dyDescent="0.25">
      <c r="A92" s="13" t="s">
        <v>194</v>
      </c>
      <c r="B92" s="31"/>
      <c r="C92" s="31"/>
      <c r="D92" s="14"/>
      <c r="E92" s="35">
        <v>-179.58815179999999</v>
      </c>
      <c r="F92" s="36">
        <v>-1.9040000000000001E-3</v>
      </c>
      <c r="G92" s="16">
        <v>5.2331000000000003E-2</v>
      </c>
    </row>
    <row r="93" spans="1:7" x14ac:dyDescent="0.25">
      <c r="A93" s="26" t="s">
        <v>195</v>
      </c>
      <c r="B93" s="34"/>
      <c r="C93" s="34"/>
      <c r="D93" s="27"/>
      <c r="E93" s="28">
        <v>98408.72</v>
      </c>
      <c r="F93" s="29">
        <v>1</v>
      </c>
      <c r="G93" s="29"/>
    </row>
    <row r="95" spans="1:7" x14ac:dyDescent="0.25">
      <c r="A95" s="1" t="s">
        <v>955</v>
      </c>
    </row>
    <row r="96" spans="1:7" x14ac:dyDescent="0.25">
      <c r="A96" s="69" t="s">
        <v>197</v>
      </c>
    </row>
    <row r="98" spans="1:3" x14ac:dyDescent="0.25">
      <c r="A98" s="1" t="s">
        <v>199</v>
      </c>
    </row>
    <row r="99" spans="1:3" x14ac:dyDescent="0.25">
      <c r="A99" s="47" t="s">
        <v>200</v>
      </c>
      <c r="B99" s="3" t="s">
        <v>153</v>
      </c>
    </row>
    <row r="100" spans="1:3" x14ac:dyDescent="0.25">
      <c r="A100" t="s">
        <v>201</v>
      </c>
    </row>
    <row r="101" spans="1:3" x14ac:dyDescent="0.25">
      <c r="A101" t="s">
        <v>202</v>
      </c>
      <c r="B101" t="s">
        <v>203</v>
      </c>
      <c r="C101" t="s">
        <v>203</v>
      </c>
    </row>
    <row r="102" spans="1:3" x14ac:dyDescent="0.25">
      <c r="B102" s="48">
        <v>46112</v>
      </c>
      <c r="C102" s="48">
        <v>46142</v>
      </c>
    </row>
    <row r="103" spans="1:3" x14ac:dyDescent="0.25">
      <c r="A103" t="s">
        <v>478</v>
      </c>
      <c r="B103">
        <v>25.657900000000001</v>
      </c>
      <c r="C103">
        <v>30.867599999999999</v>
      </c>
    </row>
    <row r="104" spans="1:3" x14ac:dyDescent="0.25">
      <c r="A104" t="s">
        <v>205</v>
      </c>
      <c r="B104">
        <v>25.658000000000001</v>
      </c>
      <c r="C104">
        <v>30.867699999999999</v>
      </c>
    </row>
    <row r="105" spans="1:3" x14ac:dyDescent="0.25">
      <c r="A105" t="s">
        <v>479</v>
      </c>
      <c r="B105">
        <v>23.7514</v>
      </c>
      <c r="C105">
        <v>28.5441</v>
      </c>
    </row>
    <row r="106" spans="1:3" x14ac:dyDescent="0.25">
      <c r="A106" t="s">
        <v>207</v>
      </c>
      <c r="B106">
        <v>23.7502</v>
      </c>
      <c r="C106">
        <v>28.5427</v>
      </c>
    </row>
    <row r="108" spans="1:3" x14ac:dyDescent="0.25">
      <c r="A108" t="s">
        <v>208</v>
      </c>
      <c r="B108" s="3" t="s">
        <v>153</v>
      </c>
    </row>
    <row r="109" spans="1:3" x14ac:dyDescent="0.25">
      <c r="A109" t="s">
        <v>209</v>
      </c>
      <c r="B109" s="3" t="s">
        <v>153</v>
      </c>
    </row>
    <row r="110" spans="1:3" ht="29.1" customHeight="1" x14ac:dyDescent="0.25">
      <c r="A110" s="47" t="s">
        <v>210</v>
      </c>
      <c r="B110" s="3" t="s">
        <v>153</v>
      </c>
    </row>
    <row r="111" spans="1:3" ht="29.1" customHeight="1" x14ac:dyDescent="0.25">
      <c r="A111" s="47" t="s">
        <v>211</v>
      </c>
      <c r="B111" s="3" t="s">
        <v>153</v>
      </c>
    </row>
    <row r="112" spans="1:3" x14ac:dyDescent="0.25">
      <c r="A112" t="s">
        <v>480</v>
      </c>
      <c r="B112" s="49">
        <v>1.353</v>
      </c>
    </row>
    <row r="113" spans="1:9" ht="43.5" customHeight="1" x14ac:dyDescent="0.25">
      <c r="A113" s="47" t="s">
        <v>213</v>
      </c>
      <c r="B113" s="3">
        <v>1910.9872600000001</v>
      </c>
    </row>
    <row r="114" spans="1:9" x14ac:dyDescent="0.25">
      <c r="B114" s="3"/>
    </row>
    <row r="115" spans="1:9" ht="29.1" customHeight="1" x14ac:dyDescent="0.25">
      <c r="A115" s="47" t="s">
        <v>214</v>
      </c>
      <c r="B115" s="3" t="s">
        <v>153</v>
      </c>
    </row>
    <row r="116" spans="1:9" ht="29.1" customHeight="1" x14ac:dyDescent="0.25">
      <c r="A116" s="47" t="s">
        <v>215</v>
      </c>
      <c r="B116">
        <v>2622</v>
      </c>
    </row>
    <row r="117" spans="1:9" ht="29.1" customHeight="1" x14ac:dyDescent="0.25">
      <c r="A117" s="47" t="s">
        <v>216</v>
      </c>
      <c r="B117" s="3" t="s">
        <v>153</v>
      </c>
    </row>
    <row r="118" spans="1:9" ht="29.1" customHeight="1" x14ac:dyDescent="0.25">
      <c r="A118" s="47" t="s">
        <v>217</v>
      </c>
      <c r="B118" s="3" t="s">
        <v>153</v>
      </c>
    </row>
    <row r="121" spans="1:9" x14ac:dyDescent="0.25">
      <c r="A121" s="77" t="s">
        <v>481</v>
      </c>
      <c r="B121" s="78" t="s">
        <v>482</v>
      </c>
      <c r="C121" s="76"/>
      <c r="D121" s="76"/>
      <c r="E121" s="76"/>
      <c r="F121" s="76"/>
      <c r="G121" s="76"/>
      <c r="H121" s="76"/>
      <c r="I121" s="76"/>
    </row>
    <row r="122" spans="1:9" x14ac:dyDescent="0.25">
      <c r="A122" s="76"/>
      <c r="B122" s="76"/>
      <c r="C122" s="76"/>
      <c r="D122" s="76"/>
      <c r="E122" s="76"/>
      <c r="F122" s="76"/>
      <c r="G122" s="76"/>
      <c r="H122" s="76"/>
      <c r="I122" s="76"/>
    </row>
    <row r="123" spans="1:9" x14ac:dyDescent="0.25">
      <c r="A123" s="77" t="s">
        <v>483</v>
      </c>
      <c r="B123" s="79" t="s">
        <v>1028</v>
      </c>
      <c r="C123" s="80"/>
      <c r="D123" s="80"/>
      <c r="E123" s="76"/>
      <c r="F123" s="76"/>
      <c r="G123" s="76"/>
      <c r="H123" s="76"/>
      <c r="I123" s="76"/>
    </row>
    <row r="124" spans="1:9" x14ac:dyDescent="0.25">
      <c r="A124" s="76"/>
      <c r="B124" s="76" t="s">
        <v>153</v>
      </c>
      <c r="C124" s="76"/>
      <c r="D124" s="76"/>
      <c r="E124" s="76"/>
      <c r="F124" s="88"/>
      <c r="G124" s="88"/>
      <c r="H124" s="87"/>
      <c r="I124" s="76"/>
    </row>
    <row r="125" spans="1:9" x14ac:dyDescent="0.25">
      <c r="A125" s="76"/>
      <c r="B125" s="79" t="s">
        <v>485</v>
      </c>
      <c r="C125" s="76"/>
      <c r="D125" s="76"/>
      <c r="E125" s="76"/>
      <c r="F125" s="76"/>
      <c r="G125" s="76"/>
      <c r="H125" s="76"/>
      <c r="I125" s="76"/>
    </row>
    <row r="126" spans="1:9" x14ac:dyDescent="0.25">
      <c r="A126" s="76"/>
      <c r="B126" s="76"/>
      <c r="C126" s="76"/>
      <c r="D126" s="76"/>
      <c r="E126" s="76"/>
      <c r="F126" s="76"/>
      <c r="G126" s="76"/>
      <c r="H126" s="76"/>
      <c r="I126" s="76"/>
    </row>
    <row r="127" spans="1:9" x14ac:dyDescent="0.25">
      <c r="A127" s="77" t="s">
        <v>489</v>
      </c>
      <c r="B127" s="78" t="s">
        <v>956</v>
      </c>
      <c r="C127" s="76"/>
      <c r="D127" s="76"/>
      <c r="E127" s="76"/>
      <c r="F127" s="76"/>
      <c r="G127" s="76"/>
      <c r="H127" s="76"/>
      <c r="I127" s="76"/>
    </row>
    <row r="128" spans="1:9" x14ac:dyDescent="0.25">
      <c r="A128" s="76"/>
      <c r="B128" s="76"/>
      <c r="C128" s="94"/>
      <c r="D128" s="95"/>
      <c r="E128" s="96">
        <v>18691756509.944</v>
      </c>
      <c r="F128" s="96">
        <v>15069556039.044001</v>
      </c>
      <c r="G128" s="96">
        <v>15069556039.044001</v>
      </c>
      <c r="H128" s="76"/>
      <c r="I128" s="76"/>
    </row>
    <row r="129" spans="1:9" x14ac:dyDescent="0.25">
      <c r="A129" s="77" t="s">
        <v>491</v>
      </c>
      <c r="B129" s="79" t="s">
        <v>957</v>
      </c>
      <c r="C129" s="76"/>
      <c r="D129" s="76"/>
      <c r="E129" s="76"/>
      <c r="F129" s="76"/>
      <c r="G129" s="76"/>
      <c r="H129" s="76"/>
      <c r="I129" s="76"/>
    </row>
    <row r="130" spans="1:9" ht="129.94999999999999" customHeight="1" x14ac:dyDescent="0.25">
      <c r="A130" s="76"/>
      <c r="B130" s="81" t="s">
        <v>486</v>
      </c>
      <c r="C130" s="81" t="s">
        <v>958</v>
      </c>
      <c r="D130" s="81" t="s">
        <v>959</v>
      </c>
      <c r="E130" s="81" t="s">
        <v>148</v>
      </c>
      <c r="F130" s="81" t="s">
        <v>960</v>
      </c>
      <c r="G130" s="81" t="s">
        <v>961</v>
      </c>
      <c r="H130" s="91" t="s">
        <v>962</v>
      </c>
      <c r="I130" s="76"/>
    </row>
    <row r="131" spans="1:9" x14ac:dyDescent="0.25">
      <c r="A131" s="76"/>
      <c r="B131" s="84" t="s">
        <v>1843</v>
      </c>
      <c r="C131" s="84" t="s">
        <v>1017</v>
      </c>
      <c r="D131" s="84" t="s">
        <v>965</v>
      </c>
      <c r="E131" s="85">
        <v>7930</v>
      </c>
      <c r="F131" s="97">
        <v>24204.799999999999</v>
      </c>
      <c r="G131" s="97">
        <v>24098.2</v>
      </c>
      <c r="H131" s="89">
        <v>1.94188809160529E-2</v>
      </c>
      <c r="I131" s="76"/>
    </row>
    <row r="132" spans="1:9" x14ac:dyDescent="0.25">
      <c r="A132" s="76"/>
      <c r="B132" s="76"/>
      <c r="C132" s="76"/>
      <c r="D132" s="76"/>
      <c r="E132" s="94"/>
      <c r="F132" s="98"/>
      <c r="G132" s="98"/>
      <c r="H132" s="90"/>
      <c r="I132" s="76"/>
    </row>
    <row r="133" spans="1:9" x14ac:dyDescent="0.25">
      <c r="A133" s="76"/>
      <c r="B133" s="100"/>
      <c r="C133" s="76"/>
      <c r="D133" s="76"/>
      <c r="E133" s="76"/>
      <c r="F133" s="76"/>
      <c r="G133" s="76"/>
      <c r="H133" s="76"/>
      <c r="I133" s="76"/>
    </row>
    <row r="134" spans="1:9" x14ac:dyDescent="0.25">
      <c r="A134" s="77" t="s">
        <v>493</v>
      </c>
      <c r="B134" s="79" t="s">
        <v>966</v>
      </c>
      <c r="C134" s="76"/>
      <c r="D134" s="76"/>
      <c r="E134" s="76"/>
      <c r="F134" s="76"/>
      <c r="G134" s="76"/>
      <c r="H134" s="76"/>
      <c r="I134" s="76"/>
    </row>
    <row r="135" spans="1:9" ht="117" customHeight="1" x14ac:dyDescent="0.25">
      <c r="A135" s="76"/>
      <c r="B135" s="81" t="s">
        <v>486</v>
      </c>
      <c r="C135" s="81" t="s">
        <v>967</v>
      </c>
      <c r="D135" s="91" t="s">
        <v>968</v>
      </c>
      <c r="E135" s="91" t="s">
        <v>969</v>
      </c>
      <c r="F135" s="91" t="s">
        <v>970</v>
      </c>
      <c r="G135" s="91" t="s">
        <v>971</v>
      </c>
      <c r="H135" s="76"/>
      <c r="I135" s="76"/>
    </row>
    <row r="136" spans="1:9" x14ac:dyDescent="0.25">
      <c r="A136" s="76"/>
      <c r="B136" s="84" t="s">
        <v>1843</v>
      </c>
      <c r="C136" s="85">
        <v>0</v>
      </c>
      <c r="D136" s="85">
        <v>122</v>
      </c>
      <c r="E136" s="92">
        <v>0</v>
      </c>
      <c r="F136" s="92">
        <v>191231950</v>
      </c>
      <c r="G136" s="92">
        <v>5068511.84</v>
      </c>
      <c r="H136" s="76"/>
      <c r="I136" s="76"/>
    </row>
    <row r="137" spans="1:9" x14ac:dyDescent="0.25">
      <c r="A137" s="76"/>
      <c r="B137" s="76"/>
      <c r="C137" s="76"/>
      <c r="D137" s="76"/>
      <c r="E137" s="76"/>
      <c r="F137" s="76"/>
      <c r="G137" s="76"/>
      <c r="H137" s="76"/>
      <c r="I137" s="76"/>
    </row>
    <row r="138" spans="1:9" x14ac:dyDescent="0.25">
      <c r="A138" s="77" t="s">
        <v>495</v>
      </c>
      <c r="B138" s="78" t="s">
        <v>496</v>
      </c>
      <c r="C138" s="76"/>
      <c r="D138" s="76"/>
      <c r="E138" s="76"/>
      <c r="F138" s="76"/>
      <c r="G138" s="76"/>
      <c r="H138" s="76"/>
      <c r="I138" s="76"/>
    </row>
    <row r="139" spans="1:9" x14ac:dyDescent="0.25">
      <c r="A139" s="76"/>
      <c r="B139" s="101"/>
      <c r="C139" s="76"/>
      <c r="D139" s="76"/>
      <c r="E139" s="76"/>
      <c r="F139" s="76"/>
      <c r="G139" s="76"/>
      <c r="H139" s="76"/>
      <c r="I139" s="76"/>
    </row>
    <row r="140" spans="1:9" x14ac:dyDescent="0.25">
      <c r="A140" s="77" t="s">
        <v>497</v>
      </c>
      <c r="B140" s="79" t="s">
        <v>972</v>
      </c>
      <c r="C140" s="76"/>
      <c r="D140" s="76"/>
      <c r="E140" s="76"/>
      <c r="F140" s="76"/>
      <c r="G140" s="76"/>
      <c r="H140" s="76"/>
      <c r="I140" s="76"/>
    </row>
    <row r="141" spans="1:9" ht="168.95" customHeight="1" x14ac:dyDescent="0.25">
      <c r="A141" s="77"/>
      <c r="B141" s="81" t="s">
        <v>486</v>
      </c>
      <c r="C141" s="81" t="s">
        <v>958</v>
      </c>
      <c r="D141" s="81" t="s">
        <v>973</v>
      </c>
      <c r="E141" s="91" t="s">
        <v>974</v>
      </c>
      <c r="F141" s="91" t="s">
        <v>975</v>
      </c>
      <c r="G141" s="91" t="s">
        <v>976</v>
      </c>
      <c r="H141" s="76"/>
      <c r="I141" s="76"/>
    </row>
    <row r="142" spans="1:9" x14ac:dyDescent="0.25">
      <c r="A142" s="77"/>
      <c r="B142" s="84" t="s">
        <v>488</v>
      </c>
      <c r="C142" s="84"/>
      <c r="D142" s="84"/>
      <c r="E142" s="84"/>
      <c r="F142" s="102"/>
      <c r="G142" s="102"/>
      <c r="H142" s="76"/>
      <c r="I142" s="76"/>
    </row>
    <row r="143" spans="1:9" x14ac:dyDescent="0.25">
      <c r="A143" s="77"/>
      <c r="B143" s="78"/>
      <c r="C143" s="76"/>
      <c r="D143" s="76"/>
      <c r="E143" s="76"/>
      <c r="F143" s="76"/>
      <c r="G143" s="76"/>
      <c r="H143" s="76"/>
      <c r="I143" s="76"/>
    </row>
    <row r="144" spans="1:9" x14ac:dyDescent="0.25">
      <c r="A144" s="77" t="s">
        <v>499</v>
      </c>
      <c r="B144" s="79" t="s">
        <v>500</v>
      </c>
      <c r="C144" s="76"/>
      <c r="D144" s="76"/>
      <c r="E144" s="76"/>
      <c r="F144" s="76"/>
      <c r="G144" s="76"/>
      <c r="H144" s="76"/>
      <c r="I144" s="76"/>
    </row>
    <row r="145" spans="1:9" x14ac:dyDescent="0.25">
      <c r="A145" s="77"/>
      <c r="B145" s="103"/>
      <c r="C145" s="76"/>
      <c r="D145" s="76"/>
      <c r="E145" s="93"/>
      <c r="F145" s="88"/>
      <c r="G145" s="88"/>
      <c r="H145" s="76"/>
      <c r="I145" s="76"/>
    </row>
    <row r="146" spans="1:9" x14ac:dyDescent="0.25">
      <c r="A146" s="77" t="s">
        <v>501</v>
      </c>
      <c r="B146" s="79" t="s">
        <v>978</v>
      </c>
      <c r="C146" s="76"/>
      <c r="D146" s="76"/>
      <c r="E146" s="76"/>
      <c r="F146" s="76"/>
      <c r="G146" s="76"/>
      <c r="H146" s="76"/>
      <c r="I146" s="76"/>
    </row>
    <row r="147" spans="1:9" x14ac:dyDescent="0.25">
      <c r="A147" s="76"/>
      <c r="B147" s="76"/>
      <c r="C147" s="76"/>
      <c r="D147" s="76"/>
      <c r="E147" s="106"/>
      <c r="F147" s="106"/>
      <c r="G147" s="106"/>
      <c r="H147" s="76"/>
      <c r="I147" s="76"/>
    </row>
    <row r="148" spans="1:9" x14ac:dyDescent="0.25">
      <c r="A148" s="76"/>
      <c r="B148" s="76" t="s">
        <v>503</v>
      </c>
      <c r="C148" s="76"/>
      <c r="D148" s="76"/>
      <c r="E148" s="76"/>
      <c r="F148" s="76"/>
      <c r="G148" s="76"/>
      <c r="H148" s="76"/>
      <c r="I148" s="76"/>
    </row>
    <row r="149" spans="1:9" x14ac:dyDescent="0.25">
      <c r="A149" s="76"/>
      <c r="B149" s="76"/>
      <c r="C149" s="76"/>
      <c r="D149" s="76"/>
      <c r="E149" s="76"/>
      <c r="F149" s="76"/>
      <c r="G149" s="76"/>
      <c r="H149" s="76"/>
      <c r="I149" s="76"/>
    </row>
    <row r="150" spans="1:9" x14ac:dyDescent="0.25">
      <c r="A150" s="77" t="s">
        <v>504</v>
      </c>
      <c r="B150" s="78" t="s">
        <v>505</v>
      </c>
      <c r="C150" s="76"/>
      <c r="D150" s="76"/>
      <c r="E150" s="76"/>
      <c r="F150" s="76"/>
      <c r="G150" s="76"/>
      <c r="H150" s="76"/>
      <c r="I150" s="76"/>
    </row>
    <row r="151" spans="1:9" x14ac:dyDescent="0.25">
      <c r="A151" s="76"/>
      <c r="B151" s="76"/>
      <c r="C151" s="76"/>
      <c r="D151" s="76"/>
      <c r="E151" s="76"/>
      <c r="F151" s="76"/>
      <c r="G151" s="76"/>
      <c r="H151" s="76"/>
      <c r="I151" s="76"/>
    </row>
    <row r="152" spans="1:9" x14ac:dyDescent="0.25">
      <c r="A152" s="76"/>
      <c r="B152" s="76" t="s">
        <v>506</v>
      </c>
      <c r="C152" s="76"/>
      <c r="D152" s="76"/>
      <c r="E152" s="76"/>
      <c r="F152" s="76"/>
      <c r="G152" s="76"/>
      <c r="H152" s="76"/>
      <c r="I152" s="76"/>
    </row>
    <row r="153" spans="1:9" x14ac:dyDescent="0.25">
      <c r="A153" s="76"/>
      <c r="B153" s="76"/>
      <c r="C153" s="76"/>
      <c r="D153" s="76"/>
      <c r="E153" s="76"/>
      <c r="F153" s="76"/>
      <c r="G153" s="76"/>
      <c r="H153" s="76"/>
      <c r="I153" s="76"/>
    </row>
    <row r="154" spans="1:9" x14ac:dyDescent="0.25">
      <c r="A154" s="77" t="s">
        <v>507</v>
      </c>
      <c r="B154" s="78" t="s">
        <v>508</v>
      </c>
      <c r="C154" s="76"/>
      <c r="D154" s="76"/>
      <c r="E154" s="76"/>
      <c r="F154" s="76"/>
      <c r="G154" s="76"/>
      <c r="H154" s="76"/>
      <c r="I154" s="76"/>
    </row>
    <row r="156" spans="1:9" ht="69.95" customHeight="1" x14ac:dyDescent="0.25">
      <c r="A156" s="107" t="s">
        <v>227</v>
      </c>
      <c r="B156" s="107" t="s">
        <v>228</v>
      </c>
      <c r="C156" s="107" t="s">
        <v>5</v>
      </c>
      <c r="D156" s="107" t="s">
        <v>6</v>
      </c>
    </row>
    <row r="157" spans="1:9" ht="69.95" customHeight="1" x14ac:dyDescent="0.25">
      <c r="A157" s="107" t="s">
        <v>1843</v>
      </c>
      <c r="B157" s="107"/>
      <c r="C157" s="107" t="s">
        <v>77</v>
      </c>
      <c r="D157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79"/>
  <sheetViews>
    <sheetView showGridLines="0" workbookViewId="0">
      <pane ySplit="4" topLeftCell="A144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251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252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254</v>
      </c>
      <c r="B8" s="31" t="s">
        <v>255</v>
      </c>
      <c r="C8" s="31" t="s">
        <v>256</v>
      </c>
      <c r="D8" s="14">
        <v>154769</v>
      </c>
      <c r="E8" s="15">
        <v>2214.4299999999998</v>
      </c>
      <c r="F8" s="16">
        <v>5.0700000000000002E-2</v>
      </c>
      <c r="G8" s="16"/>
    </row>
    <row r="9" spans="1:7" x14ac:dyDescent="0.25">
      <c r="A9" s="13" t="s">
        <v>257</v>
      </c>
      <c r="B9" s="31" t="s">
        <v>258</v>
      </c>
      <c r="C9" s="31" t="s">
        <v>259</v>
      </c>
      <c r="D9" s="14">
        <v>249864</v>
      </c>
      <c r="E9" s="15">
        <v>1928.2</v>
      </c>
      <c r="F9" s="16">
        <v>4.41E-2</v>
      </c>
      <c r="G9" s="16"/>
    </row>
    <row r="10" spans="1:7" x14ac:dyDescent="0.25">
      <c r="A10" s="13" t="s">
        <v>260</v>
      </c>
      <c r="B10" s="31" t="s">
        <v>261</v>
      </c>
      <c r="C10" s="31" t="s">
        <v>262</v>
      </c>
      <c r="D10" s="14">
        <v>84003</v>
      </c>
      <c r="E10" s="15">
        <v>1584.97</v>
      </c>
      <c r="F10" s="16">
        <v>3.6299999999999999E-2</v>
      </c>
      <c r="G10" s="16"/>
    </row>
    <row r="11" spans="1:7" x14ac:dyDescent="0.25">
      <c r="A11" s="13" t="s">
        <v>263</v>
      </c>
      <c r="B11" s="31" t="s">
        <v>264</v>
      </c>
      <c r="C11" s="31" t="s">
        <v>265</v>
      </c>
      <c r="D11" s="14">
        <v>33431</v>
      </c>
      <c r="E11" s="15">
        <v>1341.92</v>
      </c>
      <c r="F11" s="16">
        <v>3.0700000000000002E-2</v>
      </c>
      <c r="G11" s="16"/>
    </row>
    <row r="12" spans="1:7" x14ac:dyDescent="0.25">
      <c r="A12" s="13" t="s">
        <v>266</v>
      </c>
      <c r="B12" s="31" t="s">
        <v>267</v>
      </c>
      <c r="C12" s="31" t="s">
        <v>259</v>
      </c>
      <c r="D12" s="14">
        <v>102311</v>
      </c>
      <c r="E12" s="15">
        <v>1292.5999999999999</v>
      </c>
      <c r="F12" s="16">
        <v>2.9600000000000001E-2</v>
      </c>
      <c r="G12" s="16"/>
    </row>
    <row r="13" spans="1:7" x14ac:dyDescent="0.25">
      <c r="A13" s="13" t="s">
        <v>268</v>
      </c>
      <c r="B13" s="31" t="s">
        <v>269</v>
      </c>
      <c r="C13" s="31" t="s">
        <v>270</v>
      </c>
      <c r="D13" s="14">
        <v>42695</v>
      </c>
      <c r="E13" s="15">
        <v>1268.68</v>
      </c>
      <c r="F13" s="16">
        <v>2.9000000000000001E-2</v>
      </c>
      <c r="G13" s="16"/>
    </row>
    <row r="14" spans="1:7" x14ac:dyDescent="0.25">
      <c r="A14" s="13" t="s">
        <v>271</v>
      </c>
      <c r="B14" s="31" t="s">
        <v>272</v>
      </c>
      <c r="C14" s="31" t="s">
        <v>270</v>
      </c>
      <c r="D14" s="14">
        <v>34841</v>
      </c>
      <c r="E14" s="15">
        <v>1268.3900000000001</v>
      </c>
      <c r="F14" s="16">
        <v>2.9000000000000001E-2</v>
      </c>
      <c r="G14" s="16"/>
    </row>
    <row r="15" spans="1:7" x14ac:dyDescent="0.25">
      <c r="A15" s="13" t="s">
        <v>273</v>
      </c>
      <c r="B15" s="31" t="s">
        <v>274</v>
      </c>
      <c r="C15" s="31" t="s">
        <v>259</v>
      </c>
      <c r="D15" s="14">
        <v>111376</v>
      </c>
      <c r="E15" s="15">
        <v>1190</v>
      </c>
      <c r="F15" s="16">
        <v>2.7199999999999998E-2</v>
      </c>
      <c r="G15" s="16"/>
    </row>
    <row r="16" spans="1:7" x14ac:dyDescent="0.25">
      <c r="A16" s="13" t="s">
        <v>275</v>
      </c>
      <c r="B16" s="31" t="s">
        <v>276</v>
      </c>
      <c r="C16" s="31" t="s">
        <v>277</v>
      </c>
      <c r="D16" s="14">
        <v>28474</v>
      </c>
      <c r="E16" s="15">
        <v>975.01</v>
      </c>
      <c r="F16" s="16">
        <v>2.23E-2</v>
      </c>
      <c r="G16" s="16"/>
    </row>
    <row r="17" spans="1:7" x14ac:dyDescent="0.25">
      <c r="A17" s="13" t="s">
        <v>278</v>
      </c>
      <c r="B17" s="31" t="s">
        <v>279</v>
      </c>
      <c r="C17" s="31" t="s">
        <v>280</v>
      </c>
      <c r="D17" s="14">
        <v>243851</v>
      </c>
      <c r="E17" s="15">
        <v>973.33</v>
      </c>
      <c r="F17" s="16">
        <v>2.23E-2</v>
      </c>
      <c r="G17" s="16"/>
    </row>
    <row r="18" spans="1:7" x14ac:dyDescent="0.25">
      <c r="A18" s="13" t="s">
        <v>281</v>
      </c>
      <c r="B18" s="31" t="s">
        <v>282</v>
      </c>
      <c r="C18" s="31" t="s">
        <v>283</v>
      </c>
      <c r="D18" s="14">
        <v>219943</v>
      </c>
      <c r="E18" s="15">
        <v>948.61</v>
      </c>
      <c r="F18" s="16">
        <v>2.1700000000000001E-2</v>
      </c>
      <c r="G18" s="16"/>
    </row>
    <row r="19" spans="1:7" x14ac:dyDescent="0.25">
      <c r="A19" s="13" t="s">
        <v>284</v>
      </c>
      <c r="B19" s="31" t="s">
        <v>285</v>
      </c>
      <c r="C19" s="31" t="s">
        <v>286</v>
      </c>
      <c r="D19" s="14">
        <v>80511</v>
      </c>
      <c r="E19" s="15">
        <v>752.66</v>
      </c>
      <c r="F19" s="16">
        <v>1.72E-2</v>
      </c>
      <c r="G19" s="16"/>
    </row>
    <row r="20" spans="1:7" x14ac:dyDescent="0.25">
      <c r="A20" s="13" t="s">
        <v>287</v>
      </c>
      <c r="B20" s="31" t="s">
        <v>288</v>
      </c>
      <c r="C20" s="31" t="s">
        <v>286</v>
      </c>
      <c r="D20" s="14">
        <v>24276</v>
      </c>
      <c r="E20" s="15">
        <v>751.95</v>
      </c>
      <c r="F20" s="16">
        <v>1.72E-2</v>
      </c>
      <c r="G20" s="16"/>
    </row>
    <row r="21" spans="1:7" x14ac:dyDescent="0.25">
      <c r="A21" s="13" t="s">
        <v>289</v>
      </c>
      <c r="B21" s="31" t="s">
        <v>290</v>
      </c>
      <c r="C21" s="31" t="s">
        <v>291</v>
      </c>
      <c r="D21" s="14">
        <v>39348</v>
      </c>
      <c r="E21" s="15">
        <v>711.53</v>
      </c>
      <c r="F21" s="16">
        <v>1.6299999999999999E-2</v>
      </c>
      <c r="G21" s="16"/>
    </row>
    <row r="22" spans="1:7" x14ac:dyDescent="0.25">
      <c r="A22" s="13" t="s">
        <v>292</v>
      </c>
      <c r="B22" s="31" t="s">
        <v>293</v>
      </c>
      <c r="C22" s="31" t="s">
        <v>259</v>
      </c>
      <c r="D22" s="14">
        <v>239574</v>
      </c>
      <c r="E22" s="15">
        <v>703.15</v>
      </c>
      <c r="F22" s="16">
        <v>1.61E-2</v>
      </c>
      <c r="G22" s="16"/>
    </row>
    <row r="23" spans="1:7" x14ac:dyDescent="0.25">
      <c r="A23" s="13" t="s">
        <v>294</v>
      </c>
      <c r="B23" s="31" t="s">
        <v>295</v>
      </c>
      <c r="C23" s="31" t="s">
        <v>296</v>
      </c>
      <c r="D23" s="14">
        <v>55040</v>
      </c>
      <c r="E23" s="15">
        <v>650.46</v>
      </c>
      <c r="F23" s="16">
        <v>1.49E-2</v>
      </c>
      <c r="G23" s="16"/>
    </row>
    <row r="24" spans="1:7" x14ac:dyDescent="0.25">
      <c r="A24" s="13" t="s">
        <v>297</v>
      </c>
      <c r="B24" s="31" t="s">
        <v>298</v>
      </c>
      <c r="C24" s="31" t="s">
        <v>299</v>
      </c>
      <c r="D24" s="14">
        <v>15256</v>
      </c>
      <c r="E24" s="15">
        <v>632.29999999999995</v>
      </c>
      <c r="F24" s="16">
        <v>1.4500000000000001E-2</v>
      </c>
      <c r="G24" s="16"/>
    </row>
    <row r="25" spans="1:7" x14ac:dyDescent="0.25">
      <c r="A25" s="13" t="s">
        <v>300</v>
      </c>
      <c r="B25" s="31" t="s">
        <v>301</v>
      </c>
      <c r="C25" s="31" t="s">
        <v>291</v>
      </c>
      <c r="D25" s="14">
        <v>14589</v>
      </c>
      <c r="E25" s="15">
        <v>610.55999999999995</v>
      </c>
      <c r="F25" s="16">
        <v>1.4E-2</v>
      </c>
      <c r="G25" s="16"/>
    </row>
    <row r="26" spans="1:7" x14ac:dyDescent="0.25">
      <c r="A26" s="13" t="s">
        <v>302</v>
      </c>
      <c r="B26" s="31" t="s">
        <v>303</v>
      </c>
      <c r="C26" s="31" t="s">
        <v>304</v>
      </c>
      <c r="D26" s="14">
        <v>58896</v>
      </c>
      <c r="E26" s="15">
        <v>604.04</v>
      </c>
      <c r="F26" s="16">
        <v>1.38E-2</v>
      </c>
      <c r="G26" s="16"/>
    </row>
    <row r="27" spans="1:7" x14ac:dyDescent="0.25">
      <c r="A27" s="13" t="s">
        <v>305</v>
      </c>
      <c r="B27" s="31" t="s">
        <v>306</v>
      </c>
      <c r="C27" s="31" t="s">
        <v>307</v>
      </c>
      <c r="D27" s="14">
        <v>14122</v>
      </c>
      <c r="E27" s="15">
        <v>574.03</v>
      </c>
      <c r="F27" s="16">
        <v>1.3100000000000001E-2</v>
      </c>
      <c r="G27" s="16"/>
    </row>
    <row r="28" spans="1:7" x14ac:dyDescent="0.25">
      <c r="A28" s="13" t="s">
        <v>308</v>
      </c>
      <c r="B28" s="31" t="s">
        <v>309</v>
      </c>
      <c r="C28" s="31" t="s">
        <v>259</v>
      </c>
      <c r="D28" s="14">
        <v>206897</v>
      </c>
      <c r="E28" s="15">
        <v>558.80999999999995</v>
      </c>
      <c r="F28" s="16">
        <v>1.2800000000000001E-2</v>
      </c>
      <c r="G28" s="16"/>
    </row>
    <row r="29" spans="1:7" x14ac:dyDescent="0.25">
      <c r="A29" s="13" t="s">
        <v>310</v>
      </c>
      <c r="B29" s="31" t="s">
        <v>311</v>
      </c>
      <c r="C29" s="31" t="s">
        <v>277</v>
      </c>
      <c r="D29" s="14">
        <v>59166</v>
      </c>
      <c r="E29" s="15">
        <v>554.59</v>
      </c>
      <c r="F29" s="16">
        <v>1.2699999999999999E-2</v>
      </c>
      <c r="G29" s="16"/>
    </row>
    <row r="30" spans="1:7" x14ac:dyDescent="0.25">
      <c r="A30" s="13" t="s">
        <v>312</v>
      </c>
      <c r="B30" s="31" t="s">
        <v>313</v>
      </c>
      <c r="C30" s="31" t="s">
        <v>277</v>
      </c>
      <c r="D30" s="14">
        <v>42114</v>
      </c>
      <c r="E30" s="15">
        <v>547.52</v>
      </c>
      <c r="F30" s="16">
        <v>1.2500000000000001E-2</v>
      </c>
      <c r="G30" s="16"/>
    </row>
    <row r="31" spans="1:7" x14ac:dyDescent="0.25">
      <c r="A31" s="13" t="s">
        <v>314</v>
      </c>
      <c r="B31" s="31" t="s">
        <v>315</v>
      </c>
      <c r="C31" s="31" t="s">
        <v>259</v>
      </c>
      <c r="D31" s="14">
        <v>41786</v>
      </c>
      <c r="E31" s="15">
        <v>529.97</v>
      </c>
      <c r="F31" s="16">
        <v>1.21E-2</v>
      </c>
      <c r="G31" s="16"/>
    </row>
    <row r="32" spans="1:7" x14ac:dyDescent="0.25">
      <c r="A32" s="13" t="s">
        <v>316</v>
      </c>
      <c r="B32" s="31" t="s">
        <v>317</v>
      </c>
      <c r="C32" s="31" t="s">
        <v>304</v>
      </c>
      <c r="D32" s="14">
        <v>425270</v>
      </c>
      <c r="E32" s="15">
        <v>515.47</v>
      </c>
      <c r="F32" s="16">
        <v>1.18E-2</v>
      </c>
      <c r="G32" s="16"/>
    </row>
    <row r="33" spans="1:7" x14ac:dyDescent="0.25">
      <c r="A33" s="13" t="s">
        <v>318</v>
      </c>
      <c r="B33" s="31" t="s">
        <v>319</v>
      </c>
      <c r="C33" s="31" t="s">
        <v>320</v>
      </c>
      <c r="D33" s="14">
        <v>4337</v>
      </c>
      <c r="E33" s="15">
        <v>502.48</v>
      </c>
      <c r="F33" s="16">
        <v>1.15E-2</v>
      </c>
      <c r="G33" s="16"/>
    </row>
    <row r="34" spans="1:7" x14ac:dyDescent="0.25">
      <c r="A34" s="13" t="s">
        <v>321</v>
      </c>
      <c r="B34" s="31" t="s">
        <v>322</v>
      </c>
      <c r="C34" s="31" t="s">
        <v>323</v>
      </c>
      <c r="D34" s="14">
        <v>74140</v>
      </c>
      <c r="E34" s="15">
        <v>501.67</v>
      </c>
      <c r="F34" s="16">
        <v>1.15E-2</v>
      </c>
      <c r="G34" s="16"/>
    </row>
    <row r="35" spans="1:7" x14ac:dyDescent="0.25">
      <c r="A35" s="13" t="s">
        <v>324</v>
      </c>
      <c r="B35" s="31" t="s">
        <v>325</v>
      </c>
      <c r="C35" s="31" t="s">
        <v>296</v>
      </c>
      <c r="D35" s="14">
        <v>33651</v>
      </c>
      <c r="E35" s="15">
        <v>495.85</v>
      </c>
      <c r="F35" s="16">
        <v>1.1299999999999999E-2</v>
      </c>
      <c r="G35" s="16"/>
    </row>
    <row r="36" spans="1:7" x14ac:dyDescent="0.25">
      <c r="A36" s="13" t="s">
        <v>326</v>
      </c>
      <c r="B36" s="31" t="s">
        <v>327</v>
      </c>
      <c r="C36" s="31" t="s">
        <v>259</v>
      </c>
      <c r="D36" s="14">
        <v>128627</v>
      </c>
      <c r="E36" s="15">
        <v>493.03</v>
      </c>
      <c r="F36" s="16">
        <v>1.1299999999999999E-2</v>
      </c>
      <c r="G36" s="16"/>
    </row>
    <row r="37" spans="1:7" x14ac:dyDescent="0.25">
      <c r="A37" s="13" t="s">
        <v>328</v>
      </c>
      <c r="B37" s="31" t="s">
        <v>329</v>
      </c>
      <c r="C37" s="31" t="s">
        <v>277</v>
      </c>
      <c r="D37" s="14">
        <v>170406</v>
      </c>
      <c r="E37" s="15">
        <v>476.68</v>
      </c>
      <c r="F37" s="16">
        <v>1.09E-2</v>
      </c>
      <c r="G37" s="16"/>
    </row>
    <row r="38" spans="1:7" x14ac:dyDescent="0.25">
      <c r="A38" s="13" t="s">
        <v>330</v>
      </c>
      <c r="B38" s="31" t="s">
        <v>331</v>
      </c>
      <c r="C38" s="31" t="s">
        <v>332</v>
      </c>
      <c r="D38" s="14">
        <v>25823</v>
      </c>
      <c r="E38" s="15">
        <v>469.72</v>
      </c>
      <c r="F38" s="16">
        <v>1.0699999999999999E-2</v>
      </c>
      <c r="G38" s="16"/>
    </row>
    <row r="39" spans="1:7" x14ac:dyDescent="0.25">
      <c r="A39" s="13" t="s">
        <v>333</v>
      </c>
      <c r="B39" s="31" t="s">
        <v>334</v>
      </c>
      <c r="C39" s="31" t="s">
        <v>277</v>
      </c>
      <c r="D39" s="14">
        <v>29328</v>
      </c>
      <c r="E39" s="15">
        <v>458.37</v>
      </c>
      <c r="F39" s="16">
        <v>1.0500000000000001E-2</v>
      </c>
      <c r="G39" s="16"/>
    </row>
    <row r="40" spans="1:7" x14ac:dyDescent="0.25">
      <c r="A40" s="13" t="s">
        <v>335</v>
      </c>
      <c r="B40" s="31" t="s">
        <v>336</v>
      </c>
      <c r="C40" s="31" t="s">
        <v>337</v>
      </c>
      <c r="D40" s="14">
        <v>125626</v>
      </c>
      <c r="E40" s="15">
        <v>442.72</v>
      </c>
      <c r="F40" s="16">
        <v>1.01E-2</v>
      </c>
      <c r="G40" s="16"/>
    </row>
    <row r="41" spans="1:7" x14ac:dyDescent="0.25">
      <c r="A41" s="13" t="s">
        <v>338</v>
      </c>
      <c r="B41" s="31" t="s">
        <v>339</v>
      </c>
      <c r="C41" s="31" t="s">
        <v>340</v>
      </c>
      <c r="D41" s="14">
        <v>26469</v>
      </c>
      <c r="E41" s="15">
        <v>441.03</v>
      </c>
      <c r="F41" s="16">
        <v>1.01E-2</v>
      </c>
      <c r="G41" s="16"/>
    </row>
    <row r="42" spans="1:7" x14ac:dyDescent="0.25">
      <c r="A42" s="13" t="s">
        <v>341</v>
      </c>
      <c r="B42" s="31" t="s">
        <v>342</v>
      </c>
      <c r="C42" s="31" t="s">
        <v>343</v>
      </c>
      <c r="D42" s="14">
        <v>9427</v>
      </c>
      <c r="E42" s="15">
        <v>413.39</v>
      </c>
      <c r="F42" s="16">
        <v>9.4999999999999998E-3</v>
      </c>
      <c r="G42" s="16"/>
    </row>
    <row r="43" spans="1:7" x14ac:dyDescent="0.25">
      <c r="A43" s="13" t="s">
        <v>344</v>
      </c>
      <c r="B43" s="31" t="s">
        <v>345</v>
      </c>
      <c r="C43" s="31" t="s">
        <v>296</v>
      </c>
      <c r="D43" s="14">
        <v>34446</v>
      </c>
      <c r="E43" s="15">
        <v>413.04</v>
      </c>
      <c r="F43" s="16">
        <v>9.4999999999999998E-3</v>
      </c>
      <c r="G43" s="16"/>
    </row>
    <row r="44" spans="1:7" x14ac:dyDescent="0.25">
      <c r="A44" s="13" t="s">
        <v>346</v>
      </c>
      <c r="B44" s="31" t="s">
        <v>347</v>
      </c>
      <c r="C44" s="31" t="s">
        <v>291</v>
      </c>
      <c r="D44" s="14">
        <v>17554</v>
      </c>
      <c r="E44" s="15">
        <v>404.65</v>
      </c>
      <c r="F44" s="16">
        <v>9.2999999999999992E-3</v>
      </c>
      <c r="G44" s="16"/>
    </row>
    <row r="45" spans="1:7" x14ac:dyDescent="0.25">
      <c r="A45" s="13" t="s">
        <v>348</v>
      </c>
      <c r="B45" s="31" t="s">
        <v>349</v>
      </c>
      <c r="C45" s="31" t="s">
        <v>350</v>
      </c>
      <c r="D45" s="14">
        <v>40506</v>
      </c>
      <c r="E45" s="15">
        <v>402.24</v>
      </c>
      <c r="F45" s="16">
        <v>9.1999999999999998E-3</v>
      </c>
      <c r="G45" s="16"/>
    </row>
    <row r="46" spans="1:7" x14ac:dyDescent="0.25">
      <c r="A46" s="13" t="s">
        <v>351</v>
      </c>
      <c r="B46" s="31" t="s">
        <v>352</v>
      </c>
      <c r="C46" s="31" t="s">
        <v>291</v>
      </c>
      <c r="D46" s="14">
        <v>25558</v>
      </c>
      <c r="E46" s="15">
        <v>391.27</v>
      </c>
      <c r="F46" s="16">
        <v>8.9999999999999993E-3</v>
      </c>
      <c r="G46" s="16"/>
    </row>
    <row r="47" spans="1:7" x14ac:dyDescent="0.25">
      <c r="A47" s="13" t="s">
        <v>353</v>
      </c>
      <c r="B47" s="31" t="s">
        <v>354</v>
      </c>
      <c r="C47" s="31" t="s">
        <v>355</v>
      </c>
      <c r="D47" s="14">
        <v>123968</v>
      </c>
      <c r="E47" s="15">
        <v>390.38</v>
      </c>
      <c r="F47" s="16">
        <v>8.8999999999999999E-3</v>
      </c>
      <c r="G47" s="16"/>
    </row>
    <row r="48" spans="1:7" x14ac:dyDescent="0.25">
      <c r="A48" s="13" t="s">
        <v>356</v>
      </c>
      <c r="B48" s="31" t="s">
        <v>357</v>
      </c>
      <c r="C48" s="31" t="s">
        <v>296</v>
      </c>
      <c r="D48" s="14">
        <v>8130</v>
      </c>
      <c r="E48" s="15">
        <v>390.24</v>
      </c>
      <c r="F48" s="16">
        <v>8.8999999999999999E-3</v>
      </c>
      <c r="G48" s="16"/>
    </row>
    <row r="49" spans="1:7" x14ac:dyDescent="0.25">
      <c r="A49" s="13" t="s">
        <v>358</v>
      </c>
      <c r="B49" s="31" t="s">
        <v>359</v>
      </c>
      <c r="C49" s="31" t="s">
        <v>259</v>
      </c>
      <c r="D49" s="14">
        <v>131204</v>
      </c>
      <c r="E49" s="15">
        <v>376.49</v>
      </c>
      <c r="F49" s="16">
        <v>8.6E-3</v>
      </c>
      <c r="G49" s="16"/>
    </row>
    <row r="50" spans="1:7" x14ac:dyDescent="0.25">
      <c r="A50" s="13" t="s">
        <v>360</v>
      </c>
      <c r="B50" s="31" t="s">
        <v>361</v>
      </c>
      <c r="C50" s="31" t="s">
        <v>296</v>
      </c>
      <c r="D50" s="14">
        <v>15057</v>
      </c>
      <c r="E50" s="15">
        <v>372.5</v>
      </c>
      <c r="F50" s="16">
        <v>8.5000000000000006E-3</v>
      </c>
      <c r="G50" s="16"/>
    </row>
    <row r="51" spans="1:7" x14ac:dyDescent="0.25">
      <c r="A51" s="13" t="s">
        <v>362</v>
      </c>
      <c r="B51" s="31" t="s">
        <v>363</v>
      </c>
      <c r="C51" s="31" t="s">
        <v>286</v>
      </c>
      <c r="D51" s="14">
        <v>10395</v>
      </c>
      <c r="E51" s="15">
        <v>363.09</v>
      </c>
      <c r="F51" s="16">
        <v>8.3000000000000001E-3</v>
      </c>
      <c r="G51" s="16"/>
    </row>
    <row r="52" spans="1:7" x14ac:dyDescent="0.25">
      <c r="A52" s="13" t="s">
        <v>364</v>
      </c>
      <c r="B52" s="31" t="s">
        <v>365</v>
      </c>
      <c r="C52" s="31" t="s">
        <v>355</v>
      </c>
      <c r="D52" s="14">
        <v>15735</v>
      </c>
      <c r="E52" s="15">
        <v>354.18</v>
      </c>
      <c r="F52" s="16">
        <v>8.0999999999999996E-3</v>
      </c>
      <c r="G52" s="16"/>
    </row>
    <row r="53" spans="1:7" x14ac:dyDescent="0.25">
      <c r="A53" s="13" t="s">
        <v>366</v>
      </c>
      <c r="B53" s="31" t="s">
        <v>367</v>
      </c>
      <c r="C53" s="31" t="s">
        <v>286</v>
      </c>
      <c r="D53" s="14">
        <v>2501</v>
      </c>
      <c r="E53" s="15">
        <v>332.98</v>
      </c>
      <c r="F53" s="16">
        <v>7.6E-3</v>
      </c>
      <c r="G53" s="16"/>
    </row>
    <row r="54" spans="1:7" x14ac:dyDescent="0.25">
      <c r="A54" s="13" t="s">
        <v>368</v>
      </c>
      <c r="B54" s="31" t="s">
        <v>369</v>
      </c>
      <c r="C54" s="31" t="s">
        <v>370</v>
      </c>
      <c r="D54" s="14">
        <v>6787</v>
      </c>
      <c r="E54" s="15">
        <v>329.68</v>
      </c>
      <c r="F54" s="16">
        <v>7.4999999999999997E-3</v>
      </c>
      <c r="G54" s="16"/>
    </row>
    <row r="55" spans="1:7" x14ac:dyDescent="0.25">
      <c r="A55" s="13" t="s">
        <v>371</v>
      </c>
      <c r="B55" s="31" t="s">
        <v>372</v>
      </c>
      <c r="C55" s="31" t="s">
        <v>373</v>
      </c>
      <c r="D55" s="14">
        <v>155961</v>
      </c>
      <c r="E55" s="15">
        <v>329.64</v>
      </c>
      <c r="F55" s="16">
        <v>7.4999999999999997E-3</v>
      </c>
      <c r="G55" s="16"/>
    </row>
    <row r="56" spans="1:7" x14ac:dyDescent="0.25">
      <c r="A56" s="13" t="s">
        <v>374</v>
      </c>
      <c r="B56" s="31" t="s">
        <v>375</v>
      </c>
      <c r="C56" s="31" t="s">
        <v>259</v>
      </c>
      <c r="D56" s="14">
        <v>480869</v>
      </c>
      <c r="E56" s="15">
        <v>321.45999999999998</v>
      </c>
      <c r="F56" s="16">
        <v>7.4000000000000003E-3</v>
      </c>
      <c r="G56" s="16"/>
    </row>
    <row r="57" spans="1:7" x14ac:dyDescent="0.25">
      <c r="A57" s="13" t="s">
        <v>376</v>
      </c>
      <c r="B57" s="31" t="s">
        <v>377</v>
      </c>
      <c r="C57" s="31" t="s">
        <v>277</v>
      </c>
      <c r="D57" s="14">
        <v>39480</v>
      </c>
      <c r="E57" s="15">
        <v>319.63</v>
      </c>
      <c r="F57" s="16">
        <v>7.3000000000000001E-3</v>
      </c>
      <c r="G57" s="16"/>
    </row>
    <row r="58" spans="1:7" x14ac:dyDescent="0.25">
      <c r="A58" s="13" t="s">
        <v>378</v>
      </c>
      <c r="B58" s="31" t="s">
        <v>379</v>
      </c>
      <c r="C58" s="31" t="s">
        <v>265</v>
      </c>
      <c r="D58" s="14">
        <v>12301</v>
      </c>
      <c r="E58" s="15">
        <v>305.29000000000002</v>
      </c>
      <c r="F58" s="16">
        <v>7.0000000000000001E-3</v>
      </c>
      <c r="G58" s="16"/>
    </row>
    <row r="59" spans="1:7" x14ac:dyDescent="0.25">
      <c r="A59" s="13" t="s">
        <v>380</v>
      </c>
      <c r="B59" s="31" t="s">
        <v>381</v>
      </c>
      <c r="C59" s="31" t="s">
        <v>373</v>
      </c>
      <c r="D59" s="14">
        <v>24651</v>
      </c>
      <c r="E59" s="15">
        <v>301.51</v>
      </c>
      <c r="F59" s="16">
        <v>6.8999999999999999E-3</v>
      </c>
      <c r="G59" s="16"/>
    </row>
    <row r="60" spans="1:7" x14ac:dyDescent="0.25">
      <c r="A60" s="13" t="s">
        <v>382</v>
      </c>
      <c r="B60" s="31" t="s">
        <v>383</v>
      </c>
      <c r="C60" s="31" t="s">
        <v>384</v>
      </c>
      <c r="D60" s="14">
        <v>25751</v>
      </c>
      <c r="E60" s="15">
        <v>294.75</v>
      </c>
      <c r="F60" s="16">
        <v>6.7000000000000002E-3</v>
      </c>
      <c r="G60" s="16"/>
    </row>
    <row r="61" spans="1:7" x14ac:dyDescent="0.25">
      <c r="A61" s="13" t="s">
        <v>385</v>
      </c>
      <c r="B61" s="31" t="s">
        <v>386</v>
      </c>
      <c r="C61" s="31" t="s">
        <v>304</v>
      </c>
      <c r="D61" s="14">
        <v>3816</v>
      </c>
      <c r="E61" s="15">
        <v>293.37</v>
      </c>
      <c r="F61" s="16">
        <v>6.7000000000000002E-3</v>
      </c>
      <c r="G61" s="16"/>
    </row>
    <row r="62" spans="1:7" x14ac:dyDescent="0.25">
      <c r="A62" s="13" t="s">
        <v>387</v>
      </c>
      <c r="B62" s="31" t="s">
        <v>388</v>
      </c>
      <c r="C62" s="31" t="s">
        <v>389</v>
      </c>
      <c r="D62" s="14">
        <v>68506</v>
      </c>
      <c r="E62" s="15">
        <v>287.14</v>
      </c>
      <c r="F62" s="16">
        <v>6.6E-3</v>
      </c>
      <c r="G62" s="16"/>
    </row>
    <row r="63" spans="1:7" x14ac:dyDescent="0.25">
      <c r="A63" s="13" t="s">
        <v>390</v>
      </c>
      <c r="B63" s="31" t="s">
        <v>391</v>
      </c>
      <c r="C63" s="31" t="s">
        <v>256</v>
      </c>
      <c r="D63" s="14">
        <v>95312</v>
      </c>
      <c r="E63" s="15">
        <v>286.36</v>
      </c>
      <c r="F63" s="16">
        <v>6.6E-3</v>
      </c>
      <c r="G63" s="16"/>
    </row>
    <row r="64" spans="1:7" x14ac:dyDescent="0.25">
      <c r="A64" s="13" t="s">
        <v>392</v>
      </c>
      <c r="B64" s="31" t="s">
        <v>393</v>
      </c>
      <c r="C64" s="31" t="s">
        <v>270</v>
      </c>
      <c r="D64" s="14">
        <v>131549</v>
      </c>
      <c r="E64" s="15">
        <v>282.82</v>
      </c>
      <c r="F64" s="16">
        <v>6.4999999999999997E-3</v>
      </c>
      <c r="G64" s="16"/>
    </row>
    <row r="65" spans="1:7" x14ac:dyDescent="0.25">
      <c r="A65" s="13" t="s">
        <v>394</v>
      </c>
      <c r="B65" s="31" t="s">
        <v>395</v>
      </c>
      <c r="C65" s="31" t="s">
        <v>296</v>
      </c>
      <c r="D65" s="14">
        <v>23630</v>
      </c>
      <c r="E65" s="15">
        <v>282.58999999999997</v>
      </c>
      <c r="F65" s="16">
        <v>6.4999999999999997E-3</v>
      </c>
      <c r="G65" s="16"/>
    </row>
    <row r="66" spans="1:7" x14ac:dyDescent="0.25">
      <c r="A66" s="13" t="s">
        <v>396</v>
      </c>
      <c r="B66" s="31" t="s">
        <v>397</v>
      </c>
      <c r="C66" s="31" t="s">
        <v>398</v>
      </c>
      <c r="D66" s="14">
        <v>57452</v>
      </c>
      <c r="E66" s="15">
        <v>276.60000000000002</v>
      </c>
      <c r="F66" s="16">
        <v>6.3E-3</v>
      </c>
      <c r="G66" s="16"/>
    </row>
    <row r="67" spans="1:7" x14ac:dyDescent="0.25">
      <c r="A67" s="13" t="s">
        <v>399</v>
      </c>
      <c r="B67" s="31" t="s">
        <v>400</v>
      </c>
      <c r="C67" s="31" t="s">
        <v>296</v>
      </c>
      <c r="D67" s="14">
        <v>12086</v>
      </c>
      <c r="E67" s="15">
        <v>275.16000000000003</v>
      </c>
      <c r="F67" s="16">
        <v>6.3E-3</v>
      </c>
      <c r="G67" s="16"/>
    </row>
    <row r="68" spans="1:7" x14ac:dyDescent="0.25">
      <c r="A68" s="13" t="s">
        <v>401</v>
      </c>
      <c r="B68" s="31" t="s">
        <v>402</v>
      </c>
      <c r="C68" s="31" t="s">
        <v>277</v>
      </c>
      <c r="D68" s="14">
        <v>23559</v>
      </c>
      <c r="E68" s="15">
        <v>273.68</v>
      </c>
      <c r="F68" s="16">
        <v>6.3E-3</v>
      </c>
      <c r="G68" s="16"/>
    </row>
    <row r="69" spans="1:7" x14ac:dyDescent="0.25">
      <c r="A69" s="13" t="s">
        <v>403</v>
      </c>
      <c r="B69" s="31" t="s">
        <v>404</v>
      </c>
      <c r="C69" s="31" t="s">
        <v>270</v>
      </c>
      <c r="D69" s="14">
        <v>30316</v>
      </c>
      <c r="E69" s="15">
        <v>271.54000000000002</v>
      </c>
      <c r="F69" s="16">
        <v>6.1999999999999998E-3</v>
      </c>
      <c r="G69" s="16"/>
    </row>
    <row r="70" spans="1:7" x14ac:dyDescent="0.25">
      <c r="A70" s="13" t="s">
        <v>405</v>
      </c>
      <c r="B70" s="31" t="s">
        <v>406</v>
      </c>
      <c r="C70" s="31" t="s">
        <v>373</v>
      </c>
      <c r="D70" s="14">
        <v>20512</v>
      </c>
      <c r="E70" s="15">
        <v>259.37</v>
      </c>
      <c r="F70" s="16">
        <v>5.8999999999999999E-3</v>
      </c>
      <c r="G70" s="16"/>
    </row>
    <row r="71" spans="1:7" x14ac:dyDescent="0.25">
      <c r="A71" s="13" t="s">
        <v>407</v>
      </c>
      <c r="B71" s="31" t="s">
        <v>408</v>
      </c>
      <c r="C71" s="31" t="s">
        <v>409</v>
      </c>
      <c r="D71" s="14">
        <v>158565</v>
      </c>
      <c r="E71" s="15">
        <v>257.02</v>
      </c>
      <c r="F71" s="16">
        <v>5.8999999999999999E-3</v>
      </c>
      <c r="G71" s="16"/>
    </row>
    <row r="72" spans="1:7" x14ac:dyDescent="0.25">
      <c r="A72" s="13" t="s">
        <v>410</v>
      </c>
      <c r="B72" s="31" t="s">
        <v>411</v>
      </c>
      <c r="C72" s="31" t="s">
        <v>259</v>
      </c>
      <c r="D72" s="14">
        <v>186245</v>
      </c>
      <c r="E72" s="15">
        <v>250.78</v>
      </c>
      <c r="F72" s="16">
        <v>5.7000000000000002E-3</v>
      </c>
      <c r="G72" s="16"/>
    </row>
    <row r="73" spans="1:7" x14ac:dyDescent="0.25">
      <c r="A73" s="13" t="s">
        <v>412</v>
      </c>
      <c r="B73" s="31" t="s">
        <v>413</v>
      </c>
      <c r="C73" s="31" t="s">
        <v>296</v>
      </c>
      <c r="D73" s="14">
        <v>48398</v>
      </c>
      <c r="E73" s="15">
        <v>248.69</v>
      </c>
      <c r="F73" s="16">
        <v>5.7000000000000002E-3</v>
      </c>
      <c r="G73" s="16"/>
    </row>
    <row r="74" spans="1:7" x14ac:dyDescent="0.25">
      <c r="A74" s="13" t="s">
        <v>414</v>
      </c>
      <c r="B74" s="31" t="s">
        <v>415</v>
      </c>
      <c r="C74" s="31" t="s">
        <v>259</v>
      </c>
      <c r="D74" s="14">
        <v>28692</v>
      </c>
      <c r="E74" s="15">
        <v>244.41</v>
      </c>
      <c r="F74" s="16">
        <v>5.5999999999999999E-3</v>
      </c>
      <c r="G74" s="16"/>
    </row>
    <row r="75" spans="1:7" x14ac:dyDescent="0.25">
      <c r="A75" s="13" t="s">
        <v>416</v>
      </c>
      <c r="B75" s="31" t="s">
        <v>417</v>
      </c>
      <c r="C75" s="31" t="s">
        <v>418</v>
      </c>
      <c r="D75" s="14">
        <v>1570</v>
      </c>
      <c r="E75" s="15">
        <v>242.39</v>
      </c>
      <c r="F75" s="16">
        <v>5.4999999999999997E-3</v>
      </c>
      <c r="G75" s="16"/>
    </row>
    <row r="76" spans="1:7" x14ac:dyDescent="0.25">
      <c r="A76" s="13" t="s">
        <v>419</v>
      </c>
      <c r="B76" s="31" t="s">
        <v>420</v>
      </c>
      <c r="C76" s="31" t="s">
        <v>421</v>
      </c>
      <c r="D76" s="14">
        <v>22760</v>
      </c>
      <c r="E76" s="15">
        <v>236.25</v>
      </c>
      <c r="F76" s="16">
        <v>5.4000000000000003E-3</v>
      </c>
      <c r="G76" s="16"/>
    </row>
    <row r="77" spans="1:7" x14ac:dyDescent="0.25">
      <c r="A77" s="13" t="s">
        <v>422</v>
      </c>
      <c r="B77" s="31" t="s">
        <v>423</v>
      </c>
      <c r="C77" s="31" t="s">
        <v>280</v>
      </c>
      <c r="D77" s="14">
        <v>13381</v>
      </c>
      <c r="E77" s="15">
        <v>232.29</v>
      </c>
      <c r="F77" s="16">
        <v>5.3E-3</v>
      </c>
      <c r="G77" s="16"/>
    </row>
    <row r="78" spans="1:7" x14ac:dyDescent="0.25">
      <c r="A78" s="13" t="s">
        <v>424</v>
      </c>
      <c r="B78" s="31" t="s">
        <v>425</v>
      </c>
      <c r="C78" s="31" t="s">
        <v>304</v>
      </c>
      <c r="D78" s="14">
        <v>9788</v>
      </c>
      <c r="E78" s="15">
        <v>228.12</v>
      </c>
      <c r="F78" s="16">
        <v>5.1999999999999998E-3</v>
      </c>
      <c r="G78" s="16"/>
    </row>
    <row r="79" spans="1:7" x14ac:dyDescent="0.25">
      <c r="A79" s="13" t="s">
        <v>426</v>
      </c>
      <c r="B79" s="31" t="s">
        <v>427</v>
      </c>
      <c r="C79" s="31" t="s">
        <v>259</v>
      </c>
      <c r="D79" s="14">
        <v>84647</v>
      </c>
      <c r="E79" s="15">
        <v>223.01</v>
      </c>
      <c r="F79" s="16">
        <v>5.1000000000000004E-3</v>
      </c>
      <c r="G79" s="16"/>
    </row>
    <row r="80" spans="1:7" x14ac:dyDescent="0.25">
      <c r="A80" s="13" t="s">
        <v>428</v>
      </c>
      <c r="B80" s="31" t="s">
        <v>429</v>
      </c>
      <c r="C80" s="31" t="s">
        <v>277</v>
      </c>
      <c r="D80" s="14">
        <v>23293</v>
      </c>
      <c r="E80" s="15">
        <v>218.26</v>
      </c>
      <c r="F80" s="16">
        <v>5.0000000000000001E-3</v>
      </c>
      <c r="G80" s="16"/>
    </row>
    <row r="81" spans="1:7" x14ac:dyDescent="0.25">
      <c r="A81" s="13" t="s">
        <v>430</v>
      </c>
      <c r="B81" s="31" t="s">
        <v>431</v>
      </c>
      <c r="C81" s="31" t="s">
        <v>432</v>
      </c>
      <c r="D81" s="14">
        <v>6122</v>
      </c>
      <c r="E81" s="15">
        <v>209.56</v>
      </c>
      <c r="F81" s="16">
        <v>4.7999999999999996E-3</v>
      </c>
      <c r="G81" s="16"/>
    </row>
    <row r="82" spans="1:7" x14ac:dyDescent="0.25">
      <c r="A82" s="13" t="s">
        <v>433</v>
      </c>
      <c r="B82" s="31" t="s">
        <v>434</v>
      </c>
      <c r="C82" s="31" t="s">
        <v>291</v>
      </c>
      <c r="D82" s="14">
        <v>3220</v>
      </c>
      <c r="E82" s="15">
        <v>209.38</v>
      </c>
      <c r="F82" s="16">
        <v>4.7999999999999996E-3</v>
      </c>
      <c r="G82" s="16"/>
    </row>
    <row r="83" spans="1:7" x14ac:dyDescent="0.25">
      <c r="A83" s="13" t="s">
        <v>435</v>
      </c>
      <c r="B83" s="31" t="s">
        <v>436</v>
      </c>
      <c r="C83" s="31" t="s">
        <v>350</v>
      </c>
      <c r="D83" s="14">
        <v>30206</v>
      </c>
      <c r="E83" s="15">
        <v>201.38</v>
      </c>
      <c r="F83" s="16">
        <v>4.5999999999999999E-3</v>
      </c>
      <c r="G83" s="16"/>
    </row>
    <row r="84" spans="1:7" x14ac:dyDescent="0.25">
      <c r="A84" s="13" t="s">
        <v>437</v>
      </c>
      <c r="B84" s="31" t="s">
        <v>438</v>
      </c>
      <c r="C84" s="31" t="s">
        <v>343</v>
      </c>
      <c r="D84" s="14">
        <v>11109</v>
      </c>
      <c r="E84" s="15">
        <v>197.85</v>
      </c>
      <c r="F84" s="16">
        <v>4.4999999999999997E-3</v>
      </c>
      <c r="G84" s="16"/>
    </row>
    <row r="85" spans="1:7" x14ac:dyDescent="0.25">
      <c r="A85" s="13" t="s">
        <v>439</v>
      </c>
      <c r="B85" s="31" t="s">
        <v>440</v>
      </c>
      <c r="C85" s="31" t="s">
        <v>418</v>
      </c>
      <c r="D85" s="14">
        <v>26719</v>
      </c>
      <c r="E85" s="15">
        <v>190.71</v>
      </c>
      <c r="F85" s="16">
        <v>4.4000000000000003E-3</v>
      </c>
      <c r="G85" s="16"/>
    </row>
    <row r="86" spans="1:7" x14ac:dyDescent="0.25">
      <c r="A86" s="13" t="s">
        <v>441</v>
      </c>
      <c r="B86" s="31" t="s">
        <v>442</v>
      </c>
      <c r="C86" s="31" t="s">
        <v>337</v>
      </c>
      <c r="D86" s="14">
        <v>23438</v>
      </c>
      <c r="E86" s="15">
        <v>190.63</v>
      </c>
      <c r="F86" s="16">
        <v>4.4000000000000003E-3</v>
      </c>
      <c r="G86" s="16"/>
    </row>
    <row r="87" spans="1:7" x14ac:dyDescent="0.25">
      <c r="A87" s="13" t="s">
        <v>443</v>
      </c>
      <c r="B87" s="31" t="s">
        <v>444</v>
      </c>
      <c r="C87" s="31" t="s">
        <v>256</v>
      </c>
      <c r="D87" s="14">
        <v>50388</v>
      </c>
      <c r="E87" s="15">
        <v>188.73</v>
      </c>
      <c r="F87" s="16">
        <v>4.3E-3</v>
      </c>
      <c r="G87" s="16"/>
    </row>
    <row r="88" spans="1:7" x14ac:dyDescent="0.25">
      <c r="A88" s="13" t="s">
        <v>445</v>
      </c>
      <c r="B88" s="31" t="s">
        <v>446</v>
      </c>
      <c r="C88" s="31" t="s">
        <v>280</v>
      </c>
      <c r="D88" s="14">
        <v>33097</v>
      </c>
      <c r="E88" s="15">
        <v>185.72</v>
      </c>
      <c r="F88" s="16">
        <v>4.3E-3</v>
      </c>
      <c r="G88" s="16"/>
    </row>
    <row r="89" spans="1:7" x14ac:dyDescent="0.25">
      <c r="A89" s="13" t="s">
        <v>447</v>
      </c>
      <c r="B89" s="31" t="s">
        <v>448</v>
      </c>
      <c r="C89" s="31" t="s">
        <v>449</v>
      </c>
      <c r="D89" s="14">
        <v>23092</v>
      </c>
      <c r="E89" s="15">
        <v>182.43</v>
      </c>
      <c r="F89" s="16">
        <v>4.1999999999999997E-3</v>
      </c>
      <c r="G89" s="16"/>
    </row>
    <row r="90" spans="1:7" x14ac:dyDescent="0.25">
      <c r="A90" s="13" t="s">
        <v>450</v>
      </c>
      <c r="B90" s="31" t="s">
        <v>451</v>
      </c>
      <c r="C90" s="31" t="s">
        <v>291</v>
      </c>
      <c r="D90" s="14">
        <v>1194</v>
      </c>
      <c r="E90" s="15">
        <v>179.14</v>
      </c>
      <c r="F90" s="16">
        <v>4.1000000000000003E-3</v>
      </c>
      <c r="G90" s="16"/>
    </row>
    <row r="91" spans="1:7" x14ac:dyDescent="0.25">
      <c r="A91" s="13" t="s">
        <v>452</v>
      </c>
      <c r="B91" s="31" t="s">
        <v>453</v>
      </c>
      <c r="C91" s="31" t="s">
        <v>370</v>
      </c>
      <c r="D91" s="14">
        <v>9269</v>
      </c>
      <c r="E91" s="15">
        <v>176.57</v>
      </c>
      <c r="F91" s="16">
        <v>4.0000000000000001E-3</v>
      </c>
      <c r="G91" s="16"/>
    </row>
    <row r="92" spans="1:7" x14ac:dyDescent="0.25">
      <c r="A92" s="13" t="s">
        <v>454</v>
      </c>
      <c r="B92" s="31" t="s">
        <v>455</v>
      </c>
      <c r="C92" s="31" t="s">
        <v>449</v>
      </c>
      <c r="D92" s="14">
        <v>8552</v>
      </c>
      <c r="E92" s="15">
        <v>150.94</v>
      </c>
      <c r="F92" s="16">
        <v>3.5000000000000001E-3</v>
      </c>
      <c r="G92" s="16"/>
    </row>
    <row r="93" spans="1:7" x14ac:dyDescent="0.25">
      <c r="A93" s="13" t="s">
        <v>456</v>
      </c>
      <c r="B93" s="31" t="s">
        <v>457</v>
      </c>
      <c r="C93" s="31" t="s">
        <v>449</v>
      </c>
      <c r="D93" s="14">
        <v>8018</v>
      </c>
      <c r="E93" s="15">
        <v>147.15</v>
      </c>
      <c r="F93" s="16">
        <v>3.3999999999999998E-3</v>
      </c>
      <c r="G93" s="16"/>
    </row>
    <row r="94" spans="1:7" x14ac:dyDescent="0.25">
      <c r="A94" s="13" t="s">
        <v>458</v>
      </c>
      <c r="B94" s="31" t="s">
        <v>459</v>
      </c>
      <c r="C94" s="31" t="s">
        <v>299</v>
      </c>
      <c r="D94" s="14">
        <v>50112</v>
      </c>
      <c r="E94" s="15">
        <v>135.44999999999999</v>
      </c>
      <c r="F94" s="16">
        <v>3.0999999999999999E-3</v>
      </c>
      <c r="G94" s="16"/>
    </row>
    <row r="95" spans="1:7" x14ac:dyDescent="0.25">
      <c r="A95" s="13" t="s">
        <v>460</v>
      </c>
      <c r="B95" s="31" t="s">
        <v>461</v>
      </c>
      <c r="C95" s="31" t="s">
        <v>291</v>
      </c>
      <c r="D95" s="14">
        <v>16529</v>
      </c>
      <c r="E95" s="15">
        <v>124.79</v>
      </c>
      <c r="F95" s="16">
        <v>2.8999999999999998E-3</v>
      </c>
      <c r="G95" s="16"/>
    </row>
    <row r="96" spans="1:7" x14ac:dyDescent="0.25">
      <c r="A96" s="13" t="s">
        <v>462</v>
      </c>
      <c r="B96" s="31" t="s">
        <v>463</v>
      </c>
      <c r="C96" s="31" t="s">
        <v>277</v>
      </c>
      <c r="D96" s="14">
        <v>49507</v>
      </c>
      <c r="E96" s="15">
        <v>121.97</v>
      </c>
      <c r="F96" s="16">
        <v>2.8E-3</v>
      </c>
      <c r="G96" s="16"/>
    </row>
    <row r="97" spans="1:7" x14ac:dyDescent="0.25">
      <c r="A97" s="13" t="s">
        <v>464</v>
      </c>
      <c r="B97" s="31" t="s">
        <v>465</v>
      </c>
      <c r="C97" s="31" t="s">
        <v>466</v>
      </c>
      <c r="D97" s="14">
        <v>15219</v>
      </c>
      <c r="E97" s="15">
        <v>114.13</v>
      </c>
      <c r="F97" s="16">
        <v>2.5999999999999999E-3</v>
      </c>
      <c r="G97" s="16"/>
    </row>
    <row r="98" spans="1:7" x14ac:dyDescent="0.25">
      <c r="A98" s="13" t="s">
        <v>467</v>
      </c>
      <c r="B98" s="31" t="s">
        <v>468</v>
      </c>
      <c r="C98" s="31" t="s">
        <v>343</v>
      </c>
      <c r="D98" s="14">
        <v>829</v>
      </c>
      <c r="E98" s="15">
        <v>92.57</v>
      </c>
      <c r="F98" s="16">
        <v>2.0999999999999999E-3</v>
      </c>
      <c r="G98" s="16"/>
    </row>
    <row r="99" spans="1:7" x14ac:dyDescent="0.25">
      <c r="A99" s="13" t="s">
        <v>469</v>
      </c>
      <c r="B99" s="31" t="s">
        <v>470</v>
      </c>
      <c r="C99" s="31" t="s">
        <v>343</v>
      </c>
      <c r="D99" s="14">
        <v>5208</v>
      </c>
      <c r="E99" s="15">
        <v>82.96</v>
      </c>
      <c r="F99" s="16">
        <v>1.9E-3</v>
      </c>
      <c r="G99" s="16"/>
    </row>
    <row r="100" spans="1:7" x14ac:dyDescent="0.25">
      <c r="A100" s="13" t="s">
        <v>471</v>
      </c>
      <c r="B100" s="31" t="s">
        <v>472</v>
      </c>
      <c r="C100" s="31" t="s">
        <v>337</v>
      </c>
      <c r="D100" s="14">
        <v>2526</v>
      </c>
      <c r="E100" s="15">
        <v>82.82</v>
      </c>
      <c r="F100" s="16">
        <v>1.9E-3</v>
      </c>
      <c r="G100" s="16"/>
    </row>
    <row r="101" spans="1:7" x14ac:dyDescent="0.25">
      <c r="A101" s="13" t="s">
        <v>473</v>
      </c>
      <c r="B101" s="31" t="s">
        <v>474</v>
      </c>
      <c r="C101" s="31" t="s">
        <v>340</v>
      </c>
      <c r="D101" s="14">
        <v>22613</v>
      </c>
      <c r="E101" s="15">
        <v>43.8</v>
      </c>
      <c r="F101" s="16">
        <v>1E-3</v>
      </c>
      <c r="G101" s="16"/>
    </row>
    <row r="102" spans="1:7" x14ac:dyDescent="0.25">
      <c r="A102" s="13" t="s">
        <v>475</v>
      </c>
      <c r="B102" s="31" t="s">
        <v>476</v>
      </c>
      <c r="C102" s="31" t="s">
        <v>323</v>
      </c>
      <c r="D102" s="14">
        <v>15735</v>
      </c>
      <c r="E102" s="15">
        <v>4.28</v>
      </c>
      <c r="F102" s="16">
        <v>1E-4</v>
      </c>
      <c r="G102" s="16"/>
    </row>
    <row r="103" spans="1:7" x14ac:dyDescent="0.25">
      <c r="A103" s="17" t="s">
        <v>187</v>
      </c>
      <c r="B103" s="32"/>
      <c r="C103" s="32"/>
      <c r="D103" s="18"/>
      <c r="E103" s="37">
        <v>43153.95</v>
      </c>
      <c r="F103" s="38">
        <v>0.98750000000000004</v>
      </c>
      <c r="G103" s="21"/>
    </row>
    <row r="104" spans="1:7" x14ac:dyDescent="0.25">
      <c r="A104" s="17" t="s">
        <v>477</v>
      </c>
      <c r="B104" s="31"/>
      <c r="C104" s="31"/>
      <c r="D104" s="14"/>
      <c r="E104" s="15"/>
      <c r="F104" s="16"/>
      <c r="G104" s="16"/>
    </row>
    <row r="105" spans="1:7" x14ac:dyDescent="0.25">
      <c r="A105" s="17" t="s">
        <v>187</v>
      </c>
      <c r="B105" s="31"/>
      <c r="C105" s="31"/>
      <c r="D105" s="14"/>
      <c r="E105" s="39" t="s">
        <v>153</v>
      </c>
      <c r="F105" s="40" t="s">
        <v>153</v>
      </c>
      <c r="G105" s="16"/>
    </row>
    <row r="106" spans="1:7" x14ac:dyDescent="0.25">
      <c r="A106" s="24" t="s">
        <v>190</v>
      </c>
      <c r="B106" s="33"/>
      <c r="C106" s="33"/>
      <c r="D106" s="25"/>
      <c r="E106" s="28">
        <v>43153.95</v>
      </c>
      <c r="F106" s="29">
        <v>0.98750000000000004</v>
      </c>
      <c r="G106" s="21"/>
    </row>
    <row r="107" spans="1:7" x14ac:dyDescent="0.25">
      <c r="A107" s="13"/>
      <c r="B107" s="31"/>
      <c r="C107" s="31"/>
      <c r="D107" s="14"/>
      <c r="E107" s="15"/>
      <c r="F107" s="16"/>
      <c r="G107" s="16"/>
    </row>
    <row r="108" spans="1:7" x14ac:dyDescent="0.25">
      <c r="A108" s="13"/>
      <c r="B108" s="31"/>
      <c r="C108" s="31"/>
      <c r="D108" s="14"/>
      <c r="E108" s="15"/>
      <c r="F108" s="16"/>
      <c r="G108" s="16"/>
    </row>
    <row r="109" spans="1:7" x14ac:dyDescent="0.25">
      <c r="A109" s="17" t="s">
        <v>191</v>
      </c>
      <c r="B109" s="31"/>
      <c r="C109" s="31"/>
      <c r="D109" s="14"/>
      <c r="E109" s="15"/>
      <c r="F109" s="16"/>
      <c r="G109" s="16"/>
    </row>
    <row r="110" spans="1:7" x14ac:dyDescent="0.25">
      <c r="A110" s="13" t="s">
        <v>192</v>
      </c>
      <c r="B110" s="31"/>
      <c r="C110" s="31"/>
      <c r="D110" s="14"/>
      <c r="E110" s="15">
        <v>594.66</v>
      </c>
      <c r="F110" s="16">
        <v>1.3599999999999999E-2</v>
      </c>
      <c r="G110" s="16">
        <v>5.2331000000000003E-2</v>
      </c>
    </row>
    <row r="111" spans="1:7" x14ac:dyDescent="0.25">
      <c r="A111" s="17" t="s">
        <v>187</v>
      </c>
      <c r="B111" s="32"/>
      <c r="C111" s="32"/>
      <c r="D111" s="18"/>
      <c r="E111" s="37">
        <v>594.66</v>
      </c>
      <c r="F111" s="38">
        <v>1.3599999999999999E-2</v>
      </c>
      <c r="G111" s="21"/>
    </row>
    <row r="112" spans="1:7" x14ac:dyDescent="0.25">
      <c r="A112" s="13"/>
      <c r="B112" s="31"/>
      <c r="C112" s="31"/>
      <c r="D112" s="14"/>
      <c r="E112" s="15"/>
      <c r="F112" s="16"/>
      <c r="G112" s="16"/>
    </row>
    <row r="113" spans="1:7" x14ac:dyDescent="0.25">
      <c r="A113" s="24" t="s">
        <v>190</v>
      </c>
      <c r="B113" s="33"/>
      <c r="C113" s="33"/>
      <c r="D113" s="25"/>
      <c r="E113" s="19">
        <v>594.66</v>
      </c>
      <c r="F113" s="20">
        <v>1.3599999999999999E-2</v>
      </c>
      <c r="G113" s="21"/>
    </row>
    <row r="114" spans="1:7" x14ac:dyDescent="0.25">
      <c r="A114" s="13" t="s">
        <v>193</v>
      </c>
      <c r="B114" s="31"/>
      <c r="C114" s="31"/>
      <c r="D114" s="14"/>
      <c r="E114" s="15">
        <v>8.5257799999999995E-2</v>
      </c>
      <c r="F114" s="68">
        <v>9.9999999999999995E-7</v>
      </c>
      <c r="G114" s="16"/>
    </row>
    <row r="115" spans="1:7" x14ac:dyDescent="0.25">
      <c r="A115" s="13" t="s">
        <v>194</v>
      </c>
      <c r="B115" s="31"/>
      <c r="C115" s="31"/>
      <c r="D115" s="14"/>
      <c r="E115" s="35">
        <v>-50.735257799999999</v>
      </c>
      <c r="F115" s="36">
        <v>-1.101E-3</v>
      </c>
      <c r="G115" s="16">
        <v>5.2330000000000002E-2</v>
      </c>
    </row>
    <row r="116" spans="1:7" x14ac:dyDescent="0.25">
      <c r="A116" s="26" t="s">
        <v>195</v>
      </c>
      <c r="B116" s="34"/>
      <c r="C116" s="34"/>
      <c r="D116" s="27"/>
      <c r="E116" s="28">
        <v>43697.96</v>
      </c>
      <c r="F116" s="29">
        <v>1</v>
      </c>
      <c r="G116" s="29"/>
    </row>
    <row r="119" spans="1:7" x14ac:dyDescent="0.25">
      <c r="A119" s="69" t="s">
        <v>197</v>
      </c>
    </row>
    <row r="121" spans="1:7" x14ac:dyDescent="0.25">
      <c r="A121" s="1" t="s">
        <v>199</v>
      </c>
    </row>
    <row r="122" spans="1:7" x14ac:dyDescent="0.25">
      <c r="A122" s="47" t="s">
        <v>200</v>
      </c>
      <c r="B122" s="3" t="s">
        <v>153</v>
      </c>
    </row>
    <row r="123" spans="1:7" x14ac:dyDescent="0.25">
      <c r="A123" t="s">
        <v>201</v>
      </c>
    </row>
    <row r="124" spans="1:7" x14ac:dyDescent="0.25">
      <c r="A124" t="s">
        <v>202</v>
      </c>
      <c r="B124" t="s">
        <v>203</v>
      </c>
      <c r="C124" t="s">
        <v>203</v>
      </c>
    </row>
    <row r="125" spans="1:7" x14ac:dyDescent="0.25">
      <c r="B125" s="48">
        <v>46112</v>
      </c>
      <c r="C125" s="48">
        <v>46142</v>
      </c>
    </row>
    <row r="126" spans="1:7" x14ac:dyDescent="0.25">
      <c r="A126" t="s">
        <v>478</v>
      </c>
      <c r="B126">
        <v>120.79</v>
      </c>
      <c r="C126">
        <v>133.56</v>
      </c>
    </row>
    <row r="127" spans="1:7" x14ac:dyDescent="0.25">
      <c r="A127" t="s">
        <v>205</v>
      </c>
      <c r="B127">
        <v>40.840000000000003</v>
      </c>
      <c r="C127">
        <v>45.16</v>
      </c>
    </row>
    <row r="128" spans="1:7" x14ac:dyDescent="0.25">
      <c r="A128" t="s">
        <v>479</v>
      </c>
      <c r="B128">
        <v>100.97</v>
      </c>
      <c r="C128">
        <v>111.49</v>
      </c>
    </row>
    <row r="129" spans="1:9" x14ac:dyDescent="0.25">
      <c r="A129" t="s">
        <v>207</v>
      </c>
      <c r="B129">
        <v>27.02</v>
      </c>
      <c r="C129">
        <v>29.84</v>
      </c>
    </row>
    <row r="131" spans="1:9" x14ac:dyDescent="0.25">
      <c r="A131" t="s">
        <v>208</v>
      </c>
      <c r="B131" s="3" t="s">
        <v>153</v>
      </c>
    </row>
    <row r="132" spans="1:9" x14ac:dyDescent="0.25">
      <c r="A132" t="s">
        <v>209</v>
      </c>
      <c r="B132" s="3" t="s">
        <v>153</v>
      </c>
    </row>
    <row r="133" spans="1:9" ht="29.1" customHeight="1" x14ac:dyDescent="0.25">
      <c r="A133" s="47" t="s">
        <v>210</v>
      </c>
      <c r="B133" s="3" t="s">
        <v>153</v>
      </c>
    </row>
    <row r="134" spans="1:9" ht="29.1" customHeight="1" x14ac:dyDescent="0.25">
      <c r="A134" s="47" t="s">
        <v>211</v>
      </c>
      <c r="B134" s="3" t="s">
        <v>153</v>
      </c>
    </row>
    <row r="135" spans="1:9" x14ac:dyDescent="0.25">
      <c r="A135" t="s">
        <v>480</v>
      </c>
      <c r="B135" s="49">
        <v>0.21579999999999999</v>
      </c>
    </row>
    <row r="136" spans="1:9" ht="43.5" customHeight="1" x14ac:dyDescent="0.25">
      <c r="A136" s="47" t="s">
        <v>213</v>
      </c>
      <c r="B136" s="3" t="s">
        <v>153</v>
      </c>
    </row>
    <row r="137" spans="1:9" x14ac:dyDescent="0.25">
      <c r="B137" s="3"/>
    </row>
    <row r="138" spans="1:9" ht="29.1" customHeight="1" x14ac:dyDescent="0.25">
      <c r="A138" s="47" t="s">
        <v>214</v>
      </c>
      <c r="B138" s="3" t="s">
        <v>153</v>
      </c>
    </row>
    <row r="139" spans="1:9" ht="29.1" customHeight="1" x14ac:dyDescent="0.25">
      <c r="A139" s="47" t="s">
        <v>215</v>
      </c>
      <c r="B139" t="s">
        <v>153</v>
      </c>
    </row>
    <row r="140" spans="1:9" ht="29.1" customHeight="1" x14ac:dyDescent="0.25">
      <c r="A140" s="47" t="s">
        <v>216</v>
      </c>
      <c r="B140" s="3" t="s">
        <v>153</v>
      </c>
    </row>
    <row r="141" spans="1:9" ht="29.1" customHeight="1" x14ac:dyDescent="0.25">
      <c r="A141" s="47" t="s">
        <v>217</v>
      </c>
      <c r="B141" s="3" t="s">
        <v>153</v>
      </c>
    </row>
    <row r="144" spans="1:9" x14ac:dyDescent="0.25">
      <c r="A144" s="77" t="s">
        <v>481</v>
      </c>
      <c r="B144" s="78" t="s">
        <v>482</v>
      </c>
      <c r="C144" s="76"/>
      <c r="D144" s="76"/>
      <c r="E144" s="76"/>
      <c r="F144" s="76"/>
      <c r="G144" s="76"/>
      <c r="H144" s="76"/>
      <c r="I144" s="76"/>
    </row>
    <row r="145" spans="1:9" x14ac:dyDescent="0.25">
      <c r="A145" s="76"/>
      <c r="B145" s="76"/>
      <c r="C145" s="76"/>
      <c r="D145" s="76"/>
      <c r="E145" s="76"/>
      <c r="F145" s="76"/>
      <c r="G145" s="76"/>
      <c r="H145" s="76"/>
      <c r="I145" s="76"/>
    </row>
    <row r="146" spans="1:9" x14ac:dyDescent="0.25">
      <c r="A146" s="77" t="s">
        <v>483</v>
      </c>
      <c r="B146" s="79" t="s">
        <v>484</v>
      </c>
      <c r="C146" s="80"/>
      <c r="D146" s="80"/>
      <c r="E146" s="76"/>
      <c r="F146" s="76"/>
      <c r="G146" s="76"/>
      <c r="H146" s="76"/>
      <c r="I146" s="76"/>
    </row>
    <row r="147" spans="1:9" x14ac:dyDescent="0.25">
      <c r="A147" s="76"/>
      <c r="B147" s="76"/>
      <c r="C147" s="76"/>
      <c r="D147" s="76"/>
      <c r="E147" s="76"/>
      <c r="F147" s="88"/>
      <c r="G147" s="88"/>
      <c r="H147" s="87"/>
      <c r="I147" s="76"/>
    </row>
    <row r="148" spans="1:9" x14ac:dyDescent="0.25">
      <c r="A148" s="76"/>
      <c r="B148" s="79" t="s">
        <v>485</v>
      </c>
      <c r="C148" s="76"/>
      <c r="D148" s="76"/>
      <c r="E148" s="76"/>
      <c r="F148" s="76"/>
      <c r="G148" s="76"/>
      <c r="H148" s="76"/>
      <c r="I148" s="76"/>
    </row>
    <row r="149" spans="1:9" x14ac:dyDescent="0.25">
      <c r="A149" s="76"/>
      <c r="B149" s="81" t="s">
        <v>486</v>
      </c>
      <c r="C149" s="81" t="s">
        <v>487</v>
      </c>
      <c r="D149" s="76"/>
      <c r="E149" s="76"/>
      <c r="F149" s="76"/>
      <c r="G149" s="76"/>
      <c r="H149" s="76"/>
      <c r="I149" s="76"/>
    </row>
    <row r="150" spans="1:9" x14ac:dyDescent="0.25">
      <c r="A150" s="76"/>
      <c r="B150" s="84" t="s">
        <v>488</v>
      </c>
      <c r="C150" s="89"/>
      <c r="D150" s="76"/>
      <c r="E150" s="90"/>
      <c r="F150" s="76"/>
      <c r="G150" s="76"/>
      <c r="H150" s="76"/>
      <c r="I150" s="76"/>
    </row>
    <row r="151" spans="1:9" x14ac:dyDescent="0.25">
      <c r="A151" s="76"/>
      <c r="B151" s="76"/>
      <c r="C151" s="76"/>
      <c r="D151" s="76"/>
      <c r="E151" s="76"/>
      <c r="F151" s="76"/>
      <c r="G151" s="76"/>
      <c r="H151" s="76"/>
      <c r="I151" s="76"/>
    </row>
    <row r="152" spans="1:9" x14ac:dyDescent="0.25">
      <c r="A152" s="77" t="s">
        <v>489</v>
      </c>
      <c r="B152" s="78" t="s">
        <v>490</v>
      </c>
      <c r="C152" s="76"/>
      <c r="D152" s="76"/>
      <c r="E152" s="76"/>
      <c r="F152" s="76"/>
      <c r="G152" s="76"/>
      <c r="H152" s="76"/>
      <c r="I152" s="76"/>
    </row>
    <row r="153" spans="1:9" x14ac:dyDescent="0.25">
      <c r="A153" s="76"/>
      <c r="B153" s="76"/>
      <c r="C153" s="94"/>
      <c r="D153" s="95"/>
      <c r="E153" s="96">
        <v>18691756509.944</v>
      </c>
      <c r="F153" s="96">
        <v>15069556039.044001</v>
      </c>
      <c r="G153" s="96">
        <v>15069556039.044001</v>
      </c>
      <c r="H153" s="76"/>
      <c r="I153" s="76"/>
    </row>
    <row r="154" spans="1:9" x14ac:dyDescent="0.25">
      <c r="A154" s="77" t="s">
        <v>491</v>
      </c>
      <c r="B154" s="79" t="s">
        <v>492</v>
      </c>
      <c r="C154" s="76"/>
      <c r="D154" s="76"/>
      <c r="E154" s="76"/>
      <c r="F154" s="76"/>
      <c r="G154" s="76"/>
      <c r="H154" s="76"/>
      <c r="I154" s="76"/>
    </row>
    <row r="155" spans="1:9" x14ac:dyDescent="0.25">
      <c r="A155" s="76"/>
      <c r="B155" s="76"/>
      <c r="C155" s="76"/>
      <c r="D155" s="76"/>
      <c r="E155" s="94"/>
      <c r="F155" s="98"/>
      <c r="G155" s="98"/>
      <c r="H155" s="90"/>
      <c r="I155" s="76"/>
    </row>
    <row r="156" spans="1:9" x14ac:dyDescent="0.25">
      <c r="A156" s="76"/>
      <c r="B156" s="100"/>
      <c r="C156" s="76"/>
      <c r="D156" s="76"/>
      <c r="E156" s="76"/>
      <c r="F156" s="76"/>
      <c r="G156" s="76"/>
      <c r="H156" s="76"/>
      <c r="I156" s="76"/>
    </row>
    <row r="157" spans="1:9" x14ac:dyDescent="0.25">
      <c r="A157" s="77" t="s">
        <v>493</v>
      </c>
      <c r="B157" s="79" t="s">
        <v>494</v>
      </c>
      <c r="C157" s="76"/>
      <c r="D157" s="76"/>
      <c r="E157" s="76"/>
      <c r="F157" s="76"/>
      <c r="G157" s="76"/>
      <c r="H157" s="76"/>
      <c r="I157" s="76"/>
    </row>
    <row r="158" spans="1:9" x14ac:dyDescent="0.25">
      <c r="A158" s="76"/>
      <c r="B158" s="76"/>
      <c r="C158" s="76"/>
      <c r="D158" s="76"/>
      <c r="E158" s="76"/>
      <c r="F158" s="76"/>
      <c r="G158" s="76"/>
      <c r="H158" s="76"/>
      <c r="I158" s="76"/>
    </row>
    <row r="159" spans="1:9" x14ac:dyDescent="0.25">
      <c r="A159" s="77" t="s">
        <v>495</v>
      </c>
      <c r="B159" s="78" t="s">
        <v>496</v>
      </c>
      <c r="C159" s="76"/>
      <c r="D159" s="76"/>
      <c r="E159" s="76"/>
      <c r="F159" s="76"/>
      <c r="G159" s="76"/>
      <c r="H159" s="76"/>
      <c r="I159" s="76"/>
    </row>
    <row r="160" spans="1:9" x14ac:dyDescent="0.25">
      <c r="A160" s="76"/>
      <c r="B160" s="101"/>
      <c r="C160" s="76"/>
      <c r="D160" s="76"/>
      <c r="E160" s="76"/>
      <c r="F160" s="76"/>
      <c r="G160" s="76"/>
      <c r="H160" s="76"/>
      <c r="I160" s="76"/>
    </row>
    <row r="161" spans="1:9" x14ac:dyDescent="0.25">
      <c r="A161" s="77" t="s">
        <v>497</v>
      </c>
      <c r="B161" s="79" t="s">
        <v>498</v>
      </c>
      <c r="C161" s="76"/>
      <c r="D161" s="76"/>
      <c r="E161" s="76"/>
      <c r="F161" s="76"/>
      <c r="G161" s="76"/>
      <c r="H161" s="76"/>
      <c r="I161" s="76"/>
    </row>
    <row r="162" spans="1:9" x14ac:dyDescent="0.25">
      <c r="A162" s="77"/>
      <c r="B162" s="78"/>
      <c r="C162" s="76"/>
      <c r="D162" s="76"/>
      <c r="E162" s="76"/>
      <c r="F162" s="76"/>
      <c r="G162" s="76"/>
      <c r="H162" s="76"/>
      <c r="I162" s="76"/>
    </row>
    <row r="163" spans="1:9" x14ac:dyDescent="0.25">
      <c r="A163" s="77" t="s">
        <v>499</v>
      </c>
      <c r="B163" s="79" t="s">
        <v>500</v>
      </c>
      <c r="C163" s="76"/>
      <c r="D163" s="76"/>
      <c r="E163" s="76"/>
      <c r="F163" s="76"/>
      <c r="G163" s="76"/>
      <c r="H163" s="76"/>
      <c r="I163" s="76"/>
    </row>
    <row r="164" spans="1:9" x14ac:dyDescent="0.25">
      <c r="A164" s="77"/>
      <c r="B164" s="84"/>
      <c r="C164" s="84"/>
      <c r="D164" s="84"/>
      <c r="E164" s="102"/>
      <c r="F164" s="86"/>
      <c r="G164" s="86"/>
      <c r="H164" s="76"/>
      <c r="I164" s="76"/>
    </row>
    <row r="165" spans="1:9" x14ac:dyDescent="0.25">
      <c r="A165" s="77"/>
      <c r="B165" s="103"/>
      <c r="C165" s="76"/>
      <c r="D165" s="76"/>
      <c r="E165" s="93"/>
      <c r="F165" s="88"/>
      <c r="G165" s="88"/>
      <c r="H165" s="76"/>
      <c r="I165" s="76"/>
    </row>
    <row r="166" spans="1:9" x14ac:dyDescent="0.25">
      <c r="A166" s="77" t="s">
        <v>501</v>
      </c>
      <c r="B166" s="79" t="s">
        <v>502</v>
      </c>
      <c r="C166" s="76"/>
      <c r="D166" s="76"/>
      <c r="E166" s="76"/>
      <c r="F166" s="76"/>
      <c r="G166" s="76"/>
      <c r="H166" s="76"/>
      <c r="I166" s="76"/>
    </row>
    <row r="167" spans="1:9" x14ac:dyDescent="0.25">
      <c r="A167" s="76"/>
      <c r="B167" s="84"/>
      <c r="C167" s="84"/>
      <c r="D167" s="84"/>
      <c r="E167" s="104"/>
      <c r="F167" s="104"/>
      <c r="G167" s="104"/>
      <c r="H167" s="76"/>
      <c r="I167" s="76"/>
    </row>
    <row r="168" spans="1:9" x14ac:dyDescent="0.25">
      <c r="A168" s="76"/>
      <c r="B168" s="76"/>
      <c r="C168" s="76"/>
      <c r="D168" s="76"/>
      <c r="E168" s="106"/>
      <c r="F168" s="106"/>
      <c r="G168" s="106"/>
      <c r="H168" s="76"/>
      <c r="I168" s="76"/>
    </row>
    <row r="169" spans="1:9" x14ac:dyDescent="0.25">
      <c r="A169" s="76"/>
      <c r="B169" s="76" t="s">
        <v>503</v>
      </c>
      <c r="C169" s="76"/>
      <c r="D169" s="76"/>
      <c r="E169" s="76"/>
      <c r="F169" s="76"/>
      <c r="G169" s="76"/>
      <c r="H169" s="76"/>
      <c r="I169" s="76"/>
    </row>
    <row r="170" spans="1:9" x14ac:dyDescent="0.25">
      <c r="A170" s="76"/>
      <c r="B170" s="76"/>
      <c r="C170" s="76"/>
      <c r="D170" s="76"/>
      <c r="E170" s="76"/>
      <c r="F170" s="76"/>
      <c r="G170" s="76"/>
      <c r="H170" s="76"/>
      <c r="I170" s="76"/>
    </row>
    <row r="171" spans="1:9" x14ac:dyDescent="0.25">
      <c r="A171" s="77" t="s">
        <v>504</v>
      </c>
      <c r="B171" s="78" t="s">
        <v>505</v>
      </c>
      <c r="C171" s="76"/>
      <c r="D171" s="76"/>
      <c r="E171" s="76"/>
      <c r="F171" s="76"/>
      <c r="G171" s="76"/>
      <c r="H171" s="76"/>
      <c r="I171" s="76"/>
    </row>
    <row r="172" spans="1:9" x14ac:dyDescent="0.25">
      <c r="A172" s="76"/>
      <c r="B172" s="76"/>
      <c r="C172" s="76"/>
      <c r="D172" s="76"/>
      <c r="E172" s="76"/>
      <c r="F172" s="76"/>
      <c r="G172" s="76"/>
      <c r="H172" s="76"/>
      <c r="I172" s="76"/>
    </row>
    <row r="173" spans="1:9" x14ac:dyDescent="0.25">
      <c r="A173" s="76"/>
      <c r="B173" s="76" t="s">
        <v>506</v>
      </c>
      <c r="C173" s="76"/>
      <c r="D173" s="76"/>
      <c r="E173" s="76"/>
      <c r="F173" s="76"/>
      <c r="G173" s="76"/>
      <c r="H173" s="76"/>
      <c r="I173" s="76"/>
    </row>
    <row r="174" spans="1:9" x14ac:dyDescent="0.25">
      <c r="A174" s="76"/>
      <c r="B174" s="76"/>
      <c r="C174" s="76"/>
      <c r="D174" s="76"/>
      <c r="E174" s="76"/>
      <c r="F174" s="76"/>
      <c r="G174" s="76"/>
      <c r="H174" s="76"/>
      <c r="I174" s="76"/>
    </row>
    <row r="175" spans="1:9" x14ac:dyDescent="0.25">
      <c r="A175" s="77" t="s">
        <v>507</v>
      </c>
      <c r="B175" s="78" t="s">
        <v>508</v>
      </c>
      <c r="C175" s="76"/>
      <c r="D175" s="76"/>
      <c r="E175" s="76"/>
      <c r="F175" s="76"/>
      <c r="G175" s="76"/>
      <c r="H175" s="76"/>
      <c r="I175" s="76"/>
    </row>
    <row r="176" spans="1:9" x14ac:dyDescent="0.25">
      <c r="A176" s="76"/>
      <c r="B176" s="76"/>
      <c r="C176" s="76"/>
      <c r="D176" s="76"/>
      <c r="E176" s="76"/>
      <c r="F176" s="76"/>
      <c r="G176" s="76"/>
      <c r="H176" s="76"/>
      <c r="I176" s="76" t="s">
        <v>509</v>
      </c>
    </row>
    <row r="178" spans="1:4" ht="69.95" customHeight="1" x14ac:dyDescent="0.25">
      <c r="A178" s="107" t="s">
        <v>227</v>
      </c>
      <c r="B178" s="107" t="s">
        <v>228</v>
      </c>
      <c r="C178" s="107" t="s">
        <v>5</v>
      </c>
      <c r="D178" s="107" t="s">
        <v>6</v>
      </c>
    </row>
    <row r="179" spans="1:4" ht="69.95" customHeight="1" x14ac:dyDescent="0.25">
      <c r="A179" s="107" t="s">
        <v>510</v>
      </c>
      <c r="B179" s="107"/>
      <c r="C179" s="107" t="s">
        <v>14</v>
      </c>
      <c r="D179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47"/>
  <sheetViews>
    <sheetView showGridLines="0" workbookViewId="0">
      <pane ySplit="4" topLeftCell="A5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1844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1845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612</v>
      </c>
      <c r="B7" s="31"/>
      <c r="C7" s="31"/>
      <c r="D7" s="14"/>
      <c r="E7" s="15"/>
      <c r="F7" s="16"/>
      <c r="G7" s="16"/>
    </row>
    <row r="8" spans="1:7" x14ac:dyDescent="0.25">
      <c r="A8" s="17" t="s">
        <v>613</v>
      </c>
      <c r="B8" s="32"/>
      <c r="C8" s="32"/>
      <c r="D8" s="18"/>
      <c r="E8" s="41"/>
      <c r="F8" s="21"/>
      <c r="G8" s="21"/>
    </row>
    <row r="9" spans="1:7" x14ac:dyDescent="0.25">
      <c r="A9" s="13" t="s">
        <v>1846</v>
      </c>
      <c r="B9" s="31" t="s">
        <v>1847</v>
      </c>
      <c r="C9" s="31"/>
      <c r="D9" s="14">
        <v>759410.84600000002</v>
      </c>
      <c r="E9" s="15">
        <v>169600.94</v>
      </c>
      <c r="F9" s="16">
        <v>0.53949999999999998</v>
      </c>
      <c r="G9" s="16"/>
    </row>
    <row r="10" spans="1:7" x14ac:dyDescent="0.25">
      <c r="A10" s="13" t="s">
        <v>1848</v>
      </c>
      <c r="B10" s="31" t="s">
        <v>1849</v>
      </c>
      <c r="C10" s="31"/>
      <c r="D10" s="14">
        <v>413168.96100000001</v>
      </c>
      <c r="E10" s="15">
        <v>136956.92000000001</v>
      </c>
      <c r="F10" s="16">
        <v>0.43569999999999998</v>
      </c>
      <c r="G10" s="16"/>
    </row>
    <row r="11" spans="1:7" x14ac:dyDescent="0.25">
      <c r="A11" s="17" t="s">
        <v>187</v>
      </c>
      <c r="B11" s="32"/>
      <c r="C11" s="32"/>
      <c r="D11" s="18"/>
      <c r="E11" s="19">
        <v>306557.86</v>
      </c>
      <c r="F11" s="20">
        <v>0.97519999999999996</v>
      </c>
      <c r="G11" s="21"/>
    </row>
    <row r="12" spans="1:7" x14ac:dyDescent="0.25">
      <c r="A12" s="13"/>
      <c r="B12" s="31"/>
      <c r="C12" s="31"/>
      <c r="D12" s="14"/>
      <c r="E12" s="15"/>
      <c r="F12" s="16"/>
      <c r="G12" s="16"/>
    </row>
    <row r="13" spans="1:7" x14ac:dyDescent="0.25">
      <c r="A13" s="24" t="s">
        <v>190</v>
      </c>
      <c r="B13" s="33"/>
      <c r="C13" s="33"/>
      <c r="D13" s="25"/>
      <c r="E13" s="19">
        <v>306557.86</v>
      </c>
      <c r="F13" s="20">
        <v>0.97519999999999996</v>
      </c>
      <c r="G13" s="21"/>
    </row>
    <row r="14" spans="1:7" x14ac:dyDescent="0.25">
      <c r="A14" s="13"/>
      <c r="B14" s="31"/>
      <c r="C14" s="31"/>
      <c r="D14" s="14"/>
      <c r="E14" s="15"/>
      <c r="F14" s="16"/>
      <c r="G14" s="16"/>
    </row>
    <row r="15" spans="1:7" x14ac:dyDescent="0.25">
      <c r="A15" s="17" t="s">
        <v>191</v>
      </c>
      <c r="B15" s="31"/>
      <c r="C15" s="31"/>
      <c r="D15" s="14"/>
      <c r="E15" s="15"/>
      <c r="F15" s="16"/>
      <c r="G15" s="16"/>
    </row>
    <row r="16" spans="1:7" x14ac:dyDescent="0.25">
      <c r="A16" s="13" t="s">
        <v>192</v>
      </c>
      <c r="B16" s="31"/>
      <c r="C16" s="31"/>
      <c r="D16" s="14"/>
      <c r="E16" s="15">
        <v>8373.2000000000007</v>
      </c>
      <c r="F16" s="16">
        <v>2.6599999999999999E-2</v>
      </c>
      <c r="G16" s="16">
        <v>5.2331000000000003E-2</v>
      </c>
    </row>
    <row r="17" spans="1:7" x14ac:dyDescent="0.25">
      <c r="A17" s="17" t="s">
        <v>187</v>
      </c>
      <c r="B17" s="32"/>
      <c r="C17" s="32"/>
      <c r="D17" s="18"/>
      <c r="E17" s="19">
        <v>8373.2000000000007</v>
      </c>
      <c r="F17" s="20">
        <v>2.6599999999999999E-2</v>
      </c>
      <c r="G17" s="21"/>
    </row>
    <row r="18" spans="1:7" x14ac:dyDescent="0.25">
      <c r="A18" s="13"/>
      <c r="B18" s="31"/>
      <c r="C18" s="31"/>
      <c r="D18" s="14"/>
      <c r="E18" s="15"/>
      <c r="F18" s="16"/>
      <c r="G18" s="16"/>
    </row>
    <row r="19" spans="1:7" x14ac:dyDescent="0.25">
      <c r="A19" s="24" t="s">
        <v>190</v>
      </c>
      <c r="B19" s="33"/>
      <c r="C19" s="33"/>
      <c r="D19" s="25"/>
      <c r="E19" s="19">
        <v>8373.2000000000007</v>
      </c>
      <c r="F19" s="20">
        <v>2.6599999999999999E-2</v>
      </c>
      <c r="G19" s="21"/>
    </row>
    <row r="20" spans="1:7" x14ac:dyDescent="0.25">
      <c r="A20" s="13" t="s">
        <v>193</v>
      </c>
      <c r="B20" s="31"/>
      <c r="C20" s="31"/>
      <c r="D20" s="14"/>
      <c r="E20" s="15">
        <v>1.2004872</v>
      </c>
      <c r="F20" s="68">
        <v>3.0000000000000001E-6</v>
      </c>
      <c r="G20" s="16"/>
    </row>
    <row r="21" spans="1:7" x14ac:dyDescent="0.25">
      <c r="A21" s="13" t="s">
        <v>194</v>
      </c>
      <c r="B21" s="31"/>
      <c r="C21" s="31"/>
      <c r="D21" s="14"/>
      <c r="E21" s="35">
        <v>-588.15048720000004</v>
      </c>
      <c r="F21" s="36">
        <v>-1.8029999999999999E-3</v>
      </c>
      <c r="G21" s="16">
        <v>5.2330000000000002E-2</v>
      </c>
    </row>
    <row r="22" spans="1:7" x14ac:dyDescent="0.25">
      <c r="A22" s="26" t="s">
        <v>195</v>
      </c>
      <c r="B22" s="34"/>
      <c r="C22" s="34"/>
      <c r="D22" s="27"/>
      <c r="E22" s="28">
        <v>314344.11</v>
      </c>
      <c r="F22" s="29">
        <v>1</v>
      </c>
      <c r="G22" s="29"/>
    </row>
    <row r="25" spans="1:7" x14ac:dyDescent="0.25">
      <c r="A25" s="69" t="s">
        <v>197</v>
      </c>
    </row>
    <row r="27" spans="1:7" x14ac:dyDescent="0.25">
      <c r="A27" s="1" t="s">
        <v>199</v>
      </c>
    </row>
    <row r="28" spans="1:7" x14ac:dyDescent="0.25">
      <c r="A28" s="47" t="s">
        <v>200</v>
      </c>
      <c r="B28" s="3" t="s">
        <v>153</v>
      </c>
    </row>
    <row r="29" spans="1:7" x14ac:dyDescent="0.25">
      <c r="A29" t="s">
        <v>201</v>
      </c>
    </row>
    <row r="30" spans="1:7" x14ac:dyDescent="0.25">
      <c r="A30" t="s">
        <v>202</v>
      </c>
      <c r="B30" t="s">
        <v>203</v>
      </c>
      <c r="C30" t="s">
        <v>203</v>
      </c>
    </row>
    <row r="31" spans="1:7" x14ac:dyDescent="0.25">
      <c r="B31" s="48">
        <v>46112</v>
      </c>
      <c r="C31" s="48">
        <v>46142</v>
      </c>
    </row>
    <row r="32" spans="1:7" x14ac:dyDescent="0.25">
      <c r="A32" t="s">
        <v>478</v>
      </c>
      <c r="B32">
        <v>62.118000000000002</v>
      </c>
      <c r="C32">
        <v>72.98</v>
      </c>
    </row>
    <row r="33" spans="1:4" x14ac:dyDescent="0.25">
      <c r="A33" t="s">
        <v>479</v>
      </c>
      <c r="B33">
        <v>54.932000000000002</v>
      </c>
      <c r="C33">
        <v>64.492999999999995</v>
      </c>
    </row>
    <row r="35" spans="1:4" x14ac:dyDescent="0.25">
      <c r="A35" t="s">
        <v>208</v>
      </c>
      <c r="B35" s="3" t="s">
        <v>153</v>
      </c>
    </row>
    <row r="36" spans="1:4" x14ac:dyDescent="0.25">
      <c r="A36" t="s">
        <v>209</v>
      </c>
      <c r="B36" s="3" t="s">
        <v>153</v>
      </c>
    </row>
    <row r="37" spans="1:4" ht="29.1" customHeight="1" x14ac:dyDescent="0.25">
      <c r="A37" s="47" t="s">
        <v>210</v>
      </c>
      <c r="B37" s="3" t="s">
        <v>153</v>
      </c>
    </row>
    <row r="38" spans="1:4" ht="29.1" customHeight="1" x14ac:dyDescent="0.25">
      <c r="A38" s="47" t="s">
        <v>211</v>
      </c>
      <c r="B38" s="49">
        <v>306557.864176</v>
      </c>
    </row>
    <row r="39" spans="1:4" ht="43.5" customHeight="1" x14ac:dyDescent="0.25">
      <c r="A39" s="47" t="s">
        <v>616</v>
      </c>
      <c r="B39" s="3" t="s">
        <v>153</v>
      </c>
    </row>
    <row r="40" spans="1:4" x14ac:dyDescent="0.25">
      <c r="B40" s="3"/>
    </row>
    <row r="41" spans="1:4" ht="29.1" customHeight="1" x14ac:dyDescent="0.25">
      <c r="A41" s="47" t="s">
        <v>617</v>
      </c>
      <c r="B41" s="3" t="s">
        <v>153</v>
      </c>
    </row>
    <row r="42" spans="1:4" ht="29.1" customHeight="1" x14ac:dyDescent="0.25">
      <c r="A42" s="47" t="s">
        <v>618</v>
      </c>
      <c r="B42" t="s">
        <v>153</v>
      </c>
    </row>
    <row r="43" spans="1:4" ht="29.1" customHeight="1" x14ac:dyDescent="0.25">
      <c r="A43" s="47" t="s">
        <v>619</v>
      </c>
      <c r="B43" s="3" t="s">
        <v>153</v>
      </c>
    </row>
    <row r="44" spans="1:4" ht="29.1" customHeight="1" x14ac:dyDescent="0.25">
      <c r="A44" s="47" t="s">
        <v>620</v>
      </c>
      <c r="B44" s="3" t="s">
        <v>153</v>
      </c>
    </row>
    <row r="46" spans="1:4" ht="69.95" customHeight="1" x14ac:dyDescent="0.25">
      <c r="A46" s="107" t="s">
        <v>227</v>
      </c>
      <c r="B46" s="107" t="s">
        <v>228</v>
      </c>
      <c r="C46" s="107" t="s">
        <v>5</v>
      </c>
      <c r="D46" s="107" t="s">
        <v>6</v>
      </c>
    </row>
    <row r="47" spans="1:4" ht="69.95" customHeight="1" x14ac:dyDescent="0.25">
      <c r="A47" s="107" t="s">
        <v>1850</v>
      </c>
      <c r="B47" s="107"/>
      <c r="C47" s="107" t="s">
        <v>79</v>
      </c>
      <c r="D47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97"/>
  <sheetViews>
    <sheetView showGridLines="0" workbookViewId="0">
      <pane ySplit="4" topLeftCell="A53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1851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1852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289</v>
      </c>
      <c r="B8" s="31" t="s">
        <v>290</v>
      </c>
      <c r="C8" s="31" t="s">
        <v>291</v>
      </c>
      <c r="D8" s="14">
        <v>112936</v>
      </c>
      <c r="E8" s="15">
        <v>2042.22</v>
      </c>
      <c r="F8" s="16">
        <v>0.11899999999999999</v>
      </c>
      <c r="G8" s="16"/>
    </row>
    <row r="9" spans="1:7" x14ac:dyDescent="0.25">
      <c r="A9" s="13" t="s">
        <v>981</v>
      </c>
      <c r="B9" s="31" t="s">
        <v>982</v>
      </c>
      <c r="C9" s="31" t="s">
        <v>350</v>
      </c>
      <c r="D9" s="14">
        <v>12690</v>
      </c>
      <c r="E9" s="15">
        <v>969.07</v>
      </c>
      <c r="F9" s="16">
        <v>5.6500000000000002E-2</v>
      </c>
      <c r="G9" s="16"/>
    </row>
    <row r="10" spans="1:7" x14ac:dyDescent="0.25">
      <c r="A10" s="13" t="s">
        <v>433</v>
      </c>
      <c r="B10" s="31" t="s">
        <v>434</v>
      </c>
      <c r="C10" s="31" t="s">
        <v>291</v>
      </c>
      <c r="D10" s="14">
        <v>14058</v>
      </c>
      <c r="E10" s="15">
        <v>914.12</v>
      </c>
      <c r="F10" s="16">
        <v>5.33E-2</v>
      </c>
      <c r="G10" s="16"/>
    </row>
    <row r="11" spans="1:7" x14ac:dyDescent="0.25">
      <c r="A11" s="13" t="s">
        <v>348</v>
      </c>
      <c r="B11" s="31" t="s">
        <v>349</v>
      </c>
      <c r="C11" s="31" t="s">
        <v>350</v>
      </c>
      <c r="D11" s="14">
        <v>91600</v>
      </c>
      <c r="E11" s="15">
        <v>909.63</v>
      </c>
      <c r="F11" s="16">
        <v>5.2999999999999999E-2</v>
      </c>
      <c r="G11" s="16"/>
    </row>
    <row r="12" spans="1:7" x14ac:dyDescent="0.25">
      <c r="A12" s="13" t="s">
        <v>1244</v>
      </c>
      <c r="B12" s="31" t="s">
        <v>1245</v>
      </c>
      <c r="C12" s="31" t="s">
        <v>291</v>
      </c>
      <c r="D12" s="14">
        <v>66539</v>
      </c>
      <c r="E12" s="15">
        <v>871.39</v>
      </c>
      <c r="F12" s="16">
        <v>5.0799999999999998E-2</v>
      </c>
      <c r="G12" s="16"/>
    </row>
    <row r="13" spans="1:7" x14ac:dyDescent="0.25">
      <c r="A13" s="13" t="s">
        <v>1242</v>
      </c>
      <c r="B13" s="31" t="s">
        <v>1243</v>
      </c>
      <c r="C13" s="31" t="s">
        <v>291</v>
      </c>
      <c r="D13" s="14">
        <v>63838</v>
      </c>
      <c r="E13" s="15">
        <v>844.51</v>
      </c>
      <c r="F13" s="16">
        <v>4.9200000000000001E-2</v>
      </c>
      <c r="G13" s="16"/>
    </row>
    <row r="14" spans="1:7" x14ac:dyDescent="0.25">
      <c r="A14" s="13" t="s">
        <v>346</v>
      </c>
      <c r="B14" s="31" t="s">
        <v>347</v>
      </c>
      <c r="C14" s="31" t="s">
        <v>291</v>
      </c>
      <c r="D14" s="14">
        <v>29565</v>
      </c>
      <c r="E14" s="15">
        <v>681.53</v>
      </c>
      <c r="F14" s="16">
        <v>3.9699999999999999E-2</v>
      </c>
      <c r="G14" s="16"/>
    </row>
    <row r="15" spans="1:7" x14ac:dyDescent="0.25">
      <c r="A15" s="13" t="s">
        <v>300</v>
      </c>
      <c r="B15" s="31" t="s">
        <v>301</v>
      </c>
      <c r="C15" s="31" t="s">
        <v>291</v>
      </c>
      <c r="D15" s="14">
        <v>13939</v>
      </c>
      <c r="E15" s="15">
        <v>583.36</v>
      </c>
      <c r="F15" s="16">
        <v>3.4000000000000002E-2</v>
      </c>
      <c r="G15" s="16"/>
    </row>
    <row r="16" spans="1:7" x14ac:dyDescent="0.25">
      <c r="A16" s="13" t="s">
        <v>899</v>
      </c>
      <c r="B16" s="31" t="s">
        <v>900</v>
      </c>
      <c r="C16" s="31" t="s">
        <v>350</v>
      </c>
      <c r="D16" s="14">
        <v>57747</v>
      </c>
      <c r="E16" s="15">
        <v>532.98</v>
      </c>
      <c r="F16" s="16">
        <v>3.1099999999999999E-2</v>
      </c>
      <c r="G16" s="16"/>
    </row>
    <row r="17" spans="1:7" x14ac:dyDescent="0.25">
      <c r="A17" s="13" t="s">
        <v>892</v>
      </c>
      <c r="B17" s="31" t="s">
        <v>893</v>
      </c>
      <c r="C17" s="31" t="s">
        <v>291</v>
      </c>
      <c r="D17" s="14">
        <v>41294</v>
      </c>
      <c r="E17" s="15">
        <v>454.63</v>
      </c>
      <c r="F17" s="16">
        <v>2.6499999999999999E-2</v>
      </c>
      <c r="G17" s="16"/>
    </row>
    <row r="18" spans="1:7" x14ac:dyDescent="0.25">
      <c r="A18" s="13" t="s">
        <v>890</v>
      </c>
      <c r="B18" s="31" t="s">
        <v>891</v>
      </c>
      <c r="C18" s="31" t="s">
        <v>291</v>
      </c>
      <c r="D18" s="14">
        <v>18265</v>
      </c>
      <c r="E18" s="15">
        <v>439.51</v>
      </c>
      <c r="F18" s="16">
        <v>2.5600000000000001E-2</v>
      </c>
      <c r="G18" s="16"/>
    </row>
    <row r="19" spans="1:7" x14ac:dyDescent="0.25">
      <c r="A19" s="13" t="s">
        <v>1483</v>
      </c>
      <c r="B19" s="31" t="s">
        <v>1484</v>
      </c>
      <c r="C19" s="31" t="s">
        <v>291</v>
      </c>
      <c r="D19" s="14">
        <v>30756</v>
      </c>
      <c r="E19" s="15">
        <v>427.35</v>
      </c>
      <c r="F19" s="16">
        <v>2.4899999999999999E-2</v>
      </c>
      <c r="G19" s="16"/>
    </row>
    <row r="20" spans="1:7" x14ac:dyDescent="0.25">
      <c r="A20" s="13" t="s">
        <v>515</v>
      </c>
      <c r="B20" s="31" t="s">
        <v>516</v>
      </c>
      <c r="C20" s="31" t="s">
        <v>291</v>
      </c>
      <c r="D20" s="14">
        <v>14573</v>
      </c>
      <c r="E20" s="15">
        <v>327.41000000000003</v>
      </c>
      <c r="F20" s="16">
        <v>1.9099999999999999E-2</v>
      </c>
      <c r="G20" s="16"/>
    </row>
    <row r="21" spans="1:7" x14ac:dyDescent="0.25">
      <c r="A21" s="13" t="s">
        <v>915</v>
      </c>
      <c r="B21" s="31" t="s">
        <v>916</v>
      </c>
      <c r="C21" s="31" t="s">
        <v>291</v>
      </c>
      <c r="D21" s="14">
        <v>5628</v>
      </c>
      <c r="E21" s="15">
        <v>303.91000000000003</v>
      </c>
      <c r="F21" s="16">
        <v>1.77E-2</v>
      </c>
      <c r="G21" s="16"/>
    </row>
    <row r="22" spans="1:7" x14ac:dyDescent="0.25">
      <c r="A22" s="13" t="s">
        <v>1268</v>
      </c>
      <c r="B22" s="31" t="s">
        <v>1269</v>
      </c>
      <c r="C22" s="31" t="s">
        <v>291</v>
      </c>
      <c r="D22" s="14">
        <v>70994</v>
      </c>
      <c r="E22" s="15">
        <v>255.33</v>
      </c>
      <c r="F22" s="16">
        <v>1.49E-2</v>
      </c>
      <c r="G22" s="16"/>
    </row>
    <row r="23" spans="1:7" x14ac:dyDescent="0.25">
      <c r="A23" s="13" t="s">
        <v>351</v>
      </c>
      <c r="B23" s="31" t="s">
        <v>352</v>
      </c>
      <c r="C23" s="31" t="s">
        <v>291</v>
      </c>
      <c r="D23" s="14">
        <v>16417</v>
      </c>
      <c r="E23" s="15">
        <v>251.33</v>
      </c>
      <c r="F23" s="16">
        <v>1.46E-2</v>
      </c>
      <c r="G23" s="16"/>
    </row>
    <row r="24" spans="1:7" x14ac:dyDescent="0.25">
      <c r="A24" s="13" t="s">
        <v>1009</v>
      </c>
      <c r="B24" s="31" t="s">
        <v>1010</v>
      </c>
      <c r="C24" s="31" t="s">
        <v>291</v>
      </c>
      <c r="D24" s="14">
        <v>23682</v>
      </c>
      <c r="E24" s="15">
        <v>211.22</v>
      </c>
      <c r="F24" s="16">
        <v>1.23E-2</v>
      </c>
      <c r="G24" s="16"/>
    </row>
    <row r="25" spans="1:7" x14ac:dyDescent="0.25">
      <c r="A25" s="13" t="s">
        <v>993</v>
      </c>
      <c r="B25" s="31" t="s">
        <v>994</v>
      </c>
      <c r="C25" s="31" t="s">
        <v>291</v>
      </c>
      <c r="D25" s="14">
        <v>10139</v>
      </c>
      <c r="E25" s="15">
        <v>207.18</v>
      </c>
      <c r="F25" s="16">
        <v>1.21E-2</v>
      </c>
      <c r="G25" s="16"/>
    </row>
    <row r="26" spans="1:7" x14ac:dyDescent="0.25">
      <c r="A26" s="13" t="s">
        <v>901</v>
      </c>
      <c r="B26" s="31" t="s">
        <v>902</v>
      </c>
      <c r="C26" s="31" t="s">
        <v>350</v>
      </c>
      <c r="D26" s="14">
        <v>27437</v>
      </c>
      <c r="E26" s="15">
        <v>192.35</v>
      </c>
      <c r="F26" s="16">
        <v>1.12E-2</v>
      </c>
      <c r="G26" s="16"/>
    </row>
    <row r="27" spans="1:7" x14ac:dyDescent="0.25">
      <c r="A27" s="13" t="s">
        <v>1853</v>
      </c>
      <c r="B27" s="31" t="s">
        <v>1854</v>
      </c>
      <c r="C27" s="31" t="s">
        <v>291</v>
      </c>
      <c r="D27" s="14">
        <v>8725</v>
      </c>
      <c r="E27" s="15">
        <v>152.76</v>
      </c>
      <c r="F27" s="16">
        <v>8.8999999999999999E-3</v>
      </c>
      <c r="G27" s="16"/>
    </row>
    <row r="28" spans="1:7" x14ac:dyDescent="0.25">
      <c r="A28" s="13" t="s">
        <v>566</v>
      </c>
      <c r="B28" s="31" t="s">
        <v>567</v>
      </c>
      <c r="C28" s="31" t="s">
        <v>350</v>
      </c>
      <c r="D28" s="14">
        <v>8364</v>
      </c>
      <c r="E28" s="15">
        <v>147.76</v>
      </c>
      <c r="F28" s="16">
        <v>8.6E-3</v>
      </c>
      <c r="G28" s="16"/>
    </row>
    <row r="29" spans="1:7" x14ac:dyDescent="0.25">
      <c r="A29" s="13" t="s">
        <v>1388</v>
      </c>
      <c r="B29" s="31" t="s">
        <v>1389</v>
      </c>
      <c r="C29" s="31" t="s">
        <v>291</v>
      </c>
      <c r="D29" s="14">
        <v>5146</v>
      </c>
      <c r="E29" s="15">
        <v>145.26</v>
      </c>
      <c r="F29" s="16">
        <v>8.5000000000000006E-3</v>
      </c>
      <c r="G29" s="16"/>
    </row>
    <row r="30" spans="1:7" x14ac:dyDescent="0.25">
      <c r="A30" s="13" t="s">
        <v>1590</v>
      </c>
      <c r="B30" s="31" t="s">
        <v>1591</v>
      </c>
      <c r="C30" s="31" t="s">
        <v>291</v>
      </c>
      <c r="D30" s="14">
        <v>4984</v>
      </c>
      <c r="E30" s="15">
        <v>116.45</v>
      </c>
      <c r="F30" s="16">
        <v>6.7999999999999996E-3</v>
      </c>
      <c r="G30" s="16"/>
    </row>
    <row r="31" spans="1:7" x14ac:dyDescent="0.25">
      <c r="A31" s="13" t="s">
        <v>1594</v>
      </c>
      <c r="B31" s="31" t="s">
        <v>1595</v>
      </c>
      <c r="C31" s="31" t="s">
        <v>350</v>
      </c>
      <c r="D31" s="14">
        <v>9489</v>
      </c>
      <c r="E31" s="15">
        <v>106.02</v>
      </c>
      <c r="F31" s="16">
        <v>6.1999999999999998E-3</v>
      </c>
      <c r="G31" s="16"/>
    </row>
    <row r="32" spans="1:7" x14ac:dyDescent="0.25">
      <c r="A32" s="13" t="s">
        <v>1855</v>
      </c>
      <c r="B32" s="31" t="s">
        <v>1856</v>
      </c>
      <c r="C32" s="31" t="s">
        <v>291</v>
      </c>
      <c r="D32" s="14">
        <v>3346</v>
      </c>
      <c r="E32" s="15">
        <v>56.22</v>
      </c>
      <c r="F32" s="16">
        <v>3.3E-3</v>
      </c>
      <c r="G32" s="16"/>
    </row>
    <row r="33" spans="1:7" x14ac:dyDescent="0.25">
      <c r="A33" s="17" t="s">
        <v>187</v>
      </c>
      <c r="B33" s="32"/>
      <c r="C33" s="32"/>
      <c r="D33" s="18"/>
      <c r="E33" s="19">
        <v>12143.5</v>
      </c>
      <c r="F33" s="20">
        <v>0.70779999999999998</v>
      </c>
      <c r="G33" s="21"/>
    </row>
    <row r="34" spans="1:7" x14ac:dyDescent="0.25">
      <c r="A34" s="17" t="s">
        <v>477</v>
      </c>
      <c r="B34" s="31"/>
      <c r="C34" s="31"/>
      <c r="D34" s="14"/>
      <c r="E34" s="15"/>
      <c r="F34" s="16"/>
      <c r="G34" s="16"/>
    </row>
    <row r="35" spans="1:7" x14ac:dyDescent="0.25">
      <c r="A35" s="17" t="s">
        <v>187</v>
      </c>
      <c r="B35" s="31"/>
      <c r="C35" s="31"/>
      <c r="D35" s="14"/>
      <c r="E35" s="22" t="s">
        <v>153</v>
      </c>
      <c r="F35" s="23" t="s">
        <v>153</v>
      </c>
      <c r="G35" s="16"/>
    </row>
    <row r="36" spans="1:7" x14ac:dyDescent="0.25">
      <c r="A36" s="13"/>
      <c r="B36" s="31"/>
      <c r="C36" s="31"/>
      <c r="D36" s="14"/>
      <c r="E36" s="15"/>
      <c r="F36" s="16"/>
      <c r="G36" s="16"/>
    </row>
    <row r="37" spans="1:7" x14ac:dyDescent="0.25">
      <c r="A37" s="17" t="s">
        <v>1857</v>
      </c>
      <c r="B37" s="31"/>
      <c r="C37" s="31"/>
      <c r="D37" s="14"/>
      <c r="E37" s="15"/>
      <c r="F37" s="16"/>
      <c r="G37" s="16"/>
    </row>
    <row r="38" spans="1:7" x14ac:dyDescent="0.25">
      <c r="A38" s="13" t="s">
        <v>1858</v>
      </c>
      <c r="B38" s="31" t="s">
        <v>1859</v>
      </c>
      <c r="C38" s="31" t="s">
        <v>1860</v>
      </c>
      <c r="D38" s="14">
        <v>1098</v>
      </c>
      <c r="E38" s="15">
        <v>977.36</v>
      </c>
      <c r="F38" s="16">
        <v>5.7000000000000002E-2</v>
      </c>
      <c r="G38" s="16"/>
    </row>
    <row r="39" spans="1:7" x14ac:dyDescent="0.25">
      <c r="A39" s="13" t="s">
        <v>1861</v>
      </c>
      <c r="B39" s="31" t="s">
        <v>1862</v>
      </c>
      <c r="C39" s="31" t="s">
        <v>1860</v>
      </c>
      <c r="D39" s="14">
        <v>3268</v>
      </c>
      <c r="E39" s="15">
        <v>715.41</v>
      </c>
      <c r="F39" s="16">
        <v>4.1700000000000001E-2</v>
      </c>
      <c r="G39" s="16"/>
    </row>
    <row r="40" spans="1:7" x14ac:dyDescent="0.25">
      <c r="A40" s="13" t="s">
        <v>1863</v>
      </c>
      <c r="B40" s="31" t="s">
        <v>1864</v>
      </c>
      <c r="C40" s="31" t="s">
        <v>1865</v>
      </c>
      <c r="D40" s="14">
        <v>2397</v>
      </c>
      <c r="E40" s="15">
        <v>482.43</v>
      </c>
      <c r="F40" s="16">
        <v>2.81E-2</v>
      </c>
      <c r="G40" s="16"/>
    </row>
    <row r="41" spans="1:7" x14ac:dyDescent="0.25">
      <c r="A41" s="13" t="s">
        <v>1866</v>
      </c>
      <c r="B41" s="31" t="s">
        <v>1867</v>
      </c>
      <c r="C41" s="31" t="s">
        <v>1860</v>
      </c>
      <c r="D41" s="14">
        <v>2578</v>
      </c>
      <c r="E41" s="15">
        <v>363.02</v>
      </c>
      <c r="F41" s="16">
        <v>2.12E-2</v>
      </c>
      <c r="G41" s="16"/>
    </row>
    <row r="42" spans="1:7" x14ac:dyDescent="0.25">
      <c r="A42" s="13" t="s">
        <v>1868</v>
      </c>
      <c r="B42" s="31" t="s">
        <v>1869</v>
      </c>
      <c r="C42" s="31" t="s">
        <v>1860</v>
      </c>
      <c r="D42" s="14">
        <v>3366</v>
      </c>
      <c r="E42" s="15">
        <v>350.01</v>
      </c>
      <c r="F42" s="16">
        <v>2.0400000000000001E-2</v>
      </c>
      <c r="G42" s="16"/>
    </row>
    <row r="43" spans="1:7" x14ac:dyDescent="0.25">
      <c r="A43" s="13" t="s">
        <v>1870</v>
      </c>
      <c r="B43" s="31" t="s">
        <v>1871</v>
      </c>
      <c r="C43" s="31" t="s">
        <v>1865</v>
      </c>
      <c r="D43" s="14">
        <v>730</v>
      </c>
      <c r="E43" s="15">
        <v>240.74</v>
      </c>
      <c r="F43" s="16">
        <v>1.4E-2</v>
      </c>
      <c r="G43" s="16"/>
    </row>
    <row r="44" spans="1:7" x14ac:dyDescent="0.25">
      <c r="A44" s="13" t="s">
        <v>1872</v>
      </c>
      <c r="B44" s="31" t="s">
        <v>1873</v>
      </c>
      <c r="C44" s="31" t="s">
        <v>1874</v>
      </c>
      <c r="D44" s="14">
        <v>507</v>
      </c>
      <c r="E44" s="15">
        <v>231.28</v>
      </c>
      <c r="F44" s="16">
        <v>1.35E-2</v>
      </c>
      <c r="G44" s="16"/>
    </row>
    <row r="45" spans="1:7" x14ac:dyDescent="0.25">
      <c r="A45" s="13" t="s">
        <v>1875</v>
      </c>
      <c r="B45" s="31" t="s">
        <v>1876</v>
      </c>
      <c r="C45" s="31" t="s">
        <v>1877</v>
      </c>
      <c r="D45" s="14">
        <v>484</v>
      </c>
      <c r="E45" s="15">
        <v>210.94</v>
      </c>
      <c r="F45" s="16">
        <v>1.23E-2</v>
      </c>
      <c r="G45" s="16"/>
    </row>
    <row r="46" spans="1:7" x14ac:dyDescent="0.25">
      <c r="A46" s="13" t="s">
        <v>1878</v>
      </c>
      <c r="B46" s="31" t="s">
        <v>1879</v>
      </c>
      <c r="C46" s="31" t="s">
        <v>1865</v>
      </c>
      <c r="D46" s="14">
        <v>1683</v>
      </c>
      <c r="E46" s="15">
        <v>209.73</v>
      </c>
      <c r="F46" s="16">
        <v>1.2200000000000001E-2</v>
      </c>
      <c r="G46" s="16"/>
    </row>
    <row r="47" spans="1:7" x14ac:dyDescent="0.25">
      <c r="A47" s="13" t="s">
        <v>1880</v>
      </c>
      <c r="B47" s="31" t="s">
        <v>1881</v>
      </c>
      <c r="C47" s="31" t="s">
        <v>1877</v>
      </c>
      <c r="D47" s="14">
        <v>2345</v>
      </c>
      <c r="E47" s="15">
        <v>202.77</v>
      </c>
      <c r="F47" s="16">
        <v>1.18E-2</v>
      </c>
      <c r="G47" s="16"/>
    </row>
    <row r="48" spans="1:7" x14ac:dyDescent="0.25">
      <c r="A48" s="13" t="s">
        <v>1882</v>
      </c>
      <c r="B48" s="31" t="s">
        <v>1883</v>
      </c>
      <c r="C48" s="31" t="s">
        <v>291</v>
      </c>
      <c r="D48" s="14">
        <v>4396</v>
      </c>
      <c r="E48" s="15">
        <v>176.77</v>
      </c>
      <c r="F48" s="16">
        <v>1.03E-2</v>
      </c>
      <c r="G48" s="16"/>
    </row>
    <row r="49" spans="1:7" x14ac:dyDescent="0.25">
      <c r="A49" s="13" t="s">
        <v>1884</v>
      </c>
      <c r="B49" s="31" t="s">
        <v>1885</v>
      </c>
      <c r="C49" s="31" t="s">
        <v>1877</v>
      </c>
      <c r="D49" s="14">
        <v>862</v>
      </c>
      <c r="E49" s="15">
        <v>146.91</v>
      </c>
      <c r="F49" s="16">
        <v>8.6E-3</v>
      </c>
      <c r="G49" s="16"/>
    </row>
    <row r="50" spans="1:7" x14ac:dyDescent="0.25">
      <c r="A50" s="13" t="s">
        <v>1886</v>
      </c>
      <c r="B50" s="31" t="s">
        <v>1887</v>
      </c>
      <c r="C50" s="31" t="s">
        <v>1877</v>
      </c>
      <c r="D50" s="14">
        <v>468</v>
      </c>
      <c r="E50" s="15">
        <v>140.46</v>
      </c>
      <c r="F50" s="16">
        <v>8.2000000000000007E-3</v>
      </c>
      <c r="G50" s="16"/>
    </row>
    <row r="51" spans="1:7" x14ac:dyDescent="0.25">
      <c r="A51" s="13" t="s">
        <v>1888</v>
      </c>
      <c r="B51" s="31" t="s">
        <v>1889</v>
      </c>
      <c r="C51" s="31" t="s">
        <v>1865</v>
      </c>
      <c r="D51" s="14">
        <v>344</v>
      </c>
      <c r="E51" s="15">
        <v>140.02000000000001</v>
      </c>
      <c r="F51" s="16">
        <v>8.2000000000000007E-3</v>
      </c>
      <c r="G51" s="16"/>
    </row>
    <row r="52" spans="1:7" x14ac:dyDescent="0.25">
      <c r="A52" s="13" t="s">
        <v>1890</v>
      </c>
      <c r="B52" s="31" t="s">
        <v>1891</v>
      </c>
      <c r="C52" s="31" t="s">
        <v>1877</v>
      </c>
      <c r="D52" s="14">
        <v>1739</v>
      </c>
      <c r="E52" s="15">
        <v>134.11000000000001</v>
      </c>
      <c r="F52" s="16">
        <v>7.7999999999999996E-3</v>
      </c>
      <c r="G52" s="16"/>
    </row>
    <row r="53" spans="1:7" x14ac:dyDescent="0.25">
      <c r="A53" s="13" t="s">
        <v>1892</v>
      </c>
      <c r="B53" s="31" t="s">
        <v>1893</v>
      </c>
      <c r="C53" s="31" t="s">
        <v>1860</v>
      </c>
      <c r="D53" s="14">
        <v>143</v>
      </c>
      <c r="E53" s="15">
        <v>96.3</v>
      </c>
      <c r="F53" s="16">
        <v>5.5999999999999999E-3</v>
      </c>
      <c r="G53" s="16"/>
    </row>
    <row r="54" spans="1:7" x14ac:dyDescent="0.25">
      <c r="A54" s="13" t="s">
        <v>1894</v>
      </c>
      <c r="B54" s="31" t="s">
        <v>1895</v>
      </c>
      <c r="C54" s="31" t="s">
        <v>1877</v>
      </c>
      <c r="D54" s="14">
        <v>387</v>
      </c>
      <c r="E54" s="15">
        <v>54.93</v>
      </c>
      <c r="F54" s="16">
        <v>3.2000000000000002E-3</v>
      </c>
      <c r="G54" s="16"/>
    </row>
    <row r="55" spans="1:7" x14ac:dyDescent="0.25">
      <c r="A55" s="13" t="s">
        <v>1896</v>
      </c>
      <c r="B55" s="31" t="s">
        <v>1897</v>
      </c>
      <c r="C55" s="31" t="s">
        <v>1874</v>
      </c>
      <c r="D55" s="14">
        <v>384</v>
      </c>
      <c r="E55" s="15">
        <v>42.26</v>
      </c>
      <c r="F55" s="16">
        <v>2.5000000000000001E-3</v>
      </c>
      <c r="G55" s="16"/>
    </row>
    <row r="56" spans="1:7" x14ac:dyDescent="0.25">
      <c r="A56" s="13" t="s">
        <v>1898</v>
      </c>
      <c r="B56" s="31" t="s">
        <v>1899</v>
      </c>
      <c r="C56" s="31" t="s">
        <v>1874</v>
      </c>
      <c r="D56" s="14">
        <v>221</v>
      </c>
      <c r="E56" s="15">
        <v>33.33</v>
      </c>
      <c r="F56" s="16">
        <v>1.9E-3</v>
      </c>
      <c r="G56" s="16"/>
    </row>
    <row r="57" spans="1:7" x14ac:dyDescent="0.25">
      <c r="A57" s="13" t="s">
        <v>1900</v>
      </c>
      <c r="B57" s="31" t="s">
        <v>1901</v>
      </c>
      <c r="C57" s="31" t="s">
        <v>1860</v>
      </c>
      <c r="D57" s="14">
        <v>53</v>
      </c>
      <c r="E57" s="15">
        <v>15.61</v>
      </c>
      <c r="F57" s="16">
        <v>8.9999999999999998E-4</v>
      </c>
      <c r="G57" s="16"/>
    </row>
    <row r="58" spans="1:7" x14ac:dyDescent="0.25">
      <c r="A58" s="17" t="s">
        <v>187</v>
      </c>
      <c r="B58" s="32"/>
      <c r="C58" s="32"/>
      <c r="D58" s="18"/>
      <c r="E58" s="19">
        <v>4964.3900000000003</v>
      </c>
      <c r="F58" s="20">
        <v>0.28939999999999999</v>
      </c>
      <c r="G58" s="21"/>
    </row>
    <row r="59" spans="1:7" x14ac:dyDescent="0.25">
      <c r="A59" s="13"/>
      <c r="B59" s="31"/>
      <c r="C59" s="31"/>
      <c r="D59" s="14"/>
      <c r="E59" s="15"/>
      <c r="F59" s="16"/>
      <c r="G59" s="16"/>
    </row>
    <row r="60" spans="1:7" x14ac:dyDescent="0.25">
      <c r="A60" s="24" t="s">
        <v>190</v>
      </c>
      <c r="B60" s="33"/>
      <c r="C60" s="33"/>
      <c r="D60" s="25"/>
      <c r="E60" s="19">
        <v>17107.89</v>
      </c>
      <c r="F60" s="20">
        <v>0.99719999999999998</v>
      </c>
      <c r="G60" s="21"/>
    </row>
    <row r="61" spans="1:7" x14ac:dyDescent="0.25">
      <c r="A61" s="13"/>
      <c r="B61" s="31"/>
      <c r="C61" s="31"/>
      <c r="D61" s="14"/>
      <c r="E61" s="15"/>
      <c r="F61" s="16"/>
      <c r="G61" s="16"/>
    </row>
    <row r="62" spans="1:7" x14ac:dyDescent="0.25">
      <c r="A62" s="13"/>
      <c r="B62" s="31"/>
      <c r="C62" s="31"/>
      <c r="D62" s="14"/>
      <c r="E62" s="15"/>
      <c r="F62" s="16"/>
      <c r="G62" s="16"/>
    </row>
    <row r="63" spans="1:7" x14ac:dyDescent="0.25">
      <c r="A63" s="17" t="s">
        <v>191</v>
      </c>
      <c r="B63" s="31"/>
      <c r="C63" s="31"/>
      <c r="D63" s="14"/>
      <c r="E63" s="15"/>
      <c r="F63" s="16"/>
      <c r="G63" s="16"/>
    </row>
    <row r="64" spans="1:7" x14ac:dyDescent="0.25">
      <c r="A64" s="13" t="s">
        <v>192</v>
      </c>
      <c r="B64" s="31"/>
      <c r="C64" s="31"/>
      <c r="D64" s="14"/>
      <c r="E64" s="15">
        <v>46.97</v>
      </c>
      <c r="F64" s="16">
        <v>2.7000000000000001E-3</v>
      </c>
      <c r="G64" s="16">
        <v>5.2331000000000003E-2</v>
      </c>
    </row>
    <row r="65" spans="1:7" x14ac:dyDescent="0.25">
      <c r="A65" s="17" t="s">
        <v>187</v>
      </c>
      <c r="B65" s="32"/>
      <c r="C65" s="32"/>
      <c r="D65" s="18"/>
      <c r="E65" s="19">
        <v>46.97</v>
      </c>
      <c r="F65" s="20">
        <v>2.7000000000000001E-3</v>
      </c>
      <c r="G65" s="21"/>
    </row>
    <row r="66" spans="1:7" x14ac:dyDescent="0.25">
      <c r="A66" s="13"/>
      <c r="B66" s="31"/>
      <c r="C66" s="31"/>
      <c r="D66" s="14"/>
      <c r="E66" s="15"/>
      <c r="F66" s="16"/>
      <c r="G66" s="16"/>
    </row>
    <row r="67" spans="1:7" x14ac:dyDescent="0.25">
      <c r="A67" s="24" t="s">
        <v>190</v>
      </c>
      <c r="B67" s="33"/>
      <c r="C67" s="33"/>
      <c r="D67" s="25"/>
      <c r="E67" s="19">
        <v>46.97</v>
      </c>
      <c r="F67" s="20">
        <v>2.7000000000000001E-3</v>
      </c>
      <c r="G67" s="21"/>
    </row>
    <row r="68" spans="1:7" x14ac:dyDescent="0.25">
      <c r="A68" s="13" t="s">
        <v>193</v>
      </c>
      <c r="B68" s="31"/>
      <c r="C68" s="31"/>
      <c r="D68" s="14"/>
      <c r="E68" s="15">
        <v>6.7346999999999997E-3</v>
      </c>
      <c r="F68" s="68">
        <v>0</v>
      </c>
      <c r="G68" s="16"/>
    </row>
    <row r="69" spans="1:7" x14ac:dyDescent="0.25">
      <c r="A69" s="13" t="s">
        <v>194</v>
      </c>
      <c r="B69" s="31"/>
      <c r="C69" s="31"/>
      <c r="D69" s="14"/>
      <c r="E69" s="15">
        <v>3.7632653</v>
      </c>
      <c r="F69" s="16">
        <v>1E-4</v>
      </c>
      <c r="G69" s="16">
        <v>5.2330000000000002E-2</v>
      </c>
    </row>
    <row r="70" spans="1:7" x14ac:dyDescent="0.25">
      <c r="A70" s="26" t="s">
        <v>195</v>
      </c>
      <c r="B70" s="34"/>
      <c r="C70" s="34"/>
      <c r="D70" s="27"/>
      <c r="E70" s="28">
        <v>17158.63</v>
      </c>
      <c r="F70" s="29">
        <v>1</v>
      </c>
      <c r="G70" s="29"/>
    </row>
    <row r="72" spans="1:7" x14ac:dyDescent="0.25">
      <c r="A72" s="69" t="s">
        <v>197</v>
      </c>
    </row>
    <row r="75" spans="1:7" x14ac:dyDescent="0.25">
      <c r="A75" s="1" t="s">
        <v>199</v>
      </c>
    </row>
    <row r="76" spans="1:7" x14ac:dyDescent="0.25">
      <c r="A76" s="47" t="s">
        <v>200</v>
      </c>
      <c r="B76" s="3" t="s">
        <v>153</v>
      </c>
    </row>
    <row r="77" spans="1:7" x14ac:dyDescent="0.25">
      <c r="A77" t="s">
        <v>201</v>
      </c>
    </row>
    <row r="78" spans="1:7" x14ac:dyDescent="0.25">
      <c r="A78" t="s">
        <v>202</v>
      </c>
      <c r="B78" t="s">
        <v>203</v>
      </c>
      <c r="C78" t="s">
        <v>203</v>
      </c>
    </row>
    <row r="79" spans="1:7" x14ac:dyDescent="0.25">
      <c r="B79" s="48">
        <v>46112</v>
      </c>
      <c r="C79" s="48">
        <v>46142</v>
      </c>
    </row>
    <row r="80" spans="1:7" x14ac:dyDescent="0.25">
      <c r="A80" t="s">
        <v>478</v>
      </c>
      <c r="B80">
        <v>21.086400000000001</v>
      </c>
      <c r="C80">
        <v>21.620899999999999</v>
      </c>
    </row>
    <row r="81" spans="1:4" x14ac:dyDescent="0.25">
      <c r="A81" t="s">
        <v>205</v>
      </c>
      <c r="B81">
        <v>21.086400000000001</v>
      </c>
      <c r="C81">
        <v>21.620899999999999</v>
      </c>
    </row>
    <row r="82" spans="1:4" x14ac:dyDescent="0.25">
      <c r="A82" t="s">
        <v>479</v>
      </c>
      <c r="B82">
        <v>20.446400000000001</v>
      </c>
      <c r="C82">
        <v>20.955300000000001</v>
      </c>
    </row>
    <row r="83" spans="1:4" x14ac:dyDescent="0.25">
      <c r="A83" t="s">
        <v>207</v>
      </c>
      <c r="B83">
        <v>20.446400000000001</v>
      </c>
      <c r="C83">
        <v>20.955300000000001</v>
      </c>
    </row>
    <row r="85" spans="1:4" x14ac:dyDescent="0.25">
      <c r="A85" t="s">
        <v>208</v>
      </c>
      <c r="B85" s="3" t="s">
        <v>153</v>
      </c>
    </row>
    <row r="86" spans="1:4" x14ac:dyDescent="0.25">
      <c r="A86" t="s">
        <v>209</v>
      </c>
      <c r="B86" s="3" t="s">
        <v>153</v>
      </c>
    </row>
    <row r="87" spans="1:4" ht="29.1" customHeight="1" x14ac:dyDescent="0.25">
      <c r="A87" s="47" t="s">
        <v>210</v>
      </c>
      <c r="B87" s="3" t="s">
        <v>153</v>
      </c>
    </row>
    <row r="88" spans="1:4" ht="29.1" customHeight="1" x14ac:dyDescent="0.25">
      <c r="A88" s="47" t="s">
        <v>211</v>
      </c>
      <c r="B88" s="49">
        <v>4964.4023528999996</v>
      </c>
    </row>
    <row r="89" spans="1:4" ht="43.5" customHeight="1" x14ac:dyDescent="0.25">
      <c r="A89" s="47" t="s">
        <v>616</v>
      </c>
      <c r="B89" s="3" t="s">
        <v>153</v>
      </c>
    </row>
    <row r="90" spans="1:4" x14ac:dyDescent="0.25">
      <c r="B90" s="3"/>
    </row>
    <row r="91" spans="1:4" ht="29.1" customHeight="1" x14ac:dyDescent="0.25">
      <c r="A91" s="47" t="s">
        <v>617</v>
      </c>
      <c r="B91" s="3" t="s">
        <v>153</v>
      </c>
    </row>
    <row r="92" spans="1:4" ht="29.1" customHeight="1" x14ac:dyDescent="0.25">
      <c r="A92" s="47" t="s">
        <v>618</v>
      </c>
      <c r="B92" t="s">
        <v>153</v>
      </c>
    </row>
    <row r="93" spans="1:4" ht="29.1" customHeight="1" x14ac:dyDescent="0.25">
      <c r="A93" s="47" t="s">
        <v>619</v>
      </c>
      <c r="B93" s="3" t="s">
        <v>153</v>
      </c>
    </row>
    <row r="94" spans="1:4" ht="29.1" customHeight="1" x14ac:dyDescent="0.25">
      <c r="A94" s="47" t="s">
        <v>620</v>
      </c>
      <c r="B94" s="3" t="s">
        <v>153</v>
      </c>
    </row>
    <row r="96" spans="1:4" ht="69.95" customHeight="1" x14ac:dyDescent="0.25">
      <c r="A96" s="107" t="s">
        <v>227</v>
      </c>
      <c r="B96" s="107" t="s">
        <v>228</v>
      </c>
      <c r="C96" s="107" t="s">
        <v>5</v>
      </c>
      <c r="D96" s="107" t="s">
        <v>6</v>
      </c>
    </row>
    <row r="97" spans="1:4" ht="69.95" customHeight="1" x14ac:dyDescent="0.25">
      <c r="A97" s="107" t="s">
        <v>1902</v>
      </c>
      <c r="B97" s="107"/>
      <c r="C97" s="107" t="s">
        <v>81</v>
      </c>
      <c r="D97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150"/>
  <sheetViews>
    <sheetView showGridLines="0" workbookViewId="0">
      <pane ySplit="4" topLeftCell="A93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26" bestFit="1" customWidth="1"/>
    <col min="2" max="2" width="22" bestFit="1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1903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1904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152</v>
      </c>
      <c r="B7" s="31"/>
      <c r="C7" s="31"/>
      <c r="D7" s="14"/>
      <c r="E7" s="15" t="s">
        <v>153</v>
      </c>
      <c r="F7" s="16" t="s">
        <v>153</v>
      </c>
      <c r="G7" s="16"/>
    </row>
    <row r="8" spans="1:7" x14ac:dyDescent="0.25">
      <c r="A8" s="13"/>
      <c r="B8" s="31"/>
      <c r="C8" s="31"/>
      <c r="D8" s="14"/>
      <c r="E8" s="15"/>
      <c r="F8" s="16"/>
      <c r="G8" s="16"/>
    </row>
    <row r="9" spans="1:7" x14ac:dyDescent="0.25">
      <c r="A9" s="17" t="s">
        <v>154</v>
      </c>
      <c r="B9" s="31"/>
      <c r="C9" s="31"/>
      <c r="D9" s="14"/>
      <c r="E9" s="15"/>
      <c r="F9" s="16"/>
      <c r="G9" s="16"/>
    </row>
    <row r="10" spans="1:7" x14ac:dyDescent="0.25">
      <c r="A10" s="17" t="s">
        <v>155</v>
      </c>
      <c r="B10" s="31"/>
      <c r="C10" s="31"/>
      <c r="D10" s="14"/>
      <c r="E10" s="15"/>
      <c r="F10" s="16"/>
      <c r="G10" s="16"/>
    </row>
    <row r="11" spans="1:7" x14ac:dyDescent="0.25">
      <c r="A11" s="13" t="s">
        <v>1905</v>
      </c>
      <c r="B11" s="31" t="s">
        <v>1906</v>
      </c>
      <c r="C11" s="31" t="s">
        <v>161</v>
      </c>
      <c r="D11" s="14">
        <v>184500000</v>
      </c>
      <c r="E11" s="15">
        <v>182728.98</v>
      </c>
      <c r="F11" s="16">
        <v>7.3099999999999998E-2</v>
      </c>
      <c r="G11" s="16">
        <v>7.6766000000000001E-2</v>
      </c>
    </row>
    <row r="12" spans="1:7" x14ac:dyDescent="0.25">
      <c r="A12" s="13" t="s">
        <v>1907</v>
      </c>
      <c r="B12" s="31" t="s">
        <v>1908</v>
      </c>
      <c r="C12" s="31" t="s">
        <v>161</v>
      </c>
      <c r="D12" s="14">
        <v>127500000</v>
      </c>
      <c r="E12" s="15">
        <v>128390.46</v>
      </c>
      <c r="F12" s="16">
        <v>5.1400000000000001E-2</v>
      </c>
      <c r="G12" s="16">
        <v>7.6700000000000004E-2</v>
      </c>
    </row>
    <row r="13" spans="1:7" x14ac:dyDescent="0.25">
      <c r="A13" s="13" t="s">
        <v>1909</v>
      </c>
      <c r="B13" s="31" t="s">
        <v>1910</v>
      </c>
      <c r="C13" s="31" t="s">
        <v>161</v>
      </c>
      <c r="D13" s="14">
        <v>117500000</v>
      </c>
      <c r="E13" s="15">
        <v>118329.79</v>
      </c>
      <c r="F13" s="16">
        <v>4.7300000000000002E-2</v>
      </c>
      <c r="G13" s="16">
        <v>7.6399999999999996E-2</v>
      </c>
    </row>
    <row r="14" spans="1:7" x14ac:dyDescent="0.25">
      <c r="A14" s="13" t="s">
        <v>1911</v>
      </c>
      <c r="B14" s="31" t="s">
        <v>1912</v>
      </c>
      <c r="C14" s="31" t="s">
        <v>158</v>
      </c>
      <c r="D14" s="14">
        <v>105000000</v>
      </c>
      <c r="E14" s="15">
        <v>104736.98</v>
      </c>
      <c r="F14" s="16">
        <v>4.19E-2</v>
      </c>
      <c r="G14" s="16">
        <v>7.6999999999999999E-2</v>
      </c>
    </row>
    <row r="15" spans="1:7" x14ac:dyDescent="0.25">
      <c r="A15" s="13" t="s">
        <v>1691</v>
      </c>
      <c r="B15" s="31" t="s">
        <v>1692</v>
      </c>
      <c r="C15" s="31" t="s">
        <v>161</v>
      </c>
      <c r="D15" s="14">
        <v>97500000</v>
      </c>
      <c r="E15" s="15">
        <v>95999.38</v>
      </c>
      <c r="F15" s="16">
        <v>3.8399999999999997E-2</v>
      </c>
      <c r="G15" s="16">
        <v>7.4899999999999994E-2</v>
      </c>
    </row>
    <row r="16" spans="1:7" x14ac:dyDescent="0.25">
      <c r="A16" s="13" t="s">
        <v>1913</v>
      </c>
      <c r="B16" s="31" t="s">
        <v>1914</v>
      </c>
      <c r="C16" s="31" t="s">
        <v>161</v>
      </c>
      <c r="D16" s="14">
        <v>94237000</v>
      </c>
      <c r="E16" s="15">
        <v>93759.5</v>
      </c>
      <c r="F16" s="16">
        <v>3.7499999999999999E-2</v>
      </c>
      <c r="G16" s="16">
        <v>7.3774999999999993E-2</v>
      </c>
    </row>
    <row r="17" spans="1:7" x14ac:dyDescent="0.25">
      <c r="A17" s="13" t="s">
        <v>1712</v>
      </c>
      <c r="B17" s="31" t="s">
        <v>1713</v>
      </c>
      <c r="C17" s="31" t="s">
        <v>161</v>
      </c>
      <c r="D17" s="14">
        <v>90000000</v>
      </c>
      <c r="E17" s="15">
        <v>89299.98</v>
      </c>
      <c r="F17" s="16">
        <v>3.5700000000000003E-2</v>
      </c>
      <c r="G17" s="16">
        <v>7.6399999999999996E-2</v>
      </c>
    </row>
    <row r="18" spans="1:7" x14ac:dyDescent="0.25">
      <c r="A18" s="13" t="s">
        <v>1915</v>
      </c>
      <c r="B18" s="31" t="s">
        <v>1916</v>
      </c>
      <c r="C18" s="31" t="s">
        <v>158</v>
      </c>
      <c r="D18" s="14">
        <v>85500000</v>
      </c>
      <c r="E18" s="15">
        <v>84955.19</v>
      </c>
      <c r="F18" s="16">
        <v>3.4000000000000002E-2</v>
      </c>
      <c r="G18" s="16">
        <v>7.5257000000000004E-2</v>
      </c>
    </row>
    <row r="19" spans="1:7" x14ac:dyDescent="0.25">
      <c r="A19" s="13" t="s">
        <v>1917</v>
      </c>
      <c r="B19" s="31" t="s">
        <v>1918</v>
      </c>
      <c r="C19" s="31" t="s">
        <v>161</v>
      </c>
      <c r="D19" s="14">
        <v>81000000</v>
      </c>
      <c r="E19" s="15">
        <v>81040.100000000006</v>
      </c>
      <c r="F19" s="16">
        <v>3.2399999999999998E-2</v>
      </c>
      <c r="G19" s="16">
        <v>7.5300000000000006E-2</v>
      </c>
    </row>
    <row r="20" spans="1:7" x14ac:dyDescent="0.25">
      <c r="A20" s="13" t="s">
        <v>1919</v>
      </c>
      <c r="B20" s="31" t="s">
        <v>1920</v>
      </c>
      <c r="C20" s="31" t="s">
        <v>161</v>
      </c>
      <c r="D20" s="14">
        <v>75200000</v>
      </c>
      <c r="E20" s="15">
        <v>75715.95</v>
      </c>
      <c r="F20" s="16">
        <v>3.0300000000000001E-2</v>
      </c>
      <c r="G20" s="16">
        <v>7.4399999999999994E-2</v>
      </c>
    </row>
    <row r="21" spans="1:7" x14ac:dyDescent="0.25">
      <c r="A21" s="13" t="s">
        <v>1921</v>
      </c>
      <c r="B21" s="31" t="s">
        <v>1922</v>
      </c>
      <c r="C21" s="31" t="s">
        <v>161</v>
      </c>
      <c r="D21" s="14">
        <v>73000000</v>
      </c>
      <c r="E21" s="15">
        <v>72962.84</v>
      </c>
      <c r="F21" s="16">
        <v>2.92E-2</v>
      </c>
      <c r="G21" s="16">
        <v>7.5399999999999995E-2</v>
      </c>
    </row>
    <row r="22" spans="1:7" x14ac:dyDescent="0.25">
      <c r="A22" s="13" t="s">
        <v>1923</v>
      </c>
      <c r="B22" s="31" t="s">
        <v>1924</v>
      </c>
      <c r="C22" s="31" t="s">
        <v>161</v>
      </c>
      <c r="D22" s="14">
        <v>72500000</v>
      </c>
      <c r="E22" s="15">
        <v>72347.899999999994</v>
      </c>
      <c r="F22" s="16">
        <v>2.8899999999999999E-2</v>
      </c>
      <c r="G22" s="16">
        <v>7.3800000000000004E-2</v>
      </c>
    </row>
    <row r="23" spans="1:7" x14ac:dyDescent="0.25">
      <c r="A23" s="13" t="s">
        <v>1925</v>
      </c>
      <c r="B23" s="31" t="s">
        <v>1926</v>
      </c>
      <c r="C23" s="31" t="s">
        <v>161</v>
      </c>
      <c r="D23" s="14">
        <v>61500000</v>
      </c>
      <c r="E23" s="15">
        <v>60859.66</v>
      </c>
      <c r="F23" s="16">
        <v>2.4299999999999999E-2</v>
      </c>
      <c r="G23" s="16">
        <v>7.7100000000000002E-2</v>
      </c>
    </row>
    <row r="24" spans="1:7" x14ac:dyDescent="0.25">
      <c r="A24" s="13" t="s">
        <v>1927</v>
      </c>
      <c r="B24" s="31" t="s">
        <v>1928</v>
      </c>
      <c r="C24" s="31" t="s">
        <v>161</v>
      </c>
      <c r="D24" s="14">
        <v>61000000</v>
      </c>
      <c r="E24" s="15">
        <v>60103.79</v>
      </c>
      <c r="F24" s="16">
        <v>2.4E-2</v>
      </c>
      <c r="G24" s="16">
        <v>7.5300000000000006E-2</v>
      </c>
    </row>
    <row r="25" spans="1:7" x14ac:dyDescent="0.25">
      <c r="A25" s="13" t="s">
        <v>1687</v>
      </c>
      <c r="B25" s="31" t="s">
        <v>1688</v>
      </c>
      <c r="C25" s="31" t="s">
        <v>703</v>
      </c>
      <c r="D25" s="14">
        <v>56000000</v>
      </c>
      <c r="E25" s="15">
        <v>55988.02</v>
      </c>
      <c r="F25" s="16">
        <v>2.24E-2</v>
      </c>
      <c r="G25" s="16">
        <v>7.3950000000000002E-2</v>
      </c>
    </row>
    <row r="26" spans="1:7" x14ac:dyDescent="0.25">
      <c r="A26" s="13" t="s">
        <v>1714</v>
      </c>
      <c r="B26" s="31" t="s">
        <v>1715</v>
      </c>
      <c r="C26" s="31" t="s">
        <v>161</v>
      </c>
      <c r="D26" s="14">
        <v>53700000</v>
      </c>
      <c r="E26" s="15">
        <v>53385.8</v>
      </c>
      <c r="F26" s="16">
        <v>2.1399999999999999E-2</v>
      </c>
      <c r="G26" s="16">
        <v>7.6700000000000004E-2</v>
      </c>
    </row>
    <row r="27" spans="1:7" x14ac:dyDescent="0.25">
      <c r="A27" s="13" t="s">
        <v>1929</v>
      </c>
      <c r="B27" s="31" t="s">
        <v>1930</v>
      </c>
      <c r="C27" s="31" t="s">
        <v>161</v>
      </c>
      <c r="D27" s="14">
        <v>45000000</v>
      </c>
      <c r="E27" s="15">
        <v>44762.58</v>
      </c>
      <c r="F27" s="16">
        <v>1.7899999999999999E-2</v>
      </c>
      <c r="G27" s="16">
        <v>7.6766000000000001E-2</v>
      </c>
    </row>
    <row r="28" spans="1:7" x14ac:dyDescent="0.25">
      <c r="A28" s="13" t="s">
        <v>1698</v>
      </c>
      <c r="B28" s="31" t="s">
        <v>1699</v>
      </c>
      <c r="C28" s="31" t="s">
        <v>161</v>
      </c>
      <c r="D28" s="14">
        <v>43200000</v>
      </c>
      <c r="E28" s="15">
        <v>43238.45</v>
      </c>
      <c r="F28" s="16">
        <v>1.7299999999999999E-2</v>
      </c>
      <c r="G28" s="16">
        <v>7.4399999999999994E-2</v>
      </c>
    </row>
    <row r="29" spans="1:7" x14ac:dyDescent="0.25">
      <c r="A29" s="13" t="s">
        <v>1931</v>
      </c>
      <c r="B29" s="31" t="s">
        <v>1932</v>
      </c>
      <c r="C29" s="31" t="s">
        <v>161</v>
      </c>
      <c r="D29" s="14">
        <v>38500000</v>
      </c>
      <c r="E29" s="15">
        <v>38527.800000000003</v>
      </c>
      <c r="F29" s="16">
        <v>1.54E-2</v>
      </c>
      <c r="G29" s="16">
        <v>7.7100000000000002E-2</v>
      </c>
    </row>
    <row r="30" spans="1:7" x14ac:dyDescent="0.25">
      <c r="A30" s="13" t="s">
        <v>1933</v>
      </c>
      <c r="B30" s="31" t="s">
        <v>1934</v>
      </c>
      <c r="C30" s="31" t="s">
        <v>161</v>
      </c>
      <c r="D30" s="14">
        <v>37500000</v>
      </c>
      <c r="E30" s="15">
        <v>37313.03</v>
      </c>
      <c r="F30" s="16">
        <v>1.49E-2</v>
      </c>
      <c r="G30" s="16">
        <v>7.5249999999999997E-2</v>
      </c>
    </row>
    <row r="31" spans="1:7" x14ac:dyDescent="0.25">
      <c r="A31" s="13" t="s">
        <v>1935</v>
      </c>
      <c r="B31" s="31" t="s">
        <v>1936</v>
      </c>
      <c r="C31" s="31" t="s">
        <v>161</v>
      </c>
      <c r="D31" s="14">
        <v>37000000</v>
      </c>
      <c r="E31" s="15">
        <v>37001.370000000003</v>
      </c>
      <c r="F31" s="16">
        <v>1.4800000000000001E-2</v>
      </c>
      <c r="G31" s="16">
        <v>7.5300000000000006E-2</v>
      </c>
    </row>
    <row r="32" spans="1:7" x14ac:dyDescent="0.25">
      <c r="A32" s="13" t="s">
        <v>1937</v>
      </c>
      <c r="B32" s="31" t="s">
        <v>1938</v>
      </c>
      <c r="C32" s="31" t="s">
        <v>161</v>
      </c>
      <c r="D32" s="14">
        <v>36000000</v>
      </c>
      <c r="E32" s="15">
        <v>35764.85</v>
      </c>
      <c r="F32" s="16">
        <v>1.43E-2</v>
      </c>
      <c r="G32" s="16">
        <v>7.6766000000000001E-2</v>
      </c>
    </row>
    <row r="33" spans="1:7" x14ac:dyDescent="0.25">
      <c r="A33" s="13" t="s">
        <v>1939</v>
      </c>
      <c r="B33" s="31" t="s">
        <v>1940</v>
      </c>
      <c r="C33" s="31" t="s">
        <v>158</v>
      </c>
      <c r="D33" s="14">
        <v>35500000</v>
      </c>
      <c r="E33" s="15">
        <v>35359.67</v>
      </c>
      <c r="F33" s="16">
        <v>1.41E-2</v>
      </c>
      <c r="G33" s="16">
        <v>7.6911999999999994E-2</v>
      </c>
    </row>
    <row r="34" spans="1:7" x14ac:dyDescent="0.25">
      <c r="A34" s="13" t="s">
        <v>1689</v>
      </c>
      <c r="B34" s="31" t="s">
        <v>1690</v>
      </c>
      <c r="C34" s="31" t="s">
        <v>161</v>
      </c>
      <c r="D34" s="14">
        <v>34000000</v>
      </c>
      <c r="E34" s="15">
        <v>33964.269999999997</v>
      </c>
      <c r="F34" s="16">
        <v>1.3599999999999999E-2</v>
      </c>
      <c r="G34" s="16">
        <v>7.5300000000000006E-2</v>
      </c>
    </row>
    <row r="35" spans="1:7" x14ac:dyDescent="0.25">
      <c r="A35" s="13" t="s">
        <v>1706</v>
      </c>
      <c r="B35" s="31" t="s">
        <v>1707</v>
      </c>
      <c r="C35" s="31" t="s">
        <v>168</v>
      </c>
      <c r="D35" s="14">
        <v>27000000</v>
      </c>
      <c r="E35" s="15">
        <v>27505.66</v>
      </c>
      <c r="F35" s="16">
        <v>1.0999999999999999E-2</v>
      </c>
      <c r="G35" s="16">
        <v>7.5186000000000003E-2</v>
      </c>
    </row>
    <row r="36" spans="1:7" x14ac:dyDescent="0.25">
      <c r="A36" s="13" t="s">
        <v>1941</v>
      </c>
      <c r="B36" s="31" t="s">
        <v>1942</v>
      </c>
      <c r="C36" s="31" t="s">
        <v>161</v>
      </c>
      <c r="D36" s="14">
        <v>27500000</v>
      </c>
      <c r="E36" s="15">
        <v>27308.46</v>
      </c>
      <c r="F36" s="16">
        <v>1.09E-2</v>
      </c>
      <c r="G36" s="16">
        <v>7.7041999999999999E-2</v>
      </c>
    </row>
    <row r="37" spans="1:7" x14ac:dyDescent="0.25">
      <c r="A37" s="13" t="s">
        <v>1943</v>
      </c>
      <c r="B37" s="31" t="s">
        <v>1944</v>
      </c>
      <c r="C37" s="31" t="s">
        <v>161</v>
      </c>
      <c r="D37" s="14">
        <v>25000000</v>
      </c>
      <c r="E37" s="15">
        <v>25137.65</v>
      </c>
      <c r="F37" s="16">
        <v>1.01E-2</v>
      </c>
      <c r="G37" s="16">
        <v>7.6399999999999996E-2</v>
      </c>
    </row>
    <row r="38" spans="1:7" x14ac:dyDescent="0.25">
      <c r="A38" s="13" t="s">
        <v>669</v>
      </c>
      <c r="B38" s="31" t="s">
        <v>670</v>
      </c>
      <c r="C38" s="31" t="s">
        <v>161</v>
      </c>
      <c r="D38" s="14">
        <v>25000000</v>
      </c>
      <c r="E38" s="15">
        <v>24972.3</v>
      </c>
      <c r="F38" s="16">
        <v>0.01</v>
      </c>
      <c r="G38" s="16">
        <v>7.7225000000000002E-2</v>
      </c>
    </row>
    <row r="39" spans="1:7" x14ac:dyDescent="0.25">
      <c r="A39" s="13" t="s">
        <v>1945</v>
      </c>
      <c r="B39" s="31" t="s">
        <v>1946</v>
      </c>
      <c r="C39" s="31" t="s">
        <v>161</v>
      </c>
      <c r="D39" s="14">
        <v>24500000</v>
      </c>
      <c r="E39" s="15">
        <v>24488.63</v>
      </c>
      <c r="F39" s="16">
        <v>9.7999999999999997E-3</v>
      </c>
      <c r="G39" s="16">
        <v>7.5300000000000006E-2</v>
      </c>
    </row>
    <row r="40" spans="1:7" x14ac:dyDescent="0.25">
      <c r="A40" s="13" t="s">
        <v>1947</v>
      </c>
      <c r="B40" s="31" t="s">
        <v>1948</v>
      </c>
      <c r="C40" s="31" t="s">
        <v>161</v>
      </c>
      <c r="D40" s="14">
        <v>20500000</v>
      </c>
      <c r="E40" s="15">
        <v>20386.27</v>
      </c>
      <c r="F40" s="16">
        <v>8.2000000000000007E-3</v>
      </c>
      <c r="G40" s="16">
        <v>7.4099999999999999E-2</v>
      </c>
    </row>
    <row r="41" spans="1:7" x14ac:dyDescent="0.25">
      <c r="A41" s="13" t="s">
        <v>1949</v>
      </c>
      <c r="B41" s="31" t="s">
        <v>1950</v>
      </c>
      <c r="C41" s="31" t="s">
        <v>161</v>
      </c>
      <c r="D41" s="14">
        <v>20000000</v>
      </c>
      <c r="E41" s="15">
        <v>19763.740000000002</v>
      </c>
      <c r="F41" s="16">
        <v>7.9000000000000008E-3</v>
      </c>
      <c r="G41" s="16">
        <v>7.5050000000000006E-2</v>
      </c>
    </row>
    <row r="42" spans="1:7" x14ac:dyDescent="0.25">
      <c r="A42" s="13" t="s">
        <v>1696</v>
      </c>
      <c r="B42" s="31" t="s">
        <v>1697</v>
      </c>
      <c r="C42" s="31" t="s">
        <v>161</v>
      </c>
      <c r="D42" s="14">
        <v>19000000</v>
      </c>
      <c r="E42" s="15">
        <v>19571.71</v>
      </c>
      <c r="F42" s="16">
        <v>7.7999999999999996E-3</v>
      </c>
      <c r="G42" s="16">
        <v>7.6700000000000004E-2</v>
      </c>
    </row>
    <row r="43" spans="1:7" x14ac:dyDescent="0.25">
      <c r="A43" s="13" t="s">
        <v>1951</v>
      </c>
      <c r="B43" s="31" t="s">
        <v>1952</v>
      </c>
      <c r="C43" s="31" t="s">
        <v>161</v>
      </c>
      <c r="D43" s="14">
        <v>17500000</v>
      </c>
      <c r="E43" s="15">
        <v>17923.03</v>
      </c>
      <c r="F43" s="16">
        <v>7.1999999999999998E-3</v>
      </c>
      <c r="G43" s="16">
        <v>7.4399999999999994E-2</v>
      </c>
    </row>
    <row r="44" spans="1:7" x14ac:dyDescent="0.25">
      <c r="A44" s="13" t="s">
        <v>1953</v>
      </c>
      <c r="B44" s="31" t="s">
        <v>1954</v>
      </c>
      <c r="C44" s="31" t="s">
        <v>158</v>
      </c>
      <c r="D44" s="14">
        <v>18000000</v>
      </c>
      <c r="E44" s="15">
        <v>17736.75</v>
      </c>
      <c r="F44" s="16">
        <v>7.1000000000000004E-3</v>
      </c>
      <c r="G44" s="16">
        <v>7.6899999999999996E-2</v>
      </c>
    </row>
    <row r="45" spans="1:7" x14ac:dyDescent="0.25">
      <c r="A45" s="13" t="s">
        <v>1693</v>
      </c>
      <c r="B45" s="31" t="s">
        <v>1694</v>
      </c>
      <c r="C45" s="31" t="s">
        <v>1695</v>
      </c>
      <c r="D45" s="14">
        <v>17500000</v>
      </c>
      <c r="E45" s="15">
        <v>17450.88</v>
      </c>
      <c r="F45" s="16">
        <v>7.0000000000000001E-3</v>
      </c>
      <c r="G45" s="16">
        <v>7.7100000000000002E-2</v>
      </c>
    </row>
    <row r="46" spans="1:7" x14ac:dyDescent="0.25">
      <c r="A46" s="13" t="s">
        <v>1955</v>
      </c>
      <c r="B46" s="31" t="s">
        <v>1956</v>
      </c>
      <c r="C46" s="31" t="s">
        <v>161</v>
      </c>
      <c r="D46" s="14">
        <v>16500000</v>
      </c>
      <c r="E46" s="15">
        <v>16774.990000000002</v>
      </c>
      <c r="F46" s="16">
        <v>6.7000000000000002E-3</v>
      </c>
      <c r="G46" s="16">
        <v>7.6700000000000004E-2</v>
      </c>
    </row>
    <row r="47" spans="1:7" x14ac:dyDescent="0.25">
      <c r="A47" s="13" t="s">
        <v>1957</v>
      </c>
      <c r="B47" s="31" t="s">
        <v>1958</v>
      </c>
      <c r="C47" s="31" t="s">
        <v>161</v>
      </c>
      <c r="D47" s="14">
        <v>15000000</v>
      </c>
      <c r="E47" s="15">
        <v>14978.94</v>
      </c>
      <c r="F47" s="16">
        <v>6.0000000000000001E-3</v>
      </c>
      <c r="G47" s="16">
        <v>7.3950000000000002E-2</v>
      </c>
    </row>
    <row r="48" spans="1:7" x14ac:dyDescent="0.25">
      <c r="A48" s="13" t="s">
        <v>1959</v>
      </c>
      <c r="B48" s="31" t="s">
        <v>1960</v>
      </c>
      <c r="C48" s="31" t="s">
        <v>161</v>
      </c>
      <c r="D48" s="14">
        <v>14000000</v>
      </c>
      <c r="E48" s="15">
        <v>14334.46</v>
      </c>
      <c r="F48" s="16">
        <v>5.7000000000000002E-3</v>
      </c>
      <c r="G48" s="16">
        <v>7.6686000000000004E-2</v>
      </c>
    </row>
    <row r="49" spans="1:7" x14ac:dyDescent="0.25">
      <c r="A49" s="13" t="s">
        <v>1961</v>
      </c>
      <c r="B49" s="31" t="s">
        <v>1962</v>
      </c>
      <c r="C49" s="31" t="s">
        <v>161</v>
      </c>
      <c r="D49" s="14">
        <v>12500000</v>
      </c>
      <c r="E49" s="15">
        <v>12602.31</v>
      </c>
      <c r="F49" s="16">
        <v>5.0000000000000001E-3</v>
      </c>
      <c r="G49" s="16">
        <v>7.6450000000000004E-2</v>
      </c>
    </row>
    <row r="50" spans="1:7" x14ac:dyDescent="0.25">
      <c r="A50" s="13" t="s">
        <v>1963</v>
      </c>
      <c r="B50" s="31" t="s">
        <v>1964</v>
      </c>
      <c r="C50" s="31" t="s">
        <v>161</v>
      </c>
      <c r="D50" s="14">
        <v>12500000</v>
      </c>
      <c r="E50" s="15">
        <v>12433.05</v>
      </c>
      <c r="F50" s="16">
        <v>5.0000000000000001E-3</v>
      </c>
      <c r="G50" s="16">
        <v>7.6766000000000001E-2</v>
      </c>
    </row>
    <row r="51" spans="1:7" x14ac:dyDescent="0.25">
      <c r="A51" s="13" t="s">
        <v>1965</v>
      </c>
      <c r="B51" s="31" t="s">
        <v>1966</v>
      </c>
      <c r="C51" s="31" t="s">
        <v>161</v>
      </c>
      <c r="D51" s="14">
        <v>11950000</v>
      </c>
      <c r="E51" s="15">
        <v>12222.13</v>
      </c>
      <c r="F51" s="16">
        <v>4.8999999999999998E-3</v>
      </c>
      <c r="G51" s="16">
        <v>7.4511999999999995E-2</v>
      </c>
    </row>
    <row r="52" spans="1:7" x14ac:dyDescent="0.25">
      <c r="A52" s="13" t="s">
        <v>1708</v>
      </c>
      <c r="B52" s="31" t="s">
        <v>1709</v>
      </c>
      <c r="C52" s="31" t="s">
        <v>158</v>
      </c>
      <c r="D52" s="14">
        <v>11500000</v>
      </c>
      <c r="E52" s="15">
        <v>11650.26</v>
      </c>
      <c r="F52" s="16">
        <v>4.7000000000000002E-3</v>
      </c>
      <c r="G52" s="16">
        <v>7.5899999999999995E-2</v>
      </c>
    </row>
    <row r="53" spans="1:7" x14ac:dyDescent="0.25">
      <c r="A53" s="13" t="s">
        <v>1967</v>
      </c>
      <c r="B53" s="31" t="s">
        <v>1968</v>
      </c>
      <c r="C53" s="31" t="s">
        <v>161</v>
      </c>
      <c r="D53" s="14">
        <v>10500000</v>
      </c>
      <c r="E53" s="15">
        <v>10485.88</v>
      </c>
      <c r="F53" s="16">
        <v>4.1999999999999997E-3</v>
      </c>
      <c r="G53" s="16">
        <v>7.5124999999999997E-2</v>
      </c>
    </row>
    <row r="54" spans="1:7" x14ac:dyDescent="0.25">
      <c r="A54" s="13" t="s">
        <v>1969</v>
      </c>
      <c r="B54" s="31" t="s">
        <v>1970</v>
      </c>
      <c r="C54" s="31" t="s">
        <v>161</v>
      </c>
      <c r="D54" s="14">
        <v>10300000</v>
      </c>
      <c r="E54" s="15">
        <v>10382.040000000001</v>
      </c>
      <c r="F54" s="16">
        <v>4.1999999999999997E-3</v>
      </c>
      <c r="G54" s="16">
        <v>7.6700000000000004E-2</v>
      </c>
    </row>
    <row r="55" spans="1:7" x14ac:dyDescent="0.25">
      <c r="A55" s="13" t="s">
        <v>1971</v>
      </c>
      <c r="B55" s="31" t="s">
        <v>1972</v>
      </c>
      <c r="C55" s="31" t="s">
        <v>161</v>
      </c>
      <c r="D55" s="14">
        <v>10000000</v>
      </c>
      <c r="E55" s="15">
        <v>10175.58</v>
      </c>
      <c r="F55" s="16">
        <v>4.1000000000000003E-3</v>
      </c>
      <c r="G55" s="16">
        <v>7.5300000000000006E-2</v>
      </c>
    </row>
    <row r="56" spans="1:7" x14ac:dyDescent="0.25">
      <c r="A56" s="13" t="s">
        <v>1704</v>
      </c>
      <c r="B56" s="31" t="s">
        <v>1705</v>
      </c>
      <c r="C56" s="31" t="s">
        <v>161</v>
      </c>
      <c r="D56" s="14">
        <v>7500000</v>
      </c>
      <c r="E56" s="15">
        <v>7655.68</v>
      </c>
      <c r="F56" s="16">
        <v>3.0999999999999999E-3</v>
      </c>
      <c r="G56" s="16">
        <v>7.4399999999999994E-2</v>
      </c>
    </row>
    <row r="57" spans="1:7" x14ac:dyDescent="0.25">
      <c r="A57" s="13" t="s">
        <v>1973</v>
      </c>
      <c r="B57" s="31" t="s">
        <v>1974</v>
      </c>
      <c r="C57" s="31" t="s">
        <v>161</v>
      </c>
      <c r="D57" s="14">
        <v>7500000</v>
      </c>
      <c r="E57" s="15">
        <v>7394</v>
      </c>
      <c r="F57" s="16">
        <v>3.0000000000000001E-3</v>
      </c>
      <c r="G57" s="16">
        <v>7.6999999999999999E-2</v>
      </c>
    </row>
    <row r="58" spans="1:7" x14ac:dyDescent="0.25">
      <c r="A58" s="13" t="s">
        <v>708</v>
      </c>
      <c r="B58" s="31" t="s">
        <v>709</v>
      </c>
      <c r="C58" s="31" t="s">
        <v>161</v>
      </c>
      <c r="D58" s="14">
        <v>7000000</v>
      </c>
      <c r="E58" s="15">
        <v>7148.88</v>
      </c>
      <c r="F58" s="16">
        <v>2.8999999999999998E-3</v>
      </c>
      <c r="G58" s="16">
        <v>7.3800000000000004E-2</v>
      </c>
    </row>
    <row r="59" spans="1:7" x14ac:dyDescent="0.25">
      <c r="A59" s="13" t="s">
        <v>1975</v>
      </c>
      <c r="B59" s="31" t="s">
        <v>1976</v>
      </c>
      <c r="C59" s="31" t="s">
        <v>161</v>
      </c>
      <c r="D59" s="14">
        <v>6500000</v>
      </c>
      <c r="E59" s="15">
        <v>6705.8</v>
      </c>
      <c r="F59" s="16">
        <v>2.7000000000000001E-3</v>
      </c>
      <c r="G59" s="16">
        <v>7.6450000000000004E-2</v>
      </c>
    </row>
    <row r="60" spans="1:7" x14ac:dyDescent="0.25">
      <c r="A60" s="13" t="s">
        <v>1977</v>
      </c>
      <c r="B60" s="31" t="s">
        <v>1978</v>
      </c>
      <c r="C60" s="31" t="s">
        <v>703</v>
      </c>
      <c r="D60" s="14">
        <v>6500000</v>
      </c>
      <c r="E60" s="15">
        <v>6487.11</v>
      </c>
      <c r="F60" s="16">
        <v>2.5999999999999999E-3</v>
      </c>
      <c r="G60" s="16">
        <v>7.5450000000000003E-2</v>
      </c>
    </row>
    <row r="61" spans="1:7" x14ac:dyDescent="0.25">
      <c r="A61" s="13" t="s">
        <v>1979</v>
      </c>
      <c r="B61" s="31" t="s">
        <v>1980</v>
      </c>
      <c r="C61" s="31" t="s">
        <v>161</v>
      </c>
      <c r="D61" s="14">
        <v>5500000</v>
      </c>
      <c r="E61" s="15">
        <v>5662.21</v>
      </c>
      <c r="F61" s="16">
        <v>2.3E-3</v>
      </c>
      <c r="G61" s="16">
        <v>7.6700000000000004E-2</v>
      </c>
    </row>
    <row r="62" spans="1:7" x14ac:dyDescent="0.25">
      <c r="A62" s="13" t="s">
        <v>1981</v>
      </c>
      <c r="B62" s="31" t="s">
        <v>1982</v>
      </c>
      <c r="C62" s="31" t="s">
        <v>161</v>
      </c>
      <c r="D62" s="14">
        <v>5500000</v>
      </c>
      <c r="E62" s="15">
        <v>5618.82</v>
      </c>
      <c r="F62" s="16">
        <v>2.2000000000000001E-3</v>
      </c>
      <c r="G62" s="16">
        <v>7.4399999999999994E-2</v>
      </c>
    </row>
    <row r="63" spans="1:7" x14ac:dyDescent="0.25">
      <c r="A63" s="13" t="s">
        <v>1983</v>
      </c>
      <c r="B63" s="31" t="s">
        <v>1984</v>
      </c>
      <c r="C63" s="31" t="s">
        <v>161</v>
      </c>
      <c r="D63" s="14">
        <v>5500000</v>
      </c>
      <c r="E63" s="15">
        <v>5475.48</v>
      </c>
      <c r="F63" s="16">
        <v>2.2000000000000001E-3</v>
      </c>
      <c r="G63" s="16">
        <v>7.5249999999999997E-2</v>
      </c>
    </row>
    <row r="64" spans="1:7" x14ac:dyDescent="0.25">
      <c r="A64" s="13" t="s">
        <v>1985</v>
      </c>
      <c r="B64" s="31" t="s">
        <v>1986</v>
      </c>
      <c r="C64" s="31" t="s">
        <v>168</v>
      </c>
      <c r="D64" s="14">
        <v>5100000</v>
      </c>
      <c r="E64" s="15">
        <v>5019.3999999999996</v>
      </c>
      <c r="F64" s="16">
        <v>2E-3</v>
      </c>
      <c r="G64" s="16">
        <v>7.6124999999999998E-2</v>
      </c>
    </row>
    <row r="65" spans="1:7" x14ac:dyDescent="0.25">
      <c r="A65" s="13" t="s">
        <v>1987</v>
      </c>
      <c r="B65" s="31" t="s">
        <v>1988</v>
      </c>
      <c r="C65" s="31" t="s">
        <v>158</v>
      </c>
      <c r="D65" s="14">
        <v>5000000</v>
      </c>
      <c r="E65" s="15">
        <v>4847.12</v>
      </c>
      <c r="F65" s="16">
        <v>1.9E-3</v>
      </c>
      <c r="G65" s="16">
        <v>7.6700000000000004E-2</v>
      </c>
    </row>
    <row r="66" spans="1:7" x14ac:dyDescent="0.25">
      <c r="A66" s="13" t="s">
        <v>1989</v>
      </c>
      <c r="B66" s="31" t="s">
        <v>1990</v>
      </c>
      <c r="C66" s="31" t="s">
        <v>158</v>
      </c>
      <c r="D66" s="14">
        <v>4600000</v>
      </c>
      <c r="E66" s="15">
        <v>4504.8599999999997</v>
      </c>
      <c r="F66" s="16">
        <v>1.8E-3</v>
      </c>
      <c r="G66" s="16">
        <v>7.6999999999999999E-2</v>
      </c>
    </row>
    <row r="67" spans="1:7" x14ac:dyDescent="0.25">
      <c r="A67" s="13" t="s">
        <v>1991</v>
      </c>
      <c r="B67" s="31" t="s">
        <v>1992</v>
      </c>
      <c r="C67" s="31" t="s">
        <v>161</v>
      </c>
      <c r="D67" s="14">
        <v>4000000</v>
      </c>
      <c r="E67" s="15">
        <v>4093.4</v>
      </c>
      <c r="F67" s="16">
        <v>1.6000000000000001E-3</v>
      </c>
      <c r="G67" s="16">
        <v>7.5124999999999997E-2</v>
      </c>
    </row>
    <row r="68" spans="1:7" x14ac:dyDescent="0.25">
      <c r="A68" s="13" t="s">
        <v>1993</v>
      </c>
      <c r="B68" s="31" t="s">
        <v>1994</v>
      </c>
      <c r="C68" s="31" t="s">
        <v>158</v>
      </c>
      <c r="D68" s="14">
        <v>3800000</v>
      </c>
      <c r="E68" s="15">
        <v>3770.32</v>
      </c>
      <c r="F68" s="16">
        <v>1.5E-3</v>
      </c>
      <c r="G68" s="16">
        <v>7.6124999999999998E-2</v>
      </c>
    </row>
    <row r="69" spans="1:7" x14ac:dyDescent="0.25">
      <c r="A69" s="13" t="s">
        <v>691</v>
      </c>
      <c r="B69" s="31" t="s">
        <v>692</v>
      </c>
      <c r="C69" s="31" t="s">
        <v>161</v>
      </c>
      <c r="D69" s="14">
        <v>3500000</v>
      </c>
      <c r="E69" s="15">
        <v>3569.65</v>
      </c>
      <c r="F69" s="16">
        <v>1.4E-3</v>
      </c>
      <c r="G69" s="16">
        <v>7.5249999999999997E-2</v>
      </c>
    </row>
    <row r="70" spans="1:7" x14ac:dyDescent="0.25">
      <c r="A70" s="13" t="s">
        <v>1710</v>
      </c>
      <c r="B70" s="31" t="s">
        <v>1711</v>
      </c>
      <c r="C70" s="31" t="s">
        <v>161</v>
      </c>
      <c r="D70" s="14">
        <v>3500000</v>
      </c>
      <c r="E70" s="15">
        <v>3481.89</v>
      </c>
      <c r="F70" s="16">
        <v>1.4E-3</v>
      </c>
      <c r="G70" s="16">
        <v>7.5124999999999997E-2</v>
      </c>
    </row>
    <row r="71" spans="1:7" x14ac:dyDescent="0.25">
      <c r="A71" s="13" t="s">
        <v>704</v>
      </c>
      <c r="B71" s="31" t="s">
        <v>705</v>
      </c>
      <c r="C71" s="31" t="s">
        <v>161</v>
      </c>
      <c r="D71" s="14">
        <v>3000000</v>
      </c>
      <c r="E71" s="15">
        <v>3074.77</v>
      </c>
      <c r="F71" s="16">
        <v>1.1999999999999999E-3</v>
      </c>
      <c r="G71" s="16">
        <v>7.5257000000000004E-2</v>
      </c>
    </row>
    <row r="72" spans="1:7" x14ac:dyDescent="0.25">
      <c r="A72" s="13" t="s">
        <v>1995</v>
      </c>
      <c r="B72" s="31" t="s">
        <v>1996</v>
      </c>
      <c r="C72" s="31" t="s">
        <v>161</v>
      </c>
      <c r="D72" s="14">
        <v>3000000</v>
      </c>
      <c r="E72" s="15">
        <v>3057.75</v>
      </c>
      <c r="F72" s="16">
        <v>1.1999999999999999E-3</v>
      </c>
      <c r="G72" s="16">
        <v>7.5200000000000003E-2</v>
      </c>
    </row>
    <row r="73" spans="1:7" x14ac:dyDescent="0.25">
      <c r="A73" s="13" t="s">
        <v>1997</v>
      </c>
      <c r="B73" s="31" t="s">
        <v>1998</v>
      </c>
      <c r="C73" s="31" t="s">
        <v>161</v>
      </c>
      <c r="D73" s="14">
        <v>3000000</v>
      </c>
      <c r="E73" s="15">
        <v>3034.43</v>
      </c>
      <c r="F73" s="16">
        <v>1.1999999999999999E-3</v>
      </c>
      <c r="G73" s="16">
        <v>7.5300000000000006E-2</v>
      </c>
    </row>
    <row r="74" spans="1:7" x14ac:dyDescent="0.25">
      <c r="A74" s="13" t="s">
        <v>687</v>
      </c>
      <c r="B74" s="31" t="s">
        <v>688</v>
      </c>
      <c r="C74" s="31" t="s">
        <v>161</v>
      </c>
      <c r="D74" s="14">
        <v>2500000</v>
      </c>
      <c r="E74" s="15">
        <v>2626.1</v>
      </c>
      <c r="F74" s="16">
        <v>1.1000000000000001E-3</v>
      </c>
      <c r="G74" s="16">
        <v>7.5124999999999997E-2</v>
      </c>
    </row>
    <row r="75" spans="1:7" x14ac:dyDescent="0.25">
      <c r="A75" s="13" t="s">
        <v>1999</v>
      </c>
      <c r="B75" s="31" t="s">
        <v>2000</v>
      </c>
      <c r="C75" s="31" t="s">
        <v>161</v>
      </c>
      <c r="D75" s="14">
        <v>2500000</v>
      </c>
      <c r="E75" s="15">
        <v>2561.6</v>
      </c>
      <c r="F75" s="16">
        <v>1E-3</v>
      </c>
      <c r="G75" s="16">
        <v>7.5259000000000006E-2</v>
      </c>
    </row>
    <row r="76" spans="1:7" x14ac:dyDescent="0.25">
      <c r="A76" s="13" t="s">
        <v>2001</v>
      </c>
      <c r="B76" s="31" t="s">
        <v>2002</v>
      </c>
      <c r="C76" s="31" t="s">
        <v>161</v>
      </c>
      <c r="D76" s="14">
        <v>2500000</v>
      </c>
      <c r="E76" s="15">
        <v>2484.0300000000002</v>
      </c>
      <c r="F76" s="16">
        <v>1E-3</v>
      </c>
      <c r="G76" s="16">
        <v>7.6399999999999996E-2</v>
      </c>
    </row>
    <row r="77" spans="1:7" x14ac:dyDescent="0.25">
      <c r="A77" s="13" t="s">
        <v>2003</v>
      </c>
      <c r="B77" s="31" t="s">
        <v>2004</v>
      </c>
      <c r="C77" s="31" t="s">
        <v>161</v>
      </c>
      <c r="D77" s="14">
        <v>2500000</v>
      </c>
      <c r="E77" s="15">
        <v>2460.38</v>
      </c>
      <c r="F77" s="16">
        <v>1E-3</v>
      </c>
      <c r="G77" s="16">
        <v>7.6766000000000001E-2</v>
      </c>
    </row>
    <row r="78" spans="1:7" x14ac:dyDescent="0.25">
      <c r="A78" s="13" t="s">
        <v>2005</v>
      </c>
      <c r="B78" s="31" t="s">
        <v>2006</v>
      </c>
      <c r="C78" s="31" t="s">
        <v>161</v>
      </c>
      <c r="D78" s="14">
        <v>2300000</v>
      </c>
      <c r="E78" s="15">
        <v>2290.48</v>
      </c>
      <c r="F78" s="16">
        <v>8.9999999999999998E-4</v>
      </c>
      <c r="G78" s="16">
        <v>7.5300000000000006E-2</v>
      </c>
    </row>
    <row r="79" spans="1:7" x14ac:dyDescent="0.25">
      <c r="A79" s="13" t="s">
        <v>665</v>
      </c>
      <c r="B79" s="31" t="s">
        <v>666</v>
      </c>
      <c r="C79" s="31" t="s">
        <v>161</v>
      </c>
      <c r="D79" s="14">
        <v>1500000</v>
      </c>
      <c r="E79" s="15">
        <v>1531.04</v>
      </c>
      <c r="F79" s="16">
        <v>5.9999999999999995E-4</v>
      </c>
      <c r="G79" s="16">
        <v>7.5249999999999997E-2</v>
      </c>
    </row>
    <row r="80" spans="1:7" x14ac:dyDescent="0.25">
      <c r="A80" s="13" t="s">
        <v>2007</v>
      </c>
      <c r="B80" s="31" t="s">
        <v>2008</v>
      </c>
      <c r="C80" s="31" t="s">
        <v>703</v>
      </c>
      <c r="D80" s="14">
        <v>1500000</v>
      </c>
      <c r="E80" s="15">
        <v>1487.23</v>
      </c>
      <c r="F80" s="16">
        <v>5.9999999999999995E-4</v>
      </c>
      <c r="G80" s="16">
        <v>7.7021000000000006E-2</v>
      </c>
    </row>
    <row r="81" spans="1:7" x14ac:dyDescent="0.25">
      <c r="A81" s="13" t="s">
        <v>2009</v>
      </c>
      <c r="B81" s="31" t="s">
        <v>2010</v>
      </c>
      <c r="C81" s="31" t="s">
        <v>161</v>
      </c>
      <c r="D81" s="14">
        <v>1000000</v>
      </c>
      <c r="E81" s="15">
        <v>1042.23</v>
      </c>
      <c r="F81" s="16">
        <v>4.0000000000000002E-4</v>
      </c>
      <c r="G81" s="16">
        <v>7.5728000000000004E-2</v>
      </c>
    </row>
    <row r="82" spans="1:7" x14ac:dyDescent="0.25">
      <c r="A82" s="13" t="s">
        <v>2011</v>
      </c>
      <c r="B82" s="31" t="s">
        <v>2012</v>
      </c>
      <c r="C82" s="31" t="s">
        <v>161</v>
      </c>
      <c r="D82" s="14">
        <v>1000000</v>
      </c>
      <c r="E82" s="15">
        <v>1039.8800000000001</v>
      </c>
      <c r="F82" s="16">
        <v>4.0000000000000002E-4</v>
      </c>
      <c r="G82" s="16">
        <v>7.5050000000000006E-2</v>
      </c>
    </row>
    <row r="83" spans="1:7" x14ac:dyDescent="0.25">
      <c r="A83" s="13" t="s">
        <v>1716</v>
      </c>
      <c r="B83" s="31" t="s">
        <v>1717</v>
      </c>
      <c r="C83" s="31" t="s">
        <v>161</v>
      </c>
      <c r="D83" s="14">
        <v>1000000</v>
      </c>
      <c r="E83" s="15">
        <v>1031.22</v>
      </c>
      <c r="F83" s="16">
        <v>4.0000000000000002E-4</v>
      </c>
      <c r="G83" s="16">
        <v>7.5249999999999997E-2</v>
      </c>
    </row>
    <row r="84" spans="1:7" x14ac:dyDescent="0.25">
      <c r="A84" s="13" t="s">
        <v>2013</v>
      </c>
      <c r="B84" s="31" t="s">
        <v>2014</v>
      </c>
      <c r="C84" s="31" t="s">
        <v>158</v>
      </c>
      <c r="D84" s="14">
        <v>1000000</v>
      </c>
      <c r="E84" s="15">
        <v>992.25</v>
      </c>
      <c r="F84" s="16">
        <v>4.0000000000000002E-4</v>
      </c>
      <c r="G84" s="16">
        <v>7.5899999999999995E-2</v>
      </c>
    </row>
    <row r="85" spans="1:7" x14ac:dyDescent="0.25">
      <c r="A85" s="13" t="s">
        <v>2015</v>
      </c>
      <c r="B85" s="31" t="s">
        <v>2016</v>
      </c>
      <c r="C85" s="31" t="s">
        <v>161</v>
      </c>
      <c r="D85" s="14">
        <v>500000</v>
      </c>
      <c r="E85" s="15">
        <v>515</v>
      </c>
      <c r="F85" s="16">
        <v>2.0000000000000001E-4</v>
      </c>
      <c r="G85" s="16">
        <v>7.4247999999999995E-2</v>
      </c>
    </row>
    <row r="86" spans="1:7" x14ac:dyDescent="0.25">
      <c r="A86" s="13" t="s">
        <v>2017</v>
      </c>
      <c r="B86" s="31" t="s">
        <v>2018</v>
      </c>
      <c r="C86" s="31" t="s">
        <v>161</v>
      </c>
      <c r="D86" s="14">
        <v>500000</v>
      </c>
      <c r="E86" s="15">
        <v>512.04999999999995</v>
      </c>
      <c r="F86" s="16">
        <v>2.0000000000000001E-4</v>
      </c>
      <c r="G86" s="16">
        <v>7.4487999999999999E-2</v>
      </c>
    </row>
    <row r="87" spans="1:7" x14ac:dyDescent="0.25">
      <c r="A87" s="13" t="s">
        <v>710</v>
      </c>
      <c r="B87" s="31" t="s">
        <v>711</v>
      </c>
      <c r="C87" s="31" t="s">
        <v>161</v>
      </c>
      <c r="D87" s="14">
        <v>500000</v>
      </c>
      <c r="E87" s="15">
        <v>507.98</v>
      </c>
      <c r="F87" s="16">
        <v>2.0000000000000001E-4</v>
      </c>
      <c r="G87" s="16">
        <v>7.5112999999999999E-2</v>
      </c>
    </row>
    <row r="88" spans="1:7" x14ac:dyDescent="0.25">
      <c r="A88" s="13" t="s">
        <v>2019</v>
      </c>
      <c r="B88" s="31" t="s">
        <v>2020</v>
      </c>
      <c r="C88" s="31" t="s">
        <v>703</v>
      </c>
      <c r="D88" s="14">
        <v>500000</v>
      </c>
      <c r="E88" s="15">
        <v>504.72</v>
      </c>
      <c r="F88" s="16">
        <v>2.0000000000000001E-4</v>
      </c>
      <c r="G88" s="16">
        <v>7.4399999999999994E-2</v>
      </c>
    </row>
    <row r="89" spans="1:7" x14ac:dyDescent="0.25">
      <c r="A89" s="13" t="s">
        <v>1700</v>
      </c>
      <c r="B89" s="31" t="s">
        <v>1701</v>
      </c>
      <c r="C89" s="31" t="s">
        <v>161</v>
      </c>
      <c r="D89" s="14">
        <v>400000</v>
      </c>
      <c r="E89" s="15">
        <v>415.52</v>
      </c>
      <c r="F89" s="16">
        <v>2.0000000000000001E-4</v>
      </c>
      <c r="G89" s="16">
        <v>7.5050000000000006E-2</v>
      </c>
    </row>
    <row r="90" spans="1:7" x14ac:dyDescent="0.25">
      <c r="A90" s="17" t="s">
        <v>187</v>
      </c>
      <c r="B90" s="32"/>
      <c r="C90" s="32"/>
      <c r="D90" s="18"/>
      <c r="E90" s="19">
        <v>2217424.34</v>
      </c>
      <c r="F90" s="20">
        <v>0.88700000000000001</v>
      </c>
      <c r="G90" s="21"/>
    </row>
    <row r="91" spans="1:7" x14ac:dyDescent="0.25">
      <c r="A91" s="13"/>
      <c r="B91" s="31"/>
      <c r="C91" s="31"/>
      <c r="D91" s="14"/>
      <c r="E91" s="15"/>
      <c r="F91" s="16"/>
      <c r="G91" s="16"/>
    </row>
    <row r="92" spans="1:7" x14ac:dyDescent="0.25">
      <c r="A92" s="17" t="s">
        <v>232</v>
      </c>
      <c r="B92" s="31"/>
      <c r="C92" s="31"/>
      <c r="D92" s="14"/>
      <c r="E92" s="15"/>
      <c r="F92" s="16"/>
      <c r="G92" s="16"/>
    </row>
    <row r="93" spans="1:7" x14ac:dyDescent="0.25">
      <c r="A93" s="13" t="s">
        <v>1739</v>
      </c>
      <c r="B93" s="31" t="s">
        <v>1740</v>
      </c>
      <c r="C93" s="31" t="s">
        <v>235</v>
      </c>
      <c r="D93" s="14">
        <v>140000000</v>
      </c>
      <c r="E93" s="15">
        <v>141312.5</v>
      </c>
      <c r="F93" s="16">
        <v>5.6500000000000002E-2</v>
      </c>
      <c r="G93" s="16">
        <v>6.5578999999999998E-2</v>
      </c>
    </row>
    <row r="94" spans="1:7" x14ac:dyDescent="0.25">
      <c r="A94" s="13" t="s">
        <v>1735</v>
      </c>
      <c r="B94" s="31" t="s">
        <v>1736</v>
      </c>
      <c r="C94" s="31" t="s">
        <v>235</v>
      </c>
      <c r="D94" s="14">
        <v>53500000</v>
      </c>
      <c r="E94" s="15">
        <v>54439.09</v>
      </c>
      <c r="F94" s="16">
        <v>2.18E-2</v>
      </c>
      <c r="G94" s="16">
        <v>6.5421999999999994E-2</v>
      </c>
    </row>
    <row r="95" spans="1:7" x14ac:dyDescent="0.25">
      <c r="A95" s="13" t="s">
        <v>2021</v>
      </c>
      <c r="B95" s="31" t="s">
        <v>2022</v>
      </c>
      <c r="C95" s="31" t="s">
        <v>235</v>
      </c>
      <c r="D95" s="14">
        <v>16500000</v>
      </c>
      <c r="E95" s="15">
        <v>16772.79</v>
      </c>
      <c r="F95" s="16">
        <v>6.7000000000000002E-3</v>
      </c>
      <c r="G95" s="16">
        <v>6.5419000000000005E-2</v>
      </c>
    </row>
    <row r="96" spans="1:7" x14ac:dyDescent="0.25">
      <c r="A96" s="17" t="s">
        <v>187</v>
      </c>
      <c r="B96" s="32"/>
      <c r="C96" s="32"/>
      <c r="D96" s="18"/>
      <c r="E96" s="19">
        <v>212524.38</v>
      </c>
      <c r="F96" s="20">
        <v>8.5000000000000006E-2</v>
      </c>
      <c r="G96" s="21"/>
    </row>
    <row r="97" spans="1:7" x14ac:dyDescent="0.25">
      <c r="A97" s="13"/>
      <c r="B97" s="31"/>
      <c r="C97" s="31"/>
      <c r="D97" s="14"/>
      <c r="E97" s="15"/>
      <c r="F97" s="16"/>
      <c r="G97" s="16"/>
    </row>
    <row r="98" spans="1:7" x14ac:dyDescent="0.25">
      <c r="A98" s="17" t="s">
        <v>188</v>
      </c>
      <c r="B98" s="31"/>
      <c r="C98" s="31"/>
      <c r="D98" s="14"/>
      <c r="E98" s="15"/>
      <c r="F98" s="16"/>
      <c r="G98" s="16"/>
    </row>
    <row r="99" spans="1:7" x14ac:dyDescent="0.25">
      <c r="A99" s="17" t="s">
        <v>187</v>
      </c>
      <c r="B99" s="31"/>
      <c r="C99" s="31"/>
      <c r="D99" s="14"/>
      <c r="E99" s="22" t="s">
        <v>153</v>
      </c>
      <c r="F99" s="23" t="s">
        <v>153</v>
      </c>
      <c r="G99" s="16"/>
    </row>
    <row r="100" spans="1:7" x14ac:dyDescent="0.25">
      <c r="A100" s="13"/>
      <c r="B100" s="31"/>
      <c r="C100" s="31"/>
      <c r="D100" s="14"/>
      <c r="E100" s="15"/>
      <c r="F100" s="16"/>
      <c r="G100" s="16"/>
    </row>
    <row r="101" spans="1:7" x14ac:dyDescent="0.25">
      <c r="A101" s="17" t="s">
        <v>189</v>
      </c>
      <c r="B101" s="31"/>
      <c r="C101" s="31"/>
      <c r="D101" s="14"/>
      <c r="E101" s="15"/>
      <c r="F101" s="16"/>
      <c r="G101" s="16"/>
    </row>
    <row r="102" spans="1:7" x14ac:dyDescent="0.25">
      <c r="A102" s="17" t="s">
        <v>187</v>
      </c>
      <c r="B102" s="31"/>
      <c r="C102" s="31"/>
      <c r="D102" s="14"/>
      <c r="E102" s="22" t="s">
        <v>153</v>
      </c>
      <c r="F102" s="23" t="s">
        <v>153</v>
      </c>
      <c r="G102" s="16"/>
    </row>
    <row r="103" spans="1:7" x14ac:dyDescent="0.25">
      <c r="A103" s="13"/>
      <c r="B103" s="31"/>
      <c r="C103" s="31"/>
      <c r="D103" s="14"/>
      <c r="E103" s="15"/>
      <c r="F103" s="16"/>
      <c r="G103" s="16"/>
    </row>
    <row r="104" spans="1:7" x14ac:dyDescent="0.25">
      <c r="A104" s="24" t="s">
        <v>190</v>
      </c>
      <c r="B104" s="33"/>
      <c r="C104" s="33"/>
      <c r="D104" s="25"/>
      <c r="E104" s="19">
        <v>2429948.7200000002</v>
      </c>
      <c r="F104" s="20">
        <v>0.97199999999999998</v>
      </c>
      <c r="G104" s="21"/>
    </row>
    <row r="105" spans="1:7" x14ac:dyDescent="0.25">
      <c r="A105" s="13"/>
      <c r="B105" s="31"/>
      <c r="C105" s="31"/>
      <c r="D105" s="14"/>
      <c r="E105" s="15"/>
      <c r="F105" s="16"/>
      <c r="G105" s="16"/>
    </row>
    <row r="106" spans="1:7" x14ac:dyDescent="0.25">
      <c r="A106" s="13"/>
      <c r="B106" s="31"/>
      <c r="C106" s="31"/>
      <c r="D106" s="14"/>
      <c r="E106" s="15"/>
      <c r="F106" s="16"/>
      <c r="G106" s="16"/>
    </row>
    <row r="107" spans="1:7" x14ac:dyDescent="0.25">
      <c r="A107" s="17" t="s">
        <v>191</v>
      </c>
      <c r="B107" s="31"/>
      <c r="C107" s="31"/>
      <c r="D107" s="14"/>
      <c r="E107" s="15"/>
      <c r="F107" s="16"/>
      <c r="G107" s="16"/>
    </row>
    <row r="108" spans="1:7" x14ac:dyDescent="0.25">
      <c r="A108" s="13" t="s">
        <v>192</v>
      </c>
      <c r="B108" s="31"/>
      <c r="C108" s="31"/>
      <c r="D108" s="14"/>
      <c r="E108" s="15">
        <v>6538.25</v>
      </c>
      <c r="F108" s="16">
        <v>2.5999999999999999E-3</v>
      </c>
      <c r="G108" s="16">
        <v>5.2331000000000003E-2</v>
      </c>
    </row>
    <row r="109" spans="1:7" x14ac:dyDescent="0.25">
      <c r="A109" s="17" t="s">
        <v>187</v>
      </c>
      <c r="B109" s="32"/>
      <c r="C109" s="32"/>
      <c r="D109" s="18"/>
      <c r="E109" s="19">
        <v>6538.25</v>
      </c>
      <c r="F109" s="20">
        <v>2.5999999999999999E-3</v>
      </c>
      <c r="G109" s="21"/>
    </row>
    <row r="110" spans="1:7" x14ac:dyDescent="0.25">
      <c r="A110" s="13"/>
      <c r="B110" s="31"/>
      <c r="C110" s="31"/>
      <c r="D110" s="14"/>
      <c r="E110" s="15"/>
      <c r="F110" s="16"/>
      <c r="G110" s="16"/>
    </row>
    <row r="111" spans="1:7" x14ac:dyDescent="0.25">
      <c r="A111" s="24" t="s">
        <v>190</v>
      </c>
      <c r="B111" s="33"/>
      <c r="C111" s="33"/>
      <c r="D111" s="25"/>
      <c r="E111" s="19">
        <v>6538.25</v>
      </c>
      <c r="F111" s="20">
        <v>2.5999999999999999E-3</v>
      </c>
      <c r="G111" s="21"/>
    </row>
    <row r="112" spans="1:7" x14ac:dyDescent="0.25">
      <c r="A112" s="13" t="s">
        <v>193</v>
      </c>
      <c r="B112" s="31"/>
      <c r="C112" s="31"/>
      <c r="D112" s="14"/>
      <c r="E112" s="15">
        <v>63906.512852400003</v>
      </c>
      <c r="F112" s="16">
        <v>2.5559999999999999E-2</v>
      </c>
      <c r="G112" s="16"/>
    </row>
    <row r="113" spans="1:7" x14ac:dyDescent="0.25">
      <c r="A113" s="13" t="s">
        <v>194</v>
      </c>
      <c r="B113" s="31"/>
      <c r="C113" s="31"/>
      <c r="D113" s="14"/>
      <c r="E113" s="35">
        <v>-154.6528524</v>
      </c>
      <c r="F113" s="36">
        <v>-1.6000000000000001E-4</v>
      </c>
      <c r="G113" s="16">
        <v>5.2331000000000003E-2</v>
      </c>
    </row>
    <row r="114" spans="1:7" x14ac:dyDescent="0.25">
      <c r="A114" s="26" t="s">
        <v>195</v>
      </c>
      <c r="B114" s="34"/>
      <c r="C114" s="34"/>
      <c r="D114" s="27"/>
      <c r="E114" s="28">
        <v>2500238.83</v>
      </c>
      <c r="F114" s="29">
        <v>1</v>
      </c>
      <c r="G114" s="29"/>
    </row>
    <row r="116" spans="1:7" x14ac:dyDescent="0.25">
      <c r="A116" s="1" t="s">
        <v>196</v>
      </c>
    </row>
    <row r="117" spans="1:7" x14ac:dyDescent="0.25">
      <c r="A117" t="s">
        <v>2023</v>
      </c>
    </row>
    <row r="118" spans="1:7" x14ac:dyDescent="0.25">
      <c r="A118" s="69" t="s">
        <v>197</v>
      </c>
    </row>
    <row r="119" spans="1:7" x14ac:dyDescent="0.25">
      <c r="A119" s="1" t="s">
        <v>199</v>
      </c>
    </row>
    <row r="120" spans="1:7" ht="29.1" customHeight="1" x14ac:dyDescent="0.25">
      <c r="A120" s="47" t="s">
        <v>200</v>
      </c>
      <c r="B120" s="3" t="s">
        <v>153</v>
      </c>
    </row>
    <row r="121" spans="1:7" x14ac:dyDescent="0.25">
      <c r="A121" t="s">
        <v>201</v>
      </c>
    </row>
    <row r="122" spans="1:7" x14ac:dyDescent="0.25">
      <c r="A122" t="s">
        <v>721</v>
      </c>
      <c r="B122" t="s">
        <v>203</v>
      </c>
      <c r="C122" t="s">
        <v>203</v>
      </c>
    </row>
    <row r="123" spans="1:7" x14ac:dyDescent="0.25">
      <c r="B123" s="48">
        <v>46112</v>
      </c>
      <c r="C123" s="48">
        <v>46142</v>
      </c>
    </row>
    <row r="124" spans="1:7" x14ac:dyDescent="0.25">
      <c r="A124" t="s">
        <v>722</v>
      </c>
      <c r="B124">
        <v>1561.7876000000001</v>
      </c>
      <c r="C124">
        <v>1568.0136</v>
      </c>
    </row>
    <row r="126" spans="1:7" x14ac:dyDescent="0.25">
      <c r="A126" t="s">
        <v>208</v>
      </c>
      <c r="B126" s="3" t="s">
        <v>153</v>
      </c>
    </row>
    <row r="127" spans="1:7" x14ac:dyDescent="0.25">
      <c r="A127" t="s">
        <v>209</v>
      </c>
      <c r="B127" s="3" t="s">
        <v>153</v>
      </c>
    </row>
    <row r="128" spans="1:7" ht="57.95" customHeight="1" x14ac:dyDescent="0.25">
      <c r="A128" s="47" t="s">
        <v>210</v>
      </c>
      <c r="B128" s="3" t="s">
        <v>153</v>
      </c>
    </row>
    <row r="129" spans="1:2" ht="43.5" customHeight="1" x14ac:dyDescent="0.25">
      <c r="A129" s="47" t="s">
        <v>211</v>
      </c>
      <c r="B129" s="3" t="s">
        <v>153</v>
      </c>
    </row>
    <row r="130" spans="1:2" x14ac:dyDescent="0.25">
      <c r="A130" t="s">
        <v>212</v>
      </c>
      <c r="B130" s="49">
        <f>B145</f>
        <v>3.5919506428696089</v>
      </c>
    </row>
    <row r="131" spans="1:2" ht="72.599999999999994" customHeight="1" x14ac:dyDescent="0.25">
      <c r="A131" s="47" t="s">
        <v>213</v>
      </c>
      <c r="B131" s="3" t="s">
        <v>153</v>
      </c>
    </row>
    <row r="132" spans="1:2" x14ac:dyDescent="0.25">
      <c r="B132" s="3"/>
    </row>
    <row r="133" spans="1:2" ht="57.95" customHeight="1" x14ac:dyDescent="0.25">
      <c r="A133" s="47" t="s">
        <v>214</v>
      </c>
      <c r="B133" s="3" t="s">
        <v>153</v>
      </c>
    </row>
    <row r="134" spans="1:2" ht="57.95" customHeight="1" x14ac:dyDescent="0.25">
      <c r="A134" s="47" t="s">
        <v>215</v>
      </c>
      <c r="B134">
        <v>928988.67</v>
      </c>
    </row>
    <row r="135" spans="1:2" ht="43.5" customHeight="1" x14ac:dyDescent="0.25">
      <c r="A135" s="47" t="s">
        <v>216</v>
      </c>
      <c r="B135" s="3" t="s">
        <v>153</v>
      </c>
    </row>
    <row r="136" spans="1:2" ht="43.5" customHeight="1" x14ac:dyDescent="0.25">
      <c r="A136" s="47" t="s">
        <v>217</v>
      </c>
      <c r="B136" s="3" t="s">
        <v>153</v>
      </c>
    </row>
    <row r="138" spans="1:2" x14ac:dyDescent="0.25">
      <c r="A138" t="s">
        <v>218</v>
      </c>
    </row>
    <row r="139" spans="1:2" x14ac:dyDescent="0.25">
      <c r="A139" s="51" t="s">
        <v>219</v>
      </c>
      <c r="B139" s="51" t="s">
        <v>2024</v>
      </c>
    </row>
    <row r="140" spans="1:2" x14ac:dyDescent="0.25">
      <c r="A140" s="51" t="s">
        <v>221</v>
      </c>
      <c r="B140" s="51" t="s">
        <v>724</v>
      </c>
    </row>
    <row r="141" spans="1:2" x14ac:dyDescent="0.25">
      <c r="A141" s="51"/>
      <c r="B141" s="51"/>
    </row>
    <row r="142" spans="1:2" x14ac:dyDescent="0.25">
      <c r="A142" s="51" t="s">
        <v>223</v>
      </c>
      <c r="B142" s="52">
        <v>7.4827448072067622</v>
      </c>
    </row>
    <row r="143" spans="1:2" x14ac:dyDescent="0.25">
      <c r="A143" s="51"/>
      <c r="B143" s="51"/>
    </row>
    <row r="144" spans="1:2" x14ac:dyDescent="0.25">
      <c r="A144" s="51" t="s">
        <v>224</v>
      </c>
      <c r="B144" s="53">
        <v>3.1890999999999998</v>
      </c>
    </row>
    <row r="145" spans="1:4" x14ac:dyDescent="0.25">
      <c r="A145" s="51" t="s">
        <v>225</v>
      </c>
      <c r="B145" s="53">
        <v>3.5919506428696089</v>
      </c>
    </row>
    <row r="146" spans="1:4" x14ac:dyDescent="0.25">
      <c r="A146" s="51"/>
      <c r="B146" s="51"/>
    </row>
    <row r="147" spans="1:4" x14ac:dyDescent="0.25">
      <c r="A147" s="51" t="s">
        <v>226</v>
      </c>
      <c r="B147" s="54">
        <v>46142</v>
      </c>
    </row>
    <row r="149" spans="1:4" ht="69.95" customHeight="1" x14ac:dyDescent="0.25">
      <c r="A149" s="107" t="s">
        <v>227</v>
      </c>
      <c r="B149" s="107" t="s">
        <v>228</v>
      </c>
      <c r="C149" s="107" t="s">
        <v>5</v>
      </c>
      <c r="D149" s="107" t="s">
        <v>6</v>
      </c>
    </row>
    <row r="150" spans="1:4" ht="69.95" customHeight="1" x14ac:dyDescent="0.25">
      <c r="A150" s="107" t="s">
        <v>2024</v>
      </c>
      <c r="B150" s="107"/>
      <c r="C150" s="107" t="s">
        <v>11</v>
      </c>
      <c r="D150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180"/>
  <sheetViews>
    <sheetView showGridLines="0" workbookViewId="0">
      <pane ySplit="4" topLeftCell="A138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2025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2026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257</v>
      </c>
      <c r="B8" s="31" t="s">
        <v>258</v>
      </c>
      <c r="C8" s="31" t="s">
        <v>259</v>
      </c>
      <c r="D8" s="14">
        <v>2804559</v>
      </c>
      <c r="E8" s="15">
        <v>21642.78</v>
      </c>
      <c r="F8" s="16">
        <v>4.7800000000000002E-2</v>
      </c>
      <c r="G8" s="16"/>
    </row>
    <row r="9" spans="1:7" x14ac:dyDescent="0.25">
      <c r="A9" s="13" t="s">
        <v>273</v>
      </c>
      <c r="B9" s="31" t="s">
        <v>274</v>
      </c>
      <c r="C9" s="31" t="s">
        <v>259</v>
      </c>
      <c r="D9" s="14">
        <v>978280</v>
      </c>
      <c r="E9" s="15">
        <v>10452.43</v>
      </c>
      <c r="F9" s="16">
        <v>2.3099999999999999E-2</v>
      </c>
      <c r="G9" s="16"/>
    </row>
    <row r="10" spans="1:7" x14ac:dyDescent="0.25">
      <c r="A10" s="13" t="s">
        <v>358</v>
      </c>
      <c r="B10" s="31" t="s">
        <v>359</v>
      </c>
      <c r="C10" s="31" t="s">
        <v>259</v>
      </c>
      <c r="D10" s="14">
        <v>3638772</v>
      </c>
      <c r="E10" s="15">
        <v>10441.459999999999</v>
      </c>
      <c r="F10" s="16">
        <v>2.3E-2</v>
      </c>
      <c r="G10" s="16"/>
    </row>
    <row r="11" spans="1:7" x14ac:dyDescent="0.25">
      <c r="A11" s="13" t="s">
        <v>335</v>
      </c>
      <c r="B11" s="31" t="s">
        <v>336</v>
      </c>
      <c r="C11" s="31" t="s">
        <v>337</v>
      </c>
      <c r="D11" s="14">
        <v>2845450</v>
      </c>
      <c r="E11" s="15">
        <v>10027.65</v>
      </c>
      <c r="F11" s="16">
        <v>2.2100000000000002E-2</v>
      </c>
      <c r="G11" s="16"/>
    </row>
    <row r="12" spans="1:7" x14ac:dyDescent="0.25">
      <c r="A12" s="13" t="s">
        <v>263</v>
      </c>
      <c r="B12" s="31" t="s">
        <v>264</v>
      </c>
      <c r="C12" s="31" t="s">
        <v>265</v>
      </c>
      <c r="D12" s="14">
        <v>236403</v>
      </c>
      <c r="E12" s="15">
        <v>9489.2199999999993</v>
      </c>
      <c r="F12" s="16">
        <v>2.0899999999999998E-2</v>
      </c>
      <c r="G12" s="16"/>
    </row>
    <row r="13" spans="1:7" x14ac:dyDescent="0.25">
      <c r="A13" s="13" t="s">
        <v>260</v>
      </c>
      <c r="B13" s="31" t="s">
        <v>261</v>
      </c>
      <c r="C13" s="31" t="s">
        <v>262</v>
      </c>
      <c r="D13" s="14">
        <v>457817</v>
      </c>
      <c r="E13" s="15">
        <v>8638.09</v>
      </c>
      <c r="F13" s="16">
        <v>1.9099999999999999E-2</v>
      </c>
      <c r="G13" s="16"/>
    </row>
    <row r="14" spans="1:7" x14ac:dyDescent="0.25">
      <c r="A14" s="13" t="s">
        <v>254</v>
      </c>
      <c r="B14" s="31" t="s">
        <v>255</v>
      </c>
      <c r="C14" s="31" t="s">
        <v>256</v>
      </c>
      <c r="D14" s="14">
        <v>586762</v>
      </c>
      <c r="E14" s="15">
        <v>8395.39</v>
      </c>
      <c r="F14" s="16">
        <v>1.8499999999999999E-2</v>
      </c>
      <c r="G14" s="16"/>
    </row>
    <row r="15" spans="1:7" x14ac:dyDescent="0.25">
      <c r="A15" s="13" t="s">
        <v>266</v>
      </c>
      <c r="B15" s="31" t="s">
        <v>267</v>
      </c>
      <c r="C15" s="31" t="s">
        <v>259</v>
      </c>
      <c r="D15" s="14">
        <v>607905</v>
      </c>
      <c r="E15" s="15">
        <v>7680.27</v>
      </c>
      <c r="F15" s="16">
        <v>1.6899999999999998E-2</v>
      </c>
      <c r="G15" s="16"/>
    </row>
    <row r="16" spans="1:7" x14ac:dyDescent="0.25">
      <c r="A16" s="13" t="s">
        <v>454</v>
      </c>
      <c r="B16" s="31" t="s">
        <v>455</v>
      </c>
      <c r="C16" s="31" t="s">
        <v>449</v>
      </c>
      <c r="D16" s="14">
        <v>434783</v>
      </c>
      <c r="E16" s="15">
        <v>7673.92</v>
      </c>
      <c r="F16" s="16">
        <v>1.6899999999999998E-2</v>
      </c>
      <c r="G16" s="16"/>
    </row>
    <row r="17" spans="1:7" x14ac:dyDescent="0.25">
      <c r="A17" s="13" t="s">
        <v>528</v>
      </c>
      <c r="B17" s="31" t="s">
        <v>529</v>
      </c>
      <c r="C17" s="31" t="s">
        <v>370</v>
      </c>
      <c r="D17" s="14">
        <v>143278</v>
      </c>
      <c r="E17" s="15">
        <v>7545.59</v>
      </c>
      <c r="F17" s="16">
        <v>1.67E-2</v>
      </c>
      <c r="G17" s="16"/>
    </row>
    <row r="18" spans="1:7" x14ac:dyDescent="0.25">
      <c r="A18" s="13" t="s">
        <v>284</v>
      </c>
      <c r="B18" s="31" t="s">
        <v>285</v>
      </c>
      <c r="C18" s="31" t="s">
        <v>286</v>
      </c>
      <c r="D18" s="14">
        <v>806725</v>
      </c>
      <c r="E18" s="15">
        <v>7541.67</v>
      </c>
      <c r="F18" s="16">
        <v>1.66E-2</v>
      </c>
      <c r="G18" s="16"/>
    </row>
    <row r="19" spans="1:7" x14ac:dyDescent="0.25">
      <c r="A19" s="13" t="s">
        <v>414</v>
      </c>
      <c r="B19" s="31" t="s">
        <v>415</v>
      </c>
      <c r="C19" s="31" t="s">
        <v>259</v>
      </c>
      <c r="D19" s="14">
        <v>865182</v>
      </c>
      <c r="E19" s="15">
        <v>7370.05</v>
      </c>
      <c r="F19" s="16">
        <v>1.6299999999999999E-2</v>
      </c>
      <c r="G19" s="16"/>
    </row>
    <row r="20" spans="1:7" x14ac:dyDescent="0.25">
      <c r="A20" s="13" t="s">
        <v>268</v>
      </c>
      <c r="B20" s="31" t="s">
        <v>269</v>
      </c>
      <c r="C20" s="31" t="s">
        <v>270</v>
      </c>
      <c r="D20" s="14">
        <v>247580</v>
      </c>
      <c r="E20" s="15">
        <v>7356.84</v>
      </c>
      <c r="F20" s="16">
        <v>1.6199999999999999E-2</v>
      </c>
      <c r="G20" s="16"/>
    </row>
    <row r="21" spans="1:7" x14ac:dyDescent="0.25">
      <c r="A21" s="13" t="s">
        <v>346</v>
      </c>
      <c r="B21" s="31" t="s">
        <v>347</v>
      </c>
      <c r="C21" s="31" t="s">
        <v>291</v>
      </c>
      <c r="D21" s="14">
        <v>298580</v>
      </c>
      <c r="E21" s="15">
        <v>6882.87</v>
      </c>
      <c r="F21" s="16">
        <v>1.52E-2</v>
      </c>
      <c r="G21" s="16"/>
    </row>
    <row r="22" spans="1:7" x14ac:dyDescent="0.25">
      <c r="A22" s="13" t="s">
        <v>899</v>
      </c>
      <c r="B22" s="31" t="s">
        <v>900</v>
      </c>
      <c r="C22" s="31" t="s">
        <v>350</v>
      </c>
      <c r="D22" s="14">
        <v>719844</v>
      </c>
      <c r="E22" s="15">
        <v>6643.8</v>
      </c>
      <c r="F22" s="16">
        <v>1.47E-2</v>
      </c>
      <c r="G22" s="16"/>
    </row>
    <row r="23" spans="1:7" x14ac:dyDescent="0.25">
      <c r="A23" s="13" t="s">
        <v>287</v>
      </c>
      <c r="B23" s="31" t="s">
        <v>288</v>
      </c>
      <c r="C23" s="31" t="s">
        <v>286</v>
      </c>
      <c r="D23" s="14">
        <v>207823</v>
      </c>
      <c r="E23" s="15">
        <v>6437.32</v>
      </c>
      <c r="F23" s="16">
        <v>1.4200000000000001E-2</v>
      </c>
      <c r="G23" s="16"/>
    </row>
    <row r="24" spans="1:7" x14ac:dyDescent="0.25">
      <c r="A24" s="13" t="s">
        <v>281</v>
      </c>
      <c r="B24" s="31" t="s">
        <v>282</v>
      </c>
      <c r="C24" s="31" t="s">
        <v>283</v>
      </c>
      <c r="D24" s="14">
        <v>1491402</v>
      </c>
      <c r="E24" s="15">
        <v>6432.42</v>
      </c>
      <c r="F24" s="16">
        <v>1.4200000000000001E-2</v>
      </c>
      <c r="G24" s="16"/>
    </row>
    <row r="25" spans="1:7" x14ac:dyDescent="0.25">
      <c r="A25" s="13" t="s">
        <v>294</v>
      </c>
      <c r="B25" s="31" t="s">
        <v>295</v>
      </c>
      <c r="C25" s="31" t="s">
        <v>296</v>
      </c>
      <c r="D25" s="14">
        <v>537859</v>
      </c>
      <c r="E25" s="15">
        <v>6356.42</v>
      </c>
      <c r="F25" s="16">
        <v>1.4E-2</v>
      </c>
      <c r="G25" s="16"/>
    </row>
    <row r="26" spans="1:7" x14ac:dyDescent="0.25">
      <c r="A26" s="13" t="s">
        <v>930</v>
      </c>
      <c r="B26" s="31" t="s">
        <v>931</v>
      </c>
      <c r="C26" s="31" t="s">
        <v>332</v>
      </c>
      <c r="D26" s="14">
        <v>393340</v>
      </c>
      <c r="E26" s="15">
        <v>6237.19</v>
      </c>
      <c r="F26" s="16">
        <v>1.38E-2</v>
      </c>
      <c r="G26" s="16"/>
    </row>
    <row r="27" spans="1:7" x14ac:dyDescent="0.25">
      <c r="A27" s="13" t="s">
        <v>310</v>
      </c>
      <c r="B27" s="31" t="s">
        <v>311</v>
      </c>
      <c r="C27" s="31" t="s">
        <v>277</v>
      </c>
      <c r="D27" s="14">
        <v>664865</v>
      </c>
      <c r="E27" s="15">
        <v>6232.11</v>
      </c>
      <c r="F27" s="16">
        <v>1.38E-2</v>
      </c>
      <c r="G27" s="16"/>
    </row>
    <row r="28" spans="1:7" x14ac:dyDescent="0.25">
      <c r="A28" s="13" t="s">
        <v>407</v>
      </c>
      <c r="B28" s="31" t="s">
        <v>408</v>
      </c>
      <c r="C28" s="31" t="s">
        <v>409</v>
      </c>
      <c r="D28" s="14">
        <v>3831727</v>
      </c>
      <c r="E28" s="15">
        <v>6210.85</v>
      </c>
      <c r="F28" s="16">
        <v>1.37E-2</v>
      </c>
      <c r="G28" s="16"/>
    </row>
    <row r="29" spans="1:7" x14ac:dyDescent="0.25">
      <c r="A29" s="13" t="s">
        <v>348</v>
      </c>
      <c r="B29" s="31" t="s">
        <v>349</v>
      </c>
      <c r="C29" s="31" t="s">
        <v>350</v>
      </c>
      <c r="D29" s="14">
        <v>619507</v>
      </c>
      <c r="E29" s="15">
        <v>6152.01</v>
      </c>
      <c r="F29" s="16">
        <v>1.3599999999999999E-2</v>
      </c>
      <c r="G29" s="16"/>
    </row>
    <row r="30" spans="1:7" x14ac:dyDescent="0.25">
      <c r="A30" s="13" t="s">
        <v>314</v>
      </c>
      <c r="B30" s="31" t="s">
        <v>315</v>
      </c>
      <c r="C30" s="31" t="s">
        <v>259</v>
      </c>
      <c r="D30" s="14">
        <v>478962</v>
      </c>
      <c r="E30" s="15">
        <v>6074.68</v>
      </c>
      <c r="F30" s="16">
        <v>1.34E-2</v>
      </c>
      <c r="G30" s="16"/>
    </row>
    <row r="31" spans="1:7" x14ac:dyDescent="0.25">
      <c r="A31" s="13" t="s">
        <v>1408</v>
      </c>
      <c r="B31" s="31" t="s">
        <v>1409</v>
      </c>
      <c r="C31" s="31" t="s">
        <v>418</v>
      </c>
      <c r="D31" s="14">
        <v>517371</v>
      </c>
      <c r="E31" s="15">
        <v>6062.55</v>
      </c>
      <c r="F31" s="16">
        <v>1.34E-2</v>
      </c>
      <c r="G31" s="16"/>
    </row>
    <row r="32" spans="1:7" x14ac:dyDescent="0.25">
      <c r="A32" s="13" t="s">
        <v>1211</v>
      </c>
      <c r="B32" s="31" t="s">
        <v>1212</v>
      </c>
      <c r="C32" s="31" t="s">
        <v>304</v>
      </c>
      <c r="D32" s="14">
        <v>531885</v>
      </c>
      <c r="E32" s="15">
        <v>5917.22</v>
      </c>
      <c r="F32" s="16">
        <v>1.3100000000000001E-2</v>
      </c>
      <c r="G32" s="16"/>
    </row>
    <row r="33" spans="1:7" x14ac:dyDescent="0.25">
      <c r="A33" s="13" t="s">
        <v>396</v>
      </c>
      <c r="B33" s="31" t="s">
        <v>397</v>
      </c>
      <c r="C33" s="31" t="s">
        <v>398</v>
      </c>
      <c r="D33" s="14">
        <v>1194293</v>
      </c>
      <c r="E33" s="15">
        <v>5749.92</v>
      </c>
      <c r="F33" s="16">
        <v>1.2699999999999999E-2</v>
      </c>
      <c r="G33" s="16"/>
    </row>
    <row r="34" spans="1:7" x14ac:dyDescent="0.25">
      <c r="A34" s="13" t="s">
        <v>452</v>
      </c>
      <c r="B34" s="31" t="s">
        <v>453</v>
      </c>
      <c r="C34" s="31" t="s">
        <v>370</v>
      </c>
      <c r="D34" s="14">
        <v>297847</v>
      </c>
      <c r="E34" s="15">
        <v>5673.99</v>
      </c>
      <c r="F34" s="16">
        <v>1.2500000000000001E-2</v>
      </c>
      <c r="G34" s="16"/>
    </row>
    <row r="35" spans="1:7" x14ac:dyDescent="0.25">
      <c r="A35" s="13" t="s">
        <v>378</v>
      </c>
      <c r="B35" s="31" t="s">
        <v>379</v>
      </c>
      <c r="C35" s="31" t="s">
        <v>265</v>
      </c>
      <c r="D35" s="14">
        <v>227966</v>
      </c>
      <c r="E35" s="15">
        <v>5657.66</v>
      </c>
      <c r="F35" s="16">
        <v>1.2500000000000001E-2</v>
      </c>
      <c r="G35" s="16"/>
    </row>
    <row r="36" spans="1:7" x14ac:dyDescent="0.25">
      <c r="A36" s="13" t="s">
        <v>987</v>
      </c>
      <c r="B36" s="31" t="s">
        <v>988</v>
      </c>
      <c r="C36" s="31" t="s">
        <v>304</v>
      </c>
      <c r="D36" s="14">
        <v>136145</v>
      </c>
      <c r="E36" s="15">
        <v>5615.71</v>
      </c>
      <c r="F36" s="16">
        <v>1.24E-2</v>
      </c>
      <c r="G36" s="16"/>
    </row>
    <row r="37" spans="1:7" x14ac:dyDescent="0.25">
      <c r="A37" s="13" t="s">
        <v>356</v>
      </c>
      <c r="B37" s="31" t="s">
        <v>357</v>
      </c>
      <c r="C37" s="31" t="s">
        <v>296</v>
      </c>
      <c r="D37" s="14">
        <v>115520</v>
      </c>
      <c r="E37" s="15">
        <v>5544.96</v>
      </c>
      <c r="F37" s="16">
        <v>1.2200000000000001E-2</v>
      </c>
      <c r="G37" s="16"/>
    </row>
    <row r="38" spans="1:7" x14ac:dyDescent="0.25">
      <c r="A38" s="13" t="s">
        <v>416</v>
      </c>
      <c r="B38" s="31" t="s">
        <v>417</v>
      </c>
      <c r="C38" s="31" t="s">
        <v>418</v>
      </c>
      <c r="D38" s="14">
        <v>35329</v>
      </c>
      <c r="E38" s="15">
        <v>5454.44</v>
      </c>
      <c r="F38" s="16">
        <v>1.2E-2</v>
      </c>
      <c r="G38" s="16"/>
    </row>
    <row r="39" spans="1:7" x14ac:dyDescent="0.25">
      <c r="A39" s="13" t="s">
        <v>938</v>
      </c>
      <c r="B39" s="31" t="s">
        <v>939</v>
      </c>
      <c r="C39" s="31" t="s">
        <v>277</v>
      </c>
      <c r="D39" s="14">
        <v>117843</v>
      </c>
      <c r="E39" s="15">
        <v>5343.94</v>
      </c>
      <c r="F39" s="16">
        <v>1.18E-2</v>
      </c>
      <c r="G39" s="16"/>
    </row>
    <row r="40" spans="1:7" x14ac:dyDescent="0.25">
      <c r="A40" s="13" t="s">
        <v>338</v>
      </c>
      <c r="B40" s="31" t="s">
        <v>339</v>
      </c>
      <c r="C40" s="31" t="s">
        <v>340</v>
      </c>
      <c r="D40" s="14">
        <v>318891</v>
      </c>
      <c r="E40" s="15">
        <v>5313.36</v>
      </c>
      <c r="F40" s="16">
        <v>1.17E-2</v>
      </c>
      <c r="G40" s="16"/>
    </row>
    <row r="41" spans="1:7" x14ac:dyDescent="0.25">
      <c r="A41" s="13" t="s">
        <v>445</v>
      </c>
      <c r="B41" s="31" t="s">
        <v>446</v>
      </c>
      <c r="C41" s="31" t="s">
        <v>280</v>
      </c>
      <c r="D41" s="14">
        <v>944287</v>
      </c>
      <c r="E41" s="15">
        <v>5298.87</v>
      </c>
      <c r="F41" s="16">
        <v>1.17E-2</v>
      </c>
      <c r="G41" s="16"/>
    </row>
    <row r="42" spans="1:7" x14ac:dyDescent="0.25">
      <c r="A42" s="13" t="s">
        <v>371</v>
      </c>
      <c r="B42" s="31" t="s">
        <v>372</v>
      </c>
      <c r="C42" s="31" t="s">
        <v>373</v>
      </c>
      <c r="D42" s="14">
        <v>2499874</v>
      </c>
      <c r="E42" s="15">
        <v>5283.73</v>
      </c>
      <c r="F42" s="16">
        <v>1.17E-2</v>
      </c>
      <c r="G42" s="16"/>
    </row>
    <row r="43" spans="1:7" x14ac:dyDescent="0.25">
      <c r="A43" s="13" t="s">
        <v>333</v>
      </c>
      <c r="B43" s="31" t="s">
        <v>334</v>
      </c>
      <c r="C43" s="31" t="s">
        <v>277</v>
      </c>
      <c r="D43" s="14">
        <v>331865</v>
      </c>
      <c r="E43" s="15">
        <v>5186.72</v>
      </c>
      <c r="F43" s="16">
        <v>1.14E-2</v>
      </c>
      <c r="G43" s="16"/>
    </row>
    <row r="44" spans="1:7" x14ac:dyDescent="0.25">
      <c r="A44" s="13" t="s">
        <v>392</v>
      </c>
      <c r="B44" s="31" t="s">
        <v>393</v>
      </c>
      <c r="C44" s="31" t="s">
        <v>270</v>
      </c>
      <c r="D44" s="14">
        <v>2381229</v>
      </c>
      <c r="E44" s="15">
        <v>5119.3999999999996</v>
      </c>
      <c r="F44" s="16">
        <v>1.1299999999999999E-2</v>
      </c>
      <c r="G44" s="16"/>
    </row>
    <row r="45" spans="1:7" x14ac:dyDescent="0.25">
      <c r="A45" s="13" t="s">
        <v>995</v>
      </c>
      <c r="B45" s="31" t="s">
        <v>996</v>
      </c>
      <c r="C45" s="31" t="s">
        <v>299</v>
      </c>
      <c r="D45" s="14">
        <v>2045981</v>
      </c>
      <c r="E45" s="15">
        <v>5054.1899999999996</v>
      </c>
      <c r="F45" s="16">
        <v>1.12E-2</v>
      </c>
      <c r="G45" s="16"/>
    </row>
    <row r="46" spans="1:7" x14ac:dyDescent="0.25">
      <c r="A46" s="13" t="s">
        <v>362</v>
      </c>
      <c r="B46" s="31" t="s">
        <v>363</v>
      </c>
      <c r="C46" s="31" t="s">
        <v>286</v>
      </c>
      <c r="D46" s="14">
        <v>140236</v>
      </c>
      <c r="E46" s="15">
        <v>4898.3</v>
      </c>
      <c r="F46" s="16">
        <v>1.0800000000000001E-2</v>
      </c>
      <c r="G46" s="16"/>
    </row>
    <row r="47" spans="1:7" x14ac:dyDescent="0.25">
      <c r="A47" s="13" t="s">
        <v>275</v>
      </c>
      <c r="B47" s="31" t="s">
        <v>276</v>
      </c>
      <c r="C47" s="31" t="s">
        <v>277</v>
      </c>
      <c r="D47" s="14">
        <v>142573</v>
      </c>
      <c r="E47" s="15">
        <v>4881.9799999999996</v>
      </c>
      <c r="F47" s="16">
        <v>1.0800000000000001E-2</v>
      </c>
      <c r="G47" s="16"/>
    </row>
    <row r="48" spans="1:7" x14ac:dyDescent="0.25">
      <c r="A48" s="13" t="s">
        <v>289</v>
      </c>
      <c r="B48" s="31" t="s">
        <v>290</v>
      </c>
      <c r="C48" s="31" t="s">
        <v>291</v>
      </c>
      <c r="D48" s="14">
        <v>269488</v>
      </c>
      <c r="E48" s="15">
        <v>4873.1499999999996</v>
      </c>
      <c r="F48" s="16">
        <v>1.0800000000000001E-2</v>
      </c>
      <c r="G48" s="16"/>
    </row>
    <row r="49" spans="1:7" x14ac:dyDescent="0.25">
      <c r="A49" s="13" t="s">
        <v>1217</v>
      </c>
      <c r="B49" s="31" t="s">
        <v>1218</v>
      </c>
      <c r="C49" s="31" t="s">
        <v>304</v>
      </c>
      <c r="D49" s="14">
        <v>258358</v>
      </c>
      <c r="E49" s="15">
        <v>4861.26</v>
      </c>
      <c r="F49" s="16">
        <v>1.0699999999999999E-2</v>
      </c>
      <c r="G49" s="16"/>
    </row>
    <row r="50" spans="1:7" x14ac:dyDescent="0.25">
      <c r="A50" s="13" t="s">
        <v>351</v>
      </c>
      <c r="B50" s="31" t="s">
        <v>352</v>
      </c>
      <c r="C50" s="31" t="s">
        <v>291</v>
      </c>
      <c r="D50" s="14">
        <v>314490</v>
      </c>
      <c r="E50" s="15">
        <v>4814.53</v>
      </c>
      <c r="F50" s="16">
        <v>1.06E-2</v>
      </c>
      <c r="G50" s="16"/>
    </row>
    <row r="51" spans="1:7" x14ac:dyDescent="0.25">
      <c r="A51" s="13" t="s">
        <v>297</v>
      </c>
      <c r="B51" s="31" t="s">
        <v>298</v>
      </c>
      <c r="C51" s="31" t="s">
        <v>299</v>
      </c>
      <c r="D51" s="14">
        <v>115220</v>
      </c>
      <c r="E51" s="15">
        <v>4775.41</v>
      </c>
      <c r="F51" s="16">
        <v>1.0500000000000001E-2</v>
      </c>
      <c r="G51" s="16"/>
    </row>
    <row r="52" spans="1:7" x14ac:dyDescent="0.25">
      <c r="A52" s="13" t="s">
        <v>316</v>
      </c>
      <c r="B52" s="31" t="s">
        <v>317</v>
      </c>
      <c r="C52" s="31" t="s">
        <v>304</v>
      </c>
      <c r="D52" s="14">
        <v>3921848</v>
      </c>
      <c r="E52" s="15">
        <v>4753.67</v>
      </c>
      <c r="F52" s="16">
        <v>1.0500000000000001E-2</v>
      </c>
      <c r="G52" s="16"/>
    </row>
    <row r="53" spans="1:7" x14ac:dyDescent="0.25">
      <c r="A53" s="13" t="s">
        <v>368</v>
      </c>
      <c r="B53" s="31" t="s">
        <v>369</v>
      </c>
      <c r="C53" s="31" t="s">
        <v>370</v>
      </c>
      <c r="D53" s="14">
        <v>96674</v>
      </c>
      <c r="E53" s="15">
        <v>4695.9399999999996</v>
      </c>
      <c r="F53" s="16">
        <v>1.04E-2</v>
      </c>
      <c r="G53" s="16"/>
    </row>
    <row r="54" spans="1:7" x14ac:dyDescent="0.25">
      <c r="A54" s="13" t="s">
        <v>394</v>
      </c>
      <c r="B54" s="31" t="s">
        <v>395</v>
      </c>
      <c r="C54" s="31" t="s">
        <v>296</v>
      </c>
      <c r="D54" s="14">
        <v>391309</v>
      </c>
      <c r="E54" s="15">
        <v>4679.66</v>
      </c>
      <c r="F54" s="16">
        <v>1.03E-2</v>
      </c>
      <c r="G54" s="16"/>
    </row>
    <row r="55" spans="1:7" x14ac:dyDescent="0.25">
      <c r="A55" s="13" t="s">
        <v>441</v>
      </c>
      <c r="B55" s="31" t="s">
        <v>442</v>
      </c>
      <c r="C55" s="31" t="s">
        <v>337</v>
      </c>
      <c r="D55" s="14">
        <v>574244</v>
      </c>
      <c r="E55" s="15">
        <v>4670.6099999999997</v>
      </c>
      <c r="F55" s="16">
        <v>1.03E-2</v>
      </c>
      <c r="G55" s="16"/>
    </row>
    <row r="56" spans="1:7" x14ac:dyDescent="0.25">
      <c r="A56" s="13" t="s">
        <v>1366</v>
      </c>
      <c r="B56" s="31" t="s">
        <v>1367</v>
      </c>
      <c r="C56" s="31" t="s">
        <v>343</v>
      </c>
      <c r="D56" s="14">
        <v>576761</v>
      </c>
      <c r="E56" s="15">
        <v>4600.53</v>
      </c>
      <c r="F56" s="16">
        <v>1.0200000000000001E-2</v>
      </c>
      <c r="G56" s="16"/>
    </row>
    <row r="57" spans="1:7" x14ac:dyDescent="0.25">
      <c r="A57" s="13" t="s">
        <v>593</v>
      </c>
      <c r="B57" s="31" t="s">
        <v>594</v>
      </c>
      <c r="C57" s="31" t="s">
        <v>277</v>
      </c>
      <c r="D57" s="14">
        <v>530924</v>
      </c>
      <c r="E57" s="15">
        <v>4593.82</v>
      </c>
      <c r="F57" s="16">
        <v>1.01E-2</v>
      </c>
      <c r="G57" s="16"/>
    </row>
    <row r="58" spans="1:7" x14ac:dyDescent="0.25">
      <c r="A58" s="13" t="s">
        <v>399</v>
      </c>
      <c r="B58" s="31" t="s">
        <v>400</v>
      </c>
      <c r="C58" s="31" t="s">
        <v>296</v>
      </c>
      <c r="D58" s="14">
        <v>199669</v>
      </c>
      <c r="E58" s="15">
        <v>4545.8599999999997</v>
      </c>
      <c r="F58" s="16">
        <v>0.01</v>
      </c>
      <c r="G58" s="16"/>
    </row>
    <row r="59" spans="1:7" x14ac:dyDescent="0.25">
      <c r="A59" s="13" t="s">
        <v>426</v>
      </c>
      <c r="B59" s="31" t="s">
        <v>427</v>
      </c>
      <c r="C59" s="31" t="s">
        <v>259</v>
      </c>
      <c r="D59" s="14">
        <v>1696166</v>
      </c>
      <c r="E59" s="15">
        <v>4468.72</v>
      </c>
      <c r="F59" s="16">
        <v>9.9000000000000008E-3</v>
      </c>
      <c r="G59" s="16"/>
    </row>
    <row r="60" spans="1:7" x14ac:dyDescent="0.25">
      <c r="A60" s="13" t="s">
        <v>985</v>
      </c>
      <c r="B60" s="31" t="s">
        <v>986</v>
      </c>
      <c r="C60" s="31" t="s">
        <v>262</v>
      </c>
      <c r="D60" s="14">
        <v>1085565</v>
      </c>
      <c r="E60" s="15">
        <v>4450.2700000000004</v>
      </c>
      <c r="F60" s="16">
        <v>9.7999999999999997E-3</v>
      </c>
      <c r="G60" s="16"/>
    </row>
    <row r="61" spans="1:7" x14ac:dyDescent="0.25">
      <c r="A61" s="13" t="s">
        <v>540</v>
      </c>
      <c r="B61" s="31" t="s">
        <v>541</v>
      </c>
      <c r="C61" s="31" t="s">
        <v>270</v>
      </c>
      <c r="D61" s="14">
        <v>163835</v>
      </c>
      <c r="E61" s="15">
        <v>4444.1899999999996</v>
      </c>
      <c r="F61" s="16">
        <v>9.7999999999999997E-3</v>
      </c>
      <c r="G61" s="16"/>
    </row>
    <row r="62" spans="1:7" x14ac:dyDescent="0.25">
      <c r="A62" s="13" t="s">
        <v>430</v>
      </c>
      <c r="B62" s="31" t="s">
        <v>431</v>
      </c>
      <c r="C62" s="31" t="s">
        <v>432</v>
      </c>
      <c r="D62" s="14">
        <v>129702</v>
      </c>
      <c r="E62" s="15">
        <v>4439.83</v>
      </c>
      <c r="F62" s="16">
        <v>9.7999999999999997E-3</v>
      </c>
      <c r="G62" s="16"/>
    </row>
    <row r="63" spans="1:7" x14ac:dyDescent="0.25">
      <c r="A63" s="13" t="s">
        <v>419</v>
      </c>
      <c r="B63" s="31" t="s">
        <v>420</v>
      </c>
      <c r="C63" s="31" t="s">
        <v>421</v>
      </c>
      <c r="D63" s="14">
        <v>426237</v>
      </c>
      <c r="E63" s="15">
        <v>4424.34</v>
      </c>
      <c r="F63" s="16">
        <v>9.7999999999999997E-3</v>
      </c>
      <c r="G63" s="16"/>
    </row>
    <row r="64" spans="1:7" x14ac:dyDescent="0.25">
      <c r="A64" s="13" t="s">
        <v>278</v>
      </c>
      <c r="B64" s="31" t="s">
        <v>279</v>
      </c>
      <c r="C64" s="31" t="s">
        <v>280</v>
      </c>
      <c r="D64" s="14">
        <v>1044590</v>
      </c>
      <c r="E64" s="15">
        <v>4169.4799999999996</v>
      </c>
      <c r="F64" s="16">
        <v>9.1999999999999998E-3</v>
      </c>
      <c r="G64" s="16"/>
    </row>
    <row r="65" spans="1:7" x14ac:dyDescent="0.25">
      <c r="A65" s="13" t="s">
        <v>405</v>
      </c>
      <c r="B65" s="31" t="s">
        <v>406</v>
      </c>
      <c r="C65" s="31" t="s">
        <v>373</v>
      </c>
      <c r="D65" s="14">
        <v>329409</v>
      </c>
      <c r="E65" s="15">
        <v>4165.38</v>
      </c>
      <c r="F65" s="16">
        <v>9.1999999999999998E-3</v>
      </c>
      <c r="G65" s="16"/>
    </row>
    <row r="66" spans="1:7" x14ac:dyDescent="0.25">
      <c r="A66" s="13" t="s">
        <v>324</v>
      </c>
      <c r="B66" s="31" t="s">
        <v>325</v>
      </c>
      <c r="C66" s="31" t="s">
        <v>296</v>
      </c>
      <c r="D66" s="14">
        <v>270080</v>
      </c>
      <c r="E66" s="15">
        <v>3979.63</v>
      </c>
      <c r="F66" s="16">
        <v>8.8000000000000005E-3</v>
      </c>
      <c r="G66" s="16"/>
    </row>
    <row r="67" spans="1:7" x14ac:dyDescent="0.25">
      <c r="A67" s="13" t="s">
        <v>2027</v>
      </c>
      <c r="B67" s="31" t="s">
        <v>2028</v>
      </c>
      <c r="C67" s="31" t="s">
        <v>343</v>
      </c>
      <c r="D67" s="14">
        <v>48506</v>
      </c>
      <c r="E67" s="15">
        <v>3892.12</v>
      </c>
      <c r="F67" s="16">
        <v>8.6E-3</v>
      </c>
      <c r="G67" s="16"/>
    </row>
    <row r="68" spans="1:7" x14ac:dyDescent="0.25">
      <c r="A68" s="13" t="s">
        <v>341</v>
      </c>
      <c r="B68" s="31" t="s">
        <v>342</v>
      </c>
      <c r="C68" s="31" t="s">
        <v>343</v>
      </c>
      <c r="D68" s="14">
        <v>87880</v>
      </c>
      <c r="E68" s="15">
        <v>3853.71</v>
      </c>
      <c r="F68" s="16">
        <v>8.5000000000000006E-3</v>
      </c>
      <c r="G68" s="16"/>
    </row>
    <row r="69" spans="1:7" x14ac:dyDescent="0.25">
      <c r="A69" s="13" t="s">
        <v>515</v>
      </c>
      <c r="B69" s="31" t="s">
        <v>516</v>
      </c>
      <c r="C69" s="31" t="s">
        <v>291</v>
      </c>
      <c r="D69" s="14">
        <v>159074</v>
      </c>
      <c r="E69" s="15">
        <v>3573.92</v>
      </c>
      <c r="F69" s="16">
        <v>7.9000000000000008E-3</v>
      </c>
      <c r="G69" s="16"/>
    </row>
    <row r="70" spans="1:7" x14ac:dyDescent="0.25">
      <c r="A70" s="13" t="s">
        <v>1221</v>
      </c>
      <c r="B70" s="31" t="s">
        <v>1222</v>
      </c>
      <c r="C70" s="31" t="s">
        <v>283</v>
      </c>
      <c r="D70" s="14">
        <v>254067</v>
      </c>
      <c r="E70" s="15">
        <v>3465.73</v>
      </c>
      <c r="F70" s="16">
        <v>7.6E-3</v>
      </c>
      <c r="G70" s="16"/>
    </row>
    <row r="71" spans="1:7" x14ac:dyDescent="0.25">
      <c r="A71" s="13" t="s">
        <v>1370</v>
      </c>
      <c r="B71" s="31" t="s">
        <v>1371</v>
      </c>
      <c r="C71" s="31" t="s">
        <v>343</v>
      </c>
      <c r="D71" s="14">
        <v>338584</v>
      </c>
      <c r="E71" s="15">
        <v>3463.21</v>
      </c>
      <c r="F71" s="16">
        <v>7.6E-3</v>
      </c>
      <c r="G71" s="16"/>
    </row>
    <row r="72" spans="1:7" x14ac:dyDescent="0.25">
      <c r="A72" s="13" t="s">
        <v>403</v>
      </c>
      <c r="B72" s="31" t="s">
        <v>404</v>
      </c>
      <c r="C72" s="31" t="s">
        <v>270</v>
      </c>
      <c r="D72" s="14">
        <v>373642</v>
      </c>
      <c r="E72" s="15">
        <v>3346.71</v>
      </c>
      <c r="F72" s="16">
        <v>7.4000000000000003E-3</v>
      </c>
      <c r="G72" s="16"/>
    </row>
    <row r="73" spans="1:7" x14ac:dyDescent="0.25">
      <c r="A73" s="13" t="s">
        <v>903</v>
      </c>
      <c r="B73" s="31" t="s">
        <v>904</v>
      </c>
      <c r="C73" s="31" t="s">
        <v>320</v>
      </c>
      <c r="D73" s="14">
        <v>62401</v>
      </c>
      <c r="E73" s="15">
        <v>3299.14</v>
      </c>
      <c r="F73" s="16">
        <v>7.3000000000000001E-3</v>
      </c>
      <c r="G73" s="16"/>
    </row>
    <row r="74" spans="1:7" x14ac:dyDescent="0.25">
      <c r="A74" s="13" t="s">
        <v>932</v>
      </c>
      <c r="B74" s="31" t="s">
        <v>933</v>
      </c>
      <c r="C74" s="31" t="s">
        <v>277</v>
      </c>
      <c r="D74" s="14">
        <v>1042925</v>
      </c>
      <c r="E74" s="15">
        <v>3240.37</v>
      </c>
      <c r="F74" s="16">
        <v>7.1999999999999998E-3</v>
      </c>
      <c r="G74" s="16"/>
    </row>
    <row r="75" spans="1:7" x14ac:dyDescent="0.25">
      <c r="A75" s="13" t="s">
        <v>544</v>
      </c>
      <c r="B75" s="31" t="s">
        <v>545</v>
      </c>
      <c r="C75" s="31" t="s">
        <v>296</v>
      </c>
      <c r="D75" s="14">
        <v>70256</v>
      </c>
      <c r="E75" s="15">
        <v>2999.65</v>
      </c>
      <c r="F75" s="16">
        <v>6.6E-3</v>
      </c>
      <c r="G75" s="16"/>
    </row>
    <row r="76" spans="1:7" x14ac:dyDescent="0.25">
      <c r="A76" s="13" t="s">
        <v>1438</v>
      </c>
      <c r="B76" s="31" t="s">
        <v>1439</v>
      </c>
      <c r="C76" s="31" t="s">
        <v>296</v>
      </c>
      <c r="D76" s="14">
        <v>800000</v>
      </c>
      <c r="E76" s="15">
        <v>2955.6</v>
      </c>
      <c r="F76" s="16">
        <v>6.4999999999999997E-3</v>
      </c>
      <c r="G76" s="16"/>
    </row>
    <row r="77" spans="1:7" x14ac:dyDescent="0.25">
      <c r="A77" s="13" t="s">
        <v>1225</v>
      </c>
      <c r="B77" s="31" t="s">
        <v>1226</v>
      </c>
      <c r="C77" s="31" t="s">
        <v>283</v>
      </c>
      <c r="D77" s="14">
        <v>66639</v>
      </c>
      <c r="E77" s="15">
        <v>2891.33</v>
      </c>
      <c r="F77" s="16">
        <v>6.4000000000000003E-3</v>
      </c>
      <c r="G77" s="16"/>
    </row>
    <row r="78" spans="1:7" x14ac:dyDescent="0.25">
      <c r="A78" s="13" t="s">
        <v>318</v>
      </c>
      <c r="B78" s="31" t="s">
        <v>319</v>
      </c>
      <c r="C78" s="31" t="s">
        <v>320</v>
      </c>
      <c r="D78" s="14">
        <v>23419</v>
      </c>
      <c r="E78" s="15">
        <v>2713.33</v>
      </c>
      <c r="F78" s="16">
        <v>6.0000000000000001E-3</v>
      </c>
      <c r="G78" s="16"/>
    </row>
    <row r="79" spans="1:7" x14ac:dyDescent="0.25">
      <c r="A79" s="13" t="s">
        <v>534</v>
      </c>
      <c r="B79" s="31" t="s">
        <v>535</v>
      </c>
      <c r="C79" s="31" t="s">
        <v>343</v>
      </c>
      <c r="D79" s="14">
        <v>110916</v>
      </c>
      <c r="E79" s="15">
        <v>2711.34</v>
      </c>
      <c r="F79" s="16">
        <v>6.0000000000000001E-3</v>
      </c>
      <c r="G79" s="16"/>
    </row>
    <row r="80" spans="1:7" x14ac:dyDescent="0.25">
      <c r="A80" s="13" t="s">
        <v>542</v>
      </c>
      <c r="B80" s="31" t="s">
        <v>543</v>
      </c>
      <c r="C80" s="31" t="s">
        <v>421</v>
      </c>
      <c r="D80" s="14">
        <v>655804</v>
      </c>
      <c r="E80" s="15">
        <v>2618.63</v>
      </c>
      <c r="F80" s="16">
        <v>5.7999999999999996E-3</v>
      </c>
      <c r="G80" s="16"/>
    </row>
    <row r="81" spans="1:7" x14ac:dyDescent="0.25">
      <c r="A81" s="13" t="s">
        <v>376</v>
      </c>
      <c r="B81" s="31" t="s">
        <v>377</v>
      </c>
      <c r="C81" s="31" t="s">
        <v>277</v>
      </c>
      <c r="D81" s="14">
        <v>304443</v>
      </c>
      <c r="E81" s="15">
        <v>2464.77</v>
      </c>
      <c r="F81" s="16">
        <v>5.4000000000000003E-3</v>
      </c>
      <c r="G81" s="16"/>
    </row>
    <row r="82" spans="1:7" x14ac:dyDescent="0.25">
      <c r="A82" s="13" t="s">
        <v>1384</v>
      </c>
      <c r="B82" s="31" t="s">
        <v>1385</v>
      </c>
      <c r="C82" s="31" t="s">
        <v>1015</v>
      </c>
      <c r="D82" s="14">
        <v>502805</v>
      </c>
      <c r="E82" s="15">
        <v>2406.42</v>
      </c>
      <c r="F82" s="16">
        <v>5.3E-3</v>
      </c>
      <c r="G82" s="16"/>
    </row>
    <row r="83" spans="1:7" x14ac:dyDescent="0.25">
      <c r="A83" s="13" t="s">
        <v>326</v>
      </c>
      <c r="B83" s="31" t="s">
        <v>327</v>
      </c>
      <c r="C83" s="31" t="s">
        <v>259</v>
      </c>
      <c r="D83" s="14">
        <v>619090</v>
      </c>
      <c r="E83" s="15">
        <v>2372.9699999999998</v>
      </c>
      <c r="F83" s="16">
        <v>5.1999999999999998E-3</v>
      </c>
      <c r="G83" s="16"/>
    </row>
    <row r="84" spans="1:7" x14ac:dyDescent="0.25">
      <c r="A84" s="13" t="s">
        <v>437</v>
      </c>
      <c r="B84" s="31" t="s">
        <v>438</v>
      </c>
      <c r="C84" s="31" t="s">
        <v>343</v>
      </c>
      <c r="D84" s="14">
        <v>128111</v>
      </c>
      <c r="E84" s="15">
        <v>2281.66</v>
      </c>
      <c r="F84" s="16">
        <v>5.0000000000000001E-3</v>
      </c>
      <c r="G84" s="16"/>
    </row>
    <row r="85" spans="1:7" x14ac:dyDescent="0.25">
      <c r="A85" s="13" t="s">
        <v>328</v>
      </c>
      <c r="B85" s="31" t="s">
        <v>329</v>
      </c>
      <c r="C85" s="31" t="s">
        <v>277</v>
      </c>
      <c r="D85" s="14">
        <v>806805</v>
      </c>
      <c r="E85" s="15">
        <v>2256.88</v>
      </c>
      <c r="F85" s="16">
        <v>5.0000000000000001E-3</v>
      </c>
      <c r="G85" s="16"/>
    </row>
    <row r="86" spans="1:7" x14ac:dyDescent="0.25">
      <c r="A86" s="13" t="s">
        <v>433</v>
      </c>
      <c r="B86" s="31" t="s">
        <v>434</v>
      </c>
      <c r="C86" s="31" t="s">
        <v>291</v>
      </c>
      <c r="D86" s="14">
        <v>31616</v>
      </c>
      <c r="E86" s="15">
        <v>2055.83</v>
      </c>
      <c r="F86" s="16">
        <v>4.4999999999999997E-3</v>
      </c>
      <c r="G86" s="16"/>
    </row>
    <row r="87" spans="1:7" x14ac:dyDescent="0.25">
      <c r="A87" s="13" t="s">
        <v>519</v>
      </c>
      <c r="B87" s="31" t="s">
        <v>520</v>
      </c>
      <c r="C87" s="31" t="s">
        <v>299</v>
      </c>
      <c r="D87" s="14">
        <v>1672076</v>
      </c>
      <c r="E87" s="15">
        <v>2044.78</v>
      </c>
      <c r="F87" s="16">
        <v>4.4999999999999997E-3</v>
      </c>
      <c r="G87" s="16"/>
    </row>
    <row r="88" spans="1:7" x14ac:dyDescent="0.25">
      <c r="A88" s="13" t="s">
        <v>1416</v>
      </c>
      <c r="B88" s="31" t="s">
        <v>1417</v>
      </c>
      <c r="C88" s="31" t="s">
        <v>337</v>
      </c>
      <c r="D88" s="14">
        <v>333171</v>
      </c>
      <c r="E88" s="15">
        <v>1909.9</v>
      </c>
      <c r="F88" s="16">
        <v>4.1999999999999997E-3</v>
      </c>
      <c r="G88" s="16"/>
    </row>
    <row r="89" spans="1:7" x14ac:dyDescent="0.25">
      <c r="A89" s="13" t="s">
        <v>467</v>
      </c>
      <c r="B89" s="31" t="s">
        <v>468</v>
      </c>
      <c r="C89" s="31" t="s">
        <v>343</v>
      </c>
      <c r="D89" s="14">
        <v>16431</v>
      </c>
      <c r="E89" s="15">
        <v>1834.77</v>
      </c>
      <c r="F89" s="16">
        <v>4.0000000000000001E-3</v>
      </c>
      <c r="G89" s="16"/>
    </row>
    <row r="90" spans="1:7" x14ac:dyDescent="0.25">
      <c r="A90" s="13" t="s">
        <v>1281</v>
      </c>
      <c r="B90" s="31" t="s">
        <v>1282</v>
      </c>
      <c r="C90" s="31" t="s">
        <v>262</v>
      </c>
      <c r="D90" s="14">
        <v>119362</v>
      </c>
      <c r="E90" s="15">
        <v>1811.2</v>
      </c>
      <c r="F90" s="16">
        <v>4.0000000000000001E-3</v>
      </c>
      <c r="G90" s="16"/>
    </row>
    <row r="91" spans="1:7" x14ac:dyDescent="0.25">
      <c r="A91" s="13" t="s">
        <v>439</v>
      </c>
      <c r="B91" s="31" t="s">
        <v>440</v>
      </c>
      <c r="C91" s="31" t="s">
        <v>418</v>
      </c>
      <c r="D91" s="14">
        <v>248533</v>
      </c>
      <c r="E91" s="15">
        <v>1773.9</v>
      </c>
      <c r="F91" s="16">
        <v>3.8999999999999998E-3</v>
      </c>
      <c r="G91" s="16"/>
    </row>
    <row r="92" spans="1:7" x14ac:dyDescent="0.25">
      <c r="A92" s="13" t="s">
        <v>344</v>
      </c>
      <c r="B92" s="31" t="s">
        <v>345</v>
      </c>
      <c r="C92" s="31" t="s">
        <v>296</v>
      </c>
      <c r="D92" s="14">
        <v>139392</v>
      </c>
      <c r="E92" s="15">
        <v>1671.45</v>
      </c>
      <c r="F92" s="16">
        <v>3.7000000000000002E-3</v>
      </c>
      <c r="G92" s="16"/>
    </row>
    <row r="93" spans="1:7" x14ac:dyDescent="0.25">
      <c r="A93" s="13" t="s">
        <v>1207</v>
      </c>
      <c r="B93" s="31" t="s">
        <v>1208</v>
      </c>
      <c r="C93" s="31" t="s">
        <v>1015</v>
      </c>
      <c r="D93" s="14">
        <v>258894</v>
      </c>
      <c r="E93" s="15">
        <v>1646.18</v>
      </c>
      <c r="F93" s="16">
        <v>3.5999999999999999E-3</v>
      </c>
      <c r="G93" s="16"/>
    </row>
    <row r="94" spans="1:7" x14ac:dyDescent="0.25">
      <c r="A94" s="13" t="s">
        <v>312</v>
      </c>
      <c r="B94" s="31" t="s">
        <v>313</v>
      </c>
      <c r="C94" s="31" t="s">
        <v>277</v>
      </c>
      <c r="D94" s="14">
        <v>115906</v>
      </c>
      <c r="E94" s="15">
        <v>1506.89</v>
      </c>
      <c r="F94" s="16">
        <v>3.3E-3</v>
      </c>
      <c r="G94" s="16"/>
    </row>
    <row r="95" spans="1:7" x14ac:dyDescent="0.25">
      <c r="A95" s="13" t="s">
        <v>447</v>
      </c>
      <c r="B95" s="31" t="s">
        <v>448</v>
      </c>
      <c r="C95" s="31" t="s">
        <v>449</v>
      </c>
      <c r="D95" s="14">
        <v>179600</v>
      </c>
      <c r="E95" s="15">
        <v>1418.84</v>
      </c>
      <c r="F95" s="16">
        <v>3.0999999999999999E-3</v>
      </c>
      <c r="G95" s="16"/>
    </row>
    <row r="96" spans="1:7" x14ac:dyDescent="0.25">
      <c r="A96" s="13" t="s">
        <v>1422</v>
      </c>
      <c r="B96" s="31" t="s">
        <v>1423</v>
      </c>
      <c r="C96" s="31" t="s">
        <v>320</v>
      </c>
      <c r="D96" s="14">
        <v>1135655</v>
      </c>
      <c r="E96" s="15">
        <v>1390.84</v>
      </c>
      <c r="F96" s="16">
        <v>3.0999999999999999E-3</v>
      </c>
      <c r="G96" s="16"/>
    </row>
    <row r="97" spans="1:7" x14ac:dyDescent="0.25">
      <c r="A97" s="13" t="s">
        <v>2029</v>
      </c>
      <c r="B97" s="31" t="s">
        <v>2030</v>
      </c>
      <c r="C97" s="31" t="s">
        <v>1015</v>
      </c>
      <c r="D97" s="14">
        <v>95290</v>
      </c>
      <c r="E97" s="15">
        <v>1196.27</v>
      </c>
      <c r="F97" s="16">
        <v>2.5999999999999999E-3</v>
      </c>
      <c r="G97" s="16"/>
    </row>
    <row r="98" spans="1:7" x14ac:dyDescent="0.25">
      <c r="A98" s="13" t="s">
        <v>1586</v>
      </c>
      <c r="B98" s="31" t="s">
        <v>1587</v>
      </c>
      <c r="C98" s="31" t="s">
        <v>280</v>
      </c>
      <c r="D98" s="14">
        <v>1064808</v>
      </c>
      <c r="E98" s="15">
        <v>1169.69</v>
      </c>
      <c r="F98" s="16">
        <v>2.5999999999999999E-3</v>
      </c>
      <c r="G98" s="16"/>
    </row>
    <row r="99" spans="1:7" x14ac:dyDescent="0.25">
      <c r="A99" s="13" t="s">
        <v>473</v>
      </c>
      <c r="B99" s="31" t="s">
        <v>474</v>
      </c>
      <c r="C99" s="31" t="s">
        <v>340</v>
      </c>
      <c r="D99" s="14">
        <v>203613</v>
      </c>
      <c r="E99" s="15">
        <v>394.42</v>
      </c>
      <c r="F99" s="16">
        <v>8.9999999999999998E-4</v>
      </c>
      <c r="G99" s="16"/>
    </row>
    <row r="100" spans="1:7" x14ac:dyDescent="0.25">
      <c r="A100" s="17" t="s">
        <v>187</v>
      </c>
      <c r="B100" s="32"/>
      <c r="C100" s="32"/>
      <c r="D100" s="18"/>
      <c r="E100" s="37">
        <v>445010.7</v>
      </c>
      <c r="F100" s="38">
        <v>0.9819</v>
      </c>
      <c r="G100" s="21"/>
    </row>
    <row r="101" spans="1:7" x14ac:dyDescent="0.25">
      <c r="A101" s="17" t="s">
        <v>477</v>
      </c>
      <c r="B101" s="31"/>
      <c r="C101" s="31"/>
      <c r="D101" s="14"/>
      <c r="E101" s="15"/>
      <c r="F101" s="16"/>
      <c r="G101" s="16"/>
    </row>
    <row r="102" spans="1:7" x14ac:dyDescent="0.25">
      <c r="A102" s="17" t="s">
        <v>187</v>
      </c>
      <c r="B102" s="31"/>
      <c r="C102" s="31"/>
      <c r="D102" s="14"/>
      <c r="E102" s="39" t="s">
        <v>153</v>
      </c>
      <c r="F102" s="40" t="s">
        <v>153</v>
      </c>
      <c r="G102" s="16"/>
    </row>
    <row r="103" spans="1:7" x14ac:dyDescent="0.25">
      <c r="A103" s="24" t="s">
        <v>190</v>
      </c>
      <c r="B103" s="33"/>
      <c r="C103" s="33"/>
      <c r="D103" s="25"/>
      <c r="E103" s="28">
        <v>445010.7</v>
      </c>
      <c r="F103" s="29">
        <v>0.9819</v>
      </c>
      <c r="G103" s="21"/>
    </row>
    <row r="104" spans="1:7" x14ac:dyDescent="0.25">
      <c r="A104" s="13"/>
      <c r="B104" s="31"/>
      <c r="C104" s="31"/>
      <c r="D104" s="14"/>
      <c r="E104" s="15"/>
      <c r="F104" s="16"/>
      <c r="G104" s="16"/>
    </row>
    <row r="105" spans="1:7" x14ac:dyDescent="0.25">
      <c r="A105" s="13"/>
      <c r="B105" s="31"/>
      <c r="C105" s="31"/>
      <c r="D105" s="14"/>
      <c r="E105" s="15"/>
      <c r="F105" s="16"/>
      <c r="G105" s="16"/>
    </row>
    <row r="106" spans="1:7" x14ac:dyDescent="0.25">
      <c r="A106" s="17" t="s">
        <v>1229</v>
      </c>
      <c r="B106" s="31"/>
      <c r="C106" s="31"/>
      <c r="D106" s="14"/>
      <c r="E106" s="15"/>
      <c r="F106" s="16"/>
      <c r="G106" s="16"/>
    </row>
    <row r="107" spans="1:7" x14ac:dyDescent="0.25">
      <c r="A107" s="13" t="s">
        <v>2031</v>
      </c>
      <c r="B107" s="31" t="s">
        <v>2032</v>
      </c>
      <c r="C107" s="31"/>
      <c r="D107" s="14">
        <v>1E-4</v>
      </c>
      <c r="E107" s="15">
        <v>0</v>
      </c>
      <c r="F107" s="68">
        <v>0</v>
      </c>
      <c r="G107" s="16"/>
    </row>
    <row r="108" spans="1:7" x14ac:dyDescent="0.25">
      <c r="A108" s="13"/>
      <c r="B108" s="31"/>
      <c r="C108" s="31"/>
      <c r="D108" s="14"/>
      <c r="E108" s="15"/>
      <c r="F108" s="16"/>
      <c r="G108" s="16"/>
    </row>
    <row r="109" spans="1:7" x14ac:dyDescent="0.25">
      <c r="A109" s="24" t="s">
        <v>190</v>
      </c>
      <c r="B109" s="33"/>
      <c r="C109" s="33"/>
      <c r="D109" s="25"/>
      <c r="E109" s="19">
        <v>0</v>
      </c>
      <c r="F109" s="20">
        <v>0</v>
      </c>
      <c r="G109" s="21"/>
    </row>
    <row r="110" spans="1:7" x14ac:dyDescent="0.25">
      <c r="A110" s="13"/>
      <c r="B110" s="31"/>
      <c r="C110" s="31"/>
      <c r="D110" s="14"/>
      <c r="E110" s="15"/>
      <c r="F110" s="16"/>
      <c r="G110" s="16"/>
    </row>
    <row r="111" spans="1:7" x14ac:dyDescent="0.25">
      <c r="A111" s="17" t="s">
        <v>191</v>
      </c>
      <c r="B111" s="31"/>
      <c r="C111" s="31"/>
      <c r="D111" s="14"/>
      <c r="E111" s="15"/>
      <c r="F111" s="16"/>
      <c r="G111" s="16"/>
    </row>
    <row r="112" spans="1:7" x14ac:dyDescent="0.25">
      <c r="A112" s="13" t="s">
        <v>192</v>
      </c>
      <c r="B112" s="31"/>
      <c r="C112" s="31"/>
      <c r="D112" s="14"/>
      <c r="E112" s="15">
        <v>8647.0400000000009</v>
      </c>
      <c r="F112" s="16">
        <v>1.9099999999999999E-2</v>
      </c>
      <c r="G112" s="16">
        <v>5.2331000000000003E-2</v>
      </c>
    </row>
    <row r="113" spans="1:7" x14ac:dyDescent="0.25">
      <c r="A113" s="17" t="s">
        <v>187</v>
      </c>
      <c r="B113" s="32"/>
      <c r="C113" s="32"/>
      <c r="D113" s="18"/>
      <c r="E113" s="37">
        <v>8647.0400000000009</v>
      </c>
      <c r="F113" s="38">
        <v>1.9099999999999999E-2</v>
      </c>
      <c r="G113" s="21"/>
    </row>
    <row r="114" spans="1:7" x14ac:dyDescent="0.25">
      <c r="A114" s="13"/>
      <c r="B114" s="31"/>
      <c r="C114" s="31"/>
      <c r="D114" s="14"/>
      <c r="E114" s="15"/>
      <c r="F114" s="16"/>
      <c r="G114" s="16"/>
    </row>
    <row r="115" spans="1:7" x14ac:dyDescent="0.25">
      <c r="A115" s="24" t="s">
        <v>190</v>
      </c>
      <c r="B115" s="33"/>
      <c r="C115" s="33"/>
      <c r="D115" s="25"/>
      <c r="E115" s="19">
        <v>8647.0400000000009</v>
      </c>
      <c r="F115" s="20">
        <v>1.9099999999999999E-2</v>
      </c>
      <c r="G115" s="21"/>
    </row>
    <row r="116" spans="1:7" x14ac:dyDescent="0.25">
      <c r="A116" s="13" t="s">
        <v>193</v>
      </c>
      <c r="B116" s="31"/>
      <c r="C116" s="31"/>
      <c r="D116" s="14"/>
      <c r="E116" s="15">
        <v>1.2397488000000001</v>
      </c>
      <c r="F116" s="68">
        <v>1.9999999999999999E-6</v>
      </c>
      <c r="G116" s="16"/>
    </row>
    <row r="117" spans="1:7" x14ac:dyDescent="0.25">
      <c r="A117" s="13" t="s">
        <v>194</v>
      </c>
      <c r="B117" s="31"/>
      <c r="C117" s="31"/>
      <c r="D117" s="14"/>
      <c r="E117" s="35">
        <v>-544.17974879999997</v>
      </c>
      <c r="F117" s="36">
        <v>-1.0020000000000001E-3</v>
      </c>
      <c r="G117" s="16">
        <v>5.2330000000000002E-2</v>
      </c>
    </row>
    <row r="118" spans="1:7" x14ac:dyDescent="0.25">
      <c r="A118" s="26" t="s">
        <v>195</v>
      </c>
      <c r="B118" s="34"/>
      <c r="C118" s="34"/>
      <c r="D118" s="27"/>
      <c r="E118" s="28">
        <v>453114.8</v>
      </c>
      <c r="F118" s="29">
        <v>1</v>
      </c>
      <c r="G118" s="29"/>
    </row>
    <row r="122" spans="1:7" x14ac:dyDescent="0.25">
      <c r="A122" s="69" t="s">
        <v>197</v>
      </c>
    </row>
    <row r="123" spans="1:7" x14ac:dyDescent="0.25">
      <c r="A123" s="1" t="s">
        <v>199</v>
      </c>
    </row>
    <row r="124" spans="1:7" x14ac:dyDescent="0.25">
      <c r="A124" s="47" t="s">
        <v>200</v>
      </c>
      <c r="B124" s="3" t="s">
        <v>153</v>
      </c>
    </row>
    <row r="125" spans="1:7" x14ac:dyDescent="0.25">
      <c r="A125" t="s">
        <v>201</v>
      </c>
    </row>
    <row r="126" spans="1:7" x14ac:dyDescent="0.25">
      <c r="A126" t="s">
        <v>202</v>
      </c>
      <c r="B126" t="s">
        <v>203</v>
      </c>
      <c r="C126" t="s">
        <v>203</v>
      </c>
    </row>
    <row r="127" spans="1:7" x14ac:dyDescent="0.25">
      <c r="B127" s="48">
        <v>46112</v>
      </c>
      <c r="C127" s="48">
        <v>46142</v>
      </c>
    </row>
    <row r="128" spans="1:7" x14ac:dyDescent="0.25">
      <c r="A128" t="s">
        <v>478</v>
      </c>
      <c r="B128">
        <v>93.692999999999998</v>
      </c>
      <c r="C128">
        <v>103.264</v>
      </c>
    </row>
    <row r="129" spans="1:3" x14ac:dyDescent="0.25">
      <c r="A129" t="s">
        <v>205</v>
      </c>
      <c r="B129">
        <v>36.341999999999999</v>
      </c>
      <c r="C129">
        <v>40.054000000000002</v>
      </c>
    </row>
    <row r="130" spans="1:3" x14ac:dyDescent="0.25">
      <c r="A130" t="s">
        <v>479</v>
      </c>
      <c r="B130">
        <v>78.858999999999995</v>
      </c>
      <c r="C130">
        <v>86.817999999999998</v>
      </c>
    </row>
    <row r="131" spans="1:3" x14ac:dyDescent="0.25">
      <c r="A131" t="s">
        <v>207</v>
      </c>
      <c r="B131">
        <v>30.076000000000001</v>
      </c>
      <c r="C131">
        <v>33.110999999999997</v>
      </c>
    </row>
    <row r="133" spans="1:3" x14ac:dyDescent="0.25">
      <c r="A133" t="s">
        <v>208</v>
      </c>
      <c r="B133" s="3" t="s">
        <v>153</v>
      </c>
    </row>
    <row r="134" spans="1:3" x14ac:dyDescent="0.25">
      <c r="A134" t="s">
        <v>209</v>
      </c>
      <c r="B134" s="3" t="s">
        <v>153</v>
      </c>
    </row>
    <row r="135" spans="1:3" ht="29.1" customHeight="1" x14ac:dyDescent="0.25">
      <c r="A135" s="47" t="s">
        <v>210</v>
      </c>
      <c r="B135" s="3" t="s">
        <v>153</v>
      </c>
    </row>
    <row r="136" spans="1:3" ht="29.1" customHeight="1" x14ac:dyDescent="0.25">
      <c r="A136" s="47" t="s">
        <v>211</v>
      </c>
      <c r="B136" s="3" t="s">
        <v>153</v>
      </c>
    </row>
    <row r="137" spans="1:3" x14ac:dyDescent="0.25">
      <c r="A137" t="s">
        <v>480</v>
      </c>
      <c r="B137" s="49">
        <v>0.19009999999999999</v>
      </c>
    </row>
    <row r="138" spans="1:3" ht="43.5" customHeight="1" x14ac:dyDescent="0.25">
      <c r="A138" s="47" t="s">
        <v>213</v>
      </c>
      <c r="B138" s="3" t="s">
        <v>153</v>
      </c>
    </row>
    <row r="139" spans="1:3" x14ac:dyDescent="0.25">
      <c r="B139" s="3"/>
    </row>
    <row r="140" spans="1:3" ht="29.1" customHeight="1" x14ac:dyDescent="0.25">
      <c r="A140" s="47" t="s">
        <v>214</v>
      </c>
      <c r="B140" s="3" t="s">
        <v>153</v>
      </c>
    </row>
    <row r="141" spans="1:3" ht="29.1" customHeight="1" x14ac:dyDescent="0.25">
      <c r="A141" s="47" t="s">
        <v>215</v>
      </c>
      <c r="B141">
        <v>2342.62</v>
      </c>
    </row>
    <row r="142" spans="1:3" ht="29.1" customHeight="1" x14ac:dyDescent="0.25">
      <c r="A142" s="47" t="s">
        <v>216</v>
      </c>
      <c r="B142" s="3" t="s">
        <v>153</v>
      </c>
    </row>
    <row r="143" spans="1:3" ht="29.1" customHeight="1" x14ac:dyDescent="0.25">
      <c r="A143" s="47" t="s">
        <v>217</v>
      </c>
      <c r="B143" s="3" t="s">
        <v>153</v>
      </c>
    </row>
    <row r="145" spans="1:9" x14ac:dyDescent="0.25">
      <c r="A145" s="77" t="s">
        <v>481</v>
      </c>
      <c r="B145" s="78" t="s">
        <v>482</v>
      </c>
      <c r="C145" s="76"/>
      <c r="D145" s="76"/>
      <c r="E145" s="76"/>
      <c r="F145" s="76"/>
      <c r="G145" s="76"/>
      <c r="H145" s="76"/>
      <c r="I145" s="76"/>
    </row>
    <row r="146" spans="1:9" x14ac:dyDescent="0.25">
      <c r="A146" s="76"/>
      <c r="B146" s="76"/>
      <c r="C146" s="76"/>
      <c r="D146" s="76"/>
      <c r="E146" s="76"/>
      <c r="F146" s="76"/>
      <c r="G146" s="76"/>
      <c r="H146" s="76"/>
      <c r="I146" s="76"/>
    </row>
    <row r="147" spans="1:9" x14ac:dyDescent="0.25">
      <c r="A147" s="77" t="s">
        <v>483</v>
      </c>
      <c r="B147" s="79" t="s">
        <v>484</v>
      </c>
      <c r="C147" s="80"/>
      <c r="D147" s="80"/>
      <c r="E147" s="76"/>
      <c r="F147" s="76"/>
      <c r="G147" s="76"/>
      <c r="H147" s="76"/>
      <c r="I147" s="76"/>
    </row>
    <row r="148" spans="1:9" x14ac:dyDescent="0.25">
      <c r="A148" s="76"/>
      <c r="B148" s="76"/>
      <c r="C148" s="76"/>
      <c r="D148" s="76"/>
      <c r="E148" s="76"/>
      <c r="F148" s="88"/>
      <c r="G148" s="88"/>
      <c r="H148" s="87"/>
      <c r="I148" s="76"/>
    </row>
    <row r="149" spans="1:9" x14ac:dyDescent="0.25">
      <c r="A149" s="76"/>
      <c r="B149" s="79" t="s">
        <v>485</v>
      </c>
      <c r="C149" s="76"/>
      <c r="D149" s="76"/>
      <c r="E149" s="76"/>
      <c r="F149" s="76"/>
      <c r="G149" s="76"/>
      <c r="H149" s="76"/>
      <c r="I149" s="76"/>
    </row>
    <row r="150" spans="1:9" x14ac:dyDescent="0.25">
      <c r="A150" s="76"/>
      <c r="B150" s="81" t="s">
        <v>486</v>
      </c>
      <c r="C150" s="81" t="s">
        <v>487</v>
      </c>
      <c r="D150" s="76"/>
      <c r="E150" s="76"/>
      <c r="F150" s="76"/>
      <c r="G150" s="76"/>
      <c r="H150" s="76"/>
      <c r="I150" s="76"/>
    </row>
    <row r="151" spans="1:9" x14ac:dyDescent="0.25">
      <c r="A151" s="76"/>
      <c r="B151" s="84" t="s">
        <v>488</v>
      </c>
      <c r="C151" s="89"/>
      <c r="D151" s="76"/>
      <c r="E151" s="90"/>
      <c r="F151" s="76"/>
      <c r="G151" s="76"/>
      <c r="H151" s="76"/>
      <c r="I151" s="76"/>
    </row>
    <row r="152" spans="1:9" x14ac:dyDescent="0.25">
      <c r="A152" s="76"/>
      <c r="B152" s="76"/>
      <c r="C152" s="76"/>
      <c r="D152" s="76"/>
      <c r="E152" s="76"/>
      <c r="F152" s="76"/>
      <c r="G152" s="76"/>
      <c r="H152" s="76"/>
      <c r="I152" s="76"/>
    </row>
    <row r="153" spans="1:9" x14ac:dyDescent="0.25">
      <c r="A153" s="77" t="s">
        <v>489</v>
      </c>
      <c r="B153" s="78" t="s">
        <v>490</v>
      </c>
      <c r="C153" s="76"/>
      <c r="D153" s="76"/>
      <c r="E153" s="76"/>
      <c r="F153" s="76"/>
      <c r="G153" s="76"/>
      <c r="H153" s="76"/>
      <c r="I153" s="76"/>
    </row>
    <row r="154" spans="1:9" x14ac:dyDescent="0.25">
      <c r="A154" s="76"/>
      <c r="B154" s="76"/>
      <c r="C154" s="94"/>
      <c r="D154" s="95"/>
      <c r="E154" s="96">
        <v>18691756509.944</v>
      </c>
      <c r="F154" s="96">
        <v>15069556039.044001</v>
      </c>
      <c r="G154" s="96">
        <v>15069556039.044001</v>
      </c>
      <c r="H154" s="76"/>
      <c r="I154" s="76"/>
    </row>
    <row r="155" spans="1:9" x14ac:dyDescent="0.25">
      <c r="A155" s="77" t="s">
        <v>491</v>
      </c>
      <c r="B155" s="79" t="s">
        <v>492</v>
      </c>
      <c r="C155" s="76"/>
      <c r="D155" s="76"/>
      <c r="E155" s="76"/>
      <c r="F155" s="76"/>
      <c r="G155" s="76"/>
      <c r="H155" s="76"/>
      <c r="I155" s="76"/>
    </row>
    <row r="156" spans="1:9" x14ac:dyDescent="0.25">
      <c r="A156" s="76"/>
      <c r="B156" s="76"/>
      <c r="C156" s="76"/>
      <c r="D156" s="76"/>
      <c r="E156" s="94"/>
      <c r="F156" s="98"/>
      <c r="G156" s="98"/>
      <c r="H156" s="90"/>
      <c r="I156" s="76"/>
    </row>
    <row r="157" spans="1:9" x14ac:dyDescent="0.25">
      <c r="A157" s="76"/>
      <c r="B157" s="100"/>
      <c r="C157" s="76"/>
      <c r="D157" s="76"/>
      <c r="E157" s="76"/>
      <c r="F157" s="76"/>
      <c r="G157" s="76"/>
      <c r="H157" s="76"/>
      <c r="I157" s="76"/>
    </row>
    <row r="158" spans="1:9" x14ac:dyDescent="0.25">
      <c r="A158" s="77" t="s">
        <v>493</v>
      </c>
      <c r="B158" s="79" t="s">
        <v>494</v>
      </c>
      <c r="C158" s="76"/>
      <c r="D158" s="76"/>
      <c r="E158" s="76"/>
      <c r="F158" s="76"/>
      <c r="G158" s="76"/>
      <c r="H158" s="76"/>
      <c r="I158" s="76"/>
    </row>
    <row r="159" spans="1:9" x14ac:dyDescent="0.25">
      <c r="A159" s="76"/>
      <c r="B159" s="76"/>
      <c r="C159" s="76"/>
      <c r="D159" s="76"/>
      <c r="E159" s="76"/>
      <c r="F159" s="76"/>
      <c r="G159" s="76"/>
      <c r="H159" s="76"/>
      <c r="I159" s="76"/>
    </row>
    <row r="160" spans="1:9" x14ac:dyDescent="0.25">
      <c r="A160" s="77" t="s">
        <v>495</v>
      </c>
      <c r="B160" s="78" t="s">
        <v>496</v>
      </c>
      <c r="C160" s="76"/>
      <c r="D160" s="76"/>
      <c r="E160" s="76"/>
      <c r="F160" s="76"/>
      <c r="G160" s="76"/>
      <c r="H160" s="76"/>
      <c r="I160" s="76"/>
    </row>
    <row r="161" spans="1:9" x14ac:dyDescent="0.25">
      <c r="A161" s="76"/>
      <c r="B161" s="101"/>
      <c r="C161" s="76"/>
      <c r="D161" s="76"/>
      <c r="E161" s="76"/>
      <c r="F161" s="76"/>
      <c r="G161" s="76"/>
      <c r="H161" s="76"/>
      <c r="I161" s="76"/>
    </row>
    <row r="162" spans="1:9" x14ac:dyDescent="0.25">
      <c r="A162" s="77" t="s">
        <v>497</v>
      </c>
      <c r="B162" s="79" t="s">
        <v>498</v>
      </c>
      <c r="C162" s="76"/>
      <c r="D162" s="76"/>
      <c r="E162" s="76"/>
      <c r="F162" s="76"/>
      <c r="G162" s="76"/>
      <c r="H162" s="76"/>
      <c r="I162" s="76"/>
    </row>
    <row r="163" spans="1:9" x14ac:dyDescent="0.25">
      <c r="A163" s="77"/>
      <c r="B163" s="78"/>
      <c r="C163" s="76"/>
      <c r="D163" s="76"/>
      <c r="E163" s="76"/>
      <c r="F163" s="76"/>
      <c r="G163" s="76"/>
      <c r="H163" s="76"/>
      <c r="I163" s="76"/>
    </row>
    <row r="164" spans="1:9" x14ac:dyDescent="0.25">
      <c r="A164" s="77" t="s">
        <v>499</v>
      </c>
      <c r="B164" s="79" t="s">
        <v>500</v>
      </c>
      <c r="C164" s="76"/>
      <c r="D164" s="76"/>
      <c r="E164" s="76"/>
      <c r="F164" s="76"/>
      <c r="G164" s="76"/>
      <c r="H164" s="76"/>
      <c r="I164" s="76"/>
    </row>
    <row r="165" spans="1:9" x14ac:dyDescent="0.25">
      <c r="A165" s="77"/>
      <c r="B165" s="84"/>
      <c r="C165" s="84"/>
      <c r="D165" s="84"/>
      <c r="E165" s="102"/>
      <c r="F165" s="86"/>
      <c r="G165" s="86"/>
      <c r="H165" s="76"/>
      <c r="I165" s="76"/>
    </row>
    <row r="166" spans="1:9" x14ac:dyDescent="0.25">
      <c r="A166" s="77"/>
      <c r="B166" s="103"/>
      <c r="C166" s="76"/>
      <c r="D166" s="76"/>
      <c r="E166" s="93"/>
      <c r="F166" s="88"/>
      <c r="G166" s="88"/>
      <c r="H166" s="76"/>
      <c r="I166" s="76"/>
    </row>
    <row r="167" spans="1:9" x14ac:dyDescent="0.25">
      <c r="A167" s="77" t="s">
        <v>501</v>
      </c>
      <c r="B167" s="79" t="s">
        <v>502</v>
      </c>
      <c r="C167" s="76"/>
      <c r="D167" s="76"/>
      <c r="E167" s="76"/>
      <c r="F167" s="76"/>
      <c r="G167" s="76"/>
      <c r="H167" s="76"/>
      <c r="I167" s="76"/>
    </row>
    <row r="168" spans="1:9" x14ac:dyDescent="0.25">
      <c r="A168" s="76"/>
      <c r="B168" s="84"/>
      <c r="C168" s="84"/>
      <c r="D168" s="84"/>
      <c r="E168" s="104"/>
      <c r="F168" s="104"/>
      <c r="G168" s="104"/>
      <c r="H168" s="76"/>
      <c r="I168" s="76"/>
    </row>
    <row r="169" spans="1:9" x14ac:dyDescent="0.25">
      <c r="A169" s="76"/>
      <c r="B169" s="76"/>
      <c r="C169" s="76"/>
      <c r="D169" s="76"/>
      <c r="E169" s="106"/>
      <c r="F169" s="106"/>
      <c r="G169" s="106"/>
      <c r="H169" s="76"/>
      <c r="I169" s="76"/>
    </row>
    <row r="170" spans="1:9" x14ac:dyDescent="0.25">
      <c r="A170" s="76"/>
      <c r="B170" s="76" t="s">
        <v>503</v>
      </c>
      <c r="C170" s="76"/>
      <c r="D170" s="76"/>
      <c r="E170" s="76"/>
      <c r="F170" s="76"/>
      <c r="G170" s="76"/>
      <c r="H170" s="76"/>
      <c r="I170" s="76"/>
    </row>
    <row r="171" spans="1:9" x14ac:dyDescent="0.25">
      <c r="A171" s="76"/>
      <c r="B171" s="76"/>
      <c r="C171" s="76"/>
      <c r="D171" s="76"/>
      <c r="E171" s="76"/>
      <c r="F171" s="76"/>
      <c r="G171" s="76"/>
      <c r="H171" s="76"/>
      <c r="I171" s="76"/>
    </row>
    <row r="172" spans="1:9" x14ac:dyDescent="0.25">
      <c r="A172" s="77" t="s">
        <v>504</v>
      </c>
      <c r="B172" s="78" t="s">
        <v>505</v>
      </c>
      <c r="C172" s="76"/>
      <c r="D172" s="76"/>
      <c r="E172" s="76"/>
      <c r="F172" s="76"/>
      <c r="G172" s="76"/>
      <c r="H172" s="76"/>
      <c r="I172" s="76"/>
    </row>
    <row r="173" spans="1:9" x14ac:dyDescent="0.25">
      <c r="A173" s="76"/>
      <c r="B173" s="76"/>
      <c r="C173" s="76"/>
      <c r="D173" s="76"/>
      <c r="E173" s="76"/>
      <c r="F173" s="76"/>
      <c r="G173" s="76"/>
      <c r="H173" s="76"/>
      <c r="I173" s="76"/>
    </row>
    <row r="174" spans="1:9" x14ac:dyDescent="0.25">
      <c r="A174" s="76"/>
      <c r="B174" s="76" t="s">
        <v>506</v>
      </c>
      <c r="C174" s="76"/>
      <c r="D174" s="76"/>
      <c r="E174" s="76"/>
      <c r="F174" s="76"/>
      <c r="G174" s="76"/>
      <c r="H174" s="76"/>
      <c r="I174" s="76"/>
    </row>
    <row r="175" spans="1:9" x14ac:dyDescent="0.25">
      <c r="A175" s="76"/>
      <c r="B175" s="76"/>
      <c r="C175" s="76"/>
      <c r="D175" s="76"/>
      <c r="E175" s="76"/>
      <c r="F175" s="76"/>
      <c r="G175" s="76"/>
      <c r="H175" s="76"/>
      <c r="I175" s="76"/>
    </row>
    <row r="176" spans="1:9" x14ac:dyDescent="0.25">
      <c r="A176" s="77" t="s">
        <v>507</v>
      </c>
      <c r="B176" s="78" t="s">
        <v>508</v>
      </c>
      <c r="C176" s="76"/>
      <c r="D176" s="76"/>
      <c r="E176" s="76"/>
      <c r="F176" s="76"/>
      <c r="G176" s="76"/>
      <c r="H176" s="76"/>
      <c r="I176" s="76"/>
    </row>
    <row r="177" spans="1:9" x14ac:dyDescent="0.25">
      <c r="A177" s="76"/>
      <c r="B177" s="76"/>
      <c r="C177" s="76"/>
      <c r="D177" s="76"/>
      <c r="E177" s="76"/>
      <c r="F177" s="76"/>
      <c r="G177" s="76"/>
      <c r="H177" s="76"/>
      <c r="I177" s="76" t="s">
        <v>509</v>
      </c>
    </row>
    <row r="179" spans="1:9" ht="69.95" customHeight="1" x14ac:dyDescent="0.25">
      <c r="A179" s="107" t="s">
        <v>227</v>
      </c>
      <c r="B179" s="107" t="s">
        <v>228</v>
      </c>
      <c r="C179" s="107" t="s">
        <v>5</v>
      </c>
      <c r="D179" s="107" t="s">
        <v>6</v>
      </c>
    </row>
    <row r="180" spans="1:9" ht="69.95" customHeight="1" x14ac:dyDescent="0.25">
      <c r="A180" s="107" t="s">
        <v>2033</v>
      </c>
      <c r="B180" s="107"/>
      <c r="C180" s="107" t="s">
        <v>63</v>
      </c>
      <c r="D180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321"/>
  <sheetViews>
    <sheetView showGridLines="0" workbookViewId="0">
      <pane ySplit="4" topLeftCell="A327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2034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2035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257</v>
      </c>
      <c r="B8" s="31" t="s">
        <v>258</v>
      </c>
      <c r="C8" s="31" t="s">
        <v>259</v>
      </c>
      <c r="D8" s="14">
        <v>16455</v>
      </c>
      <c r="E8" s="15">
        <v>126.98</v>
      </c>
      <c r="F8" s="16">
        <v>2.9899999999999999E-2</v>
      </c>
      <c r="G8" s="16"/>
    </row>
    <row r="9" spans="1:7" x14ac:dyDescent="0.25">
      <c r="A9" s="13" t="s">
        <v>254</v>
      </c>
      <c r="B9" s="31" t="s">
        <v>255</v>
      </c>
      <c r="C9" s="31" t="s">
        <v>256</v>
      </c>
      <c r="D9" s="14">
        <v>7263</v>
      </c>
      <c r="E9" s="15">
        <v>103.92</v>
      </c>
      <c r="F9" s="16">
        <v>2.4500000000000001E-2</v>
      </c>
      <c r="G9" s="16"/>
    </row>
    <row r="10" spans="1:7" x14ac:dyDescent="0.25">
      <c r="A10" s="13" t="s">
        <v>266</v>
      </c>
      <c r="B10" s="31" t="s">
        <v>267</v>
      </c>
      <c r="C10" s="31" t="s">
        <v>259</v>
      </c>
      <c r="D10" s="14">
        <v>7686</v>
      </c>
      <c r="E10" s="15">
        <v>97.1</v>
      </c>
      <c r="F10" s="16">
        <v>2.29E-2</v>
      </c>
      <c r="G10" s="16"/>
    </row>
    <row r="11" spans="1:7" x14ac:dyDescent="0.25">
      <c r="A11" s="13" t="s">
        <v>260</v>
      </c>
      <c r="B11" s="31" t="s">
        <v>261</v>
      </c>
      <c r="C11" s="31" t="s">
        <v>262</v>
      </c>
      <c r="D11" s="14">
        <v>3300</v>
      </c>
      <c r="E11" s="15">
        <v>62.26</v>
      </c>
      <c r="F11" s="16">
        <v>1.47E-2</v>
      </c>
      <c r="G11" s="16"/>
    </row>
    <row r="12" spans="1:7" x14ac:dyDescent="0.25">
      <c r="A12" s="13" t="s">
        <v>271</v>
      </c>
      <c r="B12" s="31" t="s">
        <v>272</v>
      </c>
      <c r="C12" s="31" t="s">
        <v>270</v>
      </c>
      <c r="D12" s="14">
        <v>1572</v>
      </c>
      <c r="E12" s="15">
        <v>57.23</v>
      </c>
      <c r="F12" s="16">
        <v>1.35E-2</v>
      </c>
      <c r="G12" s="16"/>
    </row>
    <row r="13" spans="1:7" x14ac:dyDescent="0.25">
      <c r="A13" s="13" t="s">
        <v>263</v>
      </c>
      <c r="B13" s="31" t="s">
        <v>264</v>
      </c>
      <c r="C13" s="31" t="s">
        <v>265</v>
      </c>
      <c r="D13" s="14">
        <v>1262</v>
      </c>
      <c r="E13" s="15">
        <v>50.66</v>
      </c>
      <c r="F13" s="16">
        <v>1.1900000000000001E-2</v>
      </c>
      <c r="G13" s="16"/>
    </row>
    <row r="14" spans="1:7" x14ac:dyDescent="0.25">
      <c r="A14" s="13" t="s">
        <v>273</v>
      </c>
      <c r="B14" s="31" t="s">
        <v>274</v>
      </c>
      <c r="C14" s="31" t="s">
        <v>259</v>
      </c>
      <c r="D14" s="14">
        <v>4461</v>
      </c>
      <c r="E14" s="15">
        <v>47.66</v>
      </c>
      <c r="F14" s="16">
        <v>1.12E-2</v>
      </c>
      <c r="G14" s="16"/>
    </row>
    <row r="15" spans="1:7" x14ac:dyDescent="0.25">
      <c r="A15" s="13" t="s">
        <v>294</v>
      </c>
      <c r="B15" s="31" t="s">
        <v>295</v>
      </c>
      <c r="C15" s="31" t="s">
        <v>296</v>
      </c>
      <c r="D15" s="14">
        <v>3771</v>
      </c>
      <c r="E15" s="15">
        <v>44.57</v>
      </c>
      <c r="F15" s="16">
        <v>1.0500000000000001E-2</v>
      </c>
      <c r="G15" s="16"/>
    </row>
    <row r="16" spans="1:7" x14ac:dyDescent="0.25">
      <c r="A16" s="13" t="s">
        <v>314</v>
      </c>
      <c r="B16" s="31" t="s">
        <v>315</v>
      </c>
      <c r="C16" s="31" t="s">
        <v>259</v>
      </c>
      <c r="D16" s="14">
        <v>3084</v>
      </c>
      <c r="E16" s="15">
        <v>39.11</v>
      </c>
      <c r="F16" s="16">
        <v>9.1999999999999998E-3</v>
      </c>
      <c r="G16" s="16"/>
    </row>
    <row r="17" spans="1:7" x14ac:dyDescent="0.25">
      <c r="A17" s="13" t="s">
        <v>353</v>
      </c>
      <c r="B17" s="31" t="s">
        <v>354</v>
      </c>
      <c r="C17" s="31" t="s">
        <v>355</v>
      </c>
      <c r="D17" s="14">
        <v>10363</v>
      </c>
      <c r="E17" s="15">
        <v>32.630000000000003</v>
      </c>
      <c r="F17" s="16">
        <v>7.7000000000000002E-3</v>
      </c>
      <c r="G17" s="16"/>
    </row>
    <row r="18" spans="1:7" x14ac:dyDescent="0.25">
      <c r="A18" s="13" t="s">
        <v>326</v>
      </c>
      <c r="B18" s="31" t="s">
        <v>327</v>
      </c>
      <c r="C18" s="31" t="s">
        <v>259</v>
      </c>
      <c r="D18" s="14">
        <v>7916</v>
      </c>
      <c r="E18" s="15">
        <v>30.34</v>
      </c>
      <c r="F18" s="16">
        <v>7.1000000000000004E-3</v>
      </c>
      <c r="G18" s="16"/>
    </row>
    <row r="19" spans="1:7" x14ac:dyDescent="0.25">
      <c r="A19" s="13" t="s">
        <v>287</v>
      </c>
      <c r="B19" s="31" t="s">
        <v>288</v>
      </c>
      <c r="C19" s="31" t="s">
        <v>286</v>
      </c>
      <c r="D19" s="14">
        <v>961</v>
      </c>
      <c r="E19" s="15">
        <v>29.77</v>
      </c>
      <c r="F19" s="16">
        <v>7.0000000000000001E-3</v>
      </c>
      <c r="G19" s="16"/>
    </row>
    <row r="20" spans="1:7" x14ac:dyDescent="0.25">
      <c r="A20" s="13" t="s">
        <v>268</v>
      </c>
      <c r="B20" s="31" t="s">
        <v>269</v>
      </c>
      <c r="C20" s="31" t="s">
        <v>270</v>
      </c>
      <c r="D20" s="14">
        <v>981</v>
      </c>
      <c r="E20" s="15">
        <v>29.15</v>
      </c>
      <c r="F20" s="16">
        <v>6.8999999999999999E-3</v>
      </c>
      <c r="G20" s="16"/>
    </row>
    <row r="21" spans="1:7" x14ac:dyDescent="0.25">
      <c r="A21" s="13" t="s">
        <v>358</v>
      </c>
      <c r="B21" s="31" t="s">
        <v>359</v>
      </c>
      <c r="C21" s="31" t="s">
        <v>259</v>
      </c>
      <c r="D21" s="14">
        <v>9469</v>
      </c>
      <c r="E21" s="15">
        <v>27.17</v>
      </c>
      <c r="F21" s="16">
        <v>6.4000000000000003E-3</v>
      </c>
      <c r="G21" s="16"/>
    </row>
    <row r="22" spans="1:7" x14ac:dyDescent="0.25">
      <c r="A22" s="13" t="s">
        <v>360</v>
      </c>
      <c r="B22" s="31" t="s">
        <v>361</v>
      </c>
      <c r="C22" s="31" t="s">
        <v>296</v>
      </c>
      <c r="D22" s="14">
        <v>1098</v>
      </c>
      <c r="E22" s="15">
        <v>27.16</v>
      </c>
      <c r="F22" s="16">
        <v>6.4000000000000003E-3</v>
      </c>
      <c r="G22" s="16"/>
    </row>
    <row r="23" spans="1:7" x14ac:dyDescent="0.25">
      <c r="A23" s="13" t="s">
        <v>428</v>
      </c>
      <c r="B23" s="31" t="s">
        <v>429</v>
      </c>
      <c r="C23" s="31" t="s">
        <v>277</v>
      </c>
      <c r="D23" s="14">
        <v>2877</v>
      </c>
      <c r="E23" s="15">
        <v>26.96</v>
      </c>
      <c r="F23" s="16">
        <v>6.3E-3</v>
      </c>
      <c r="G23" s="16"/>
    </row>
    <row r="24" spans="1:7" x14ac:dyDescent="0.25">
      <c r="A24" s="13" t="s">
        <v>1479</v>
      </c>
      <c r="B24" s="31" t="s">
        <v>1480</v>
      </c>
      <c r="C24" s="31" t="s">
        <v>337</v>
      </c>
      <c r="D24" s="14">
        <v>46678</v>
      </c>
      <c r="E24" s="15">
        <v>25.94</v>
      </c>
      <c r="F24" s="16">
        <v>6.1000000000000004E-3</v>
      </c>
      <c r="G24" s="16"/>
    </row>
    <row r="25" spans="1:7" x14ac:dyDescent="0.25">
      <c r="A25" s="13" t="s">
        <v>532</v>
      </c>
      <c r="B25" s="31" t="s">
        <v>533</v>
      </c>
      <c r="C25" s="31" t="s">
        <v>286</v>
      </c>
      <c r="D25" s="14">
        <v>499</v>
      </c>
      <c r="E25" s="15">
        <v>25.44</v>
      </c>
      <c r="F25" s="16">
        <v>6.0000000000000001E-3</v>
      </c>
      <c r="G25" s="16"/>
    </row>
    <row r="26" spans="1:7" x14ac:dyDescent="0.25">
      <c r="A26" s="13" t="s">
        <v>1288</v>
      </c>
      <c r="B26" s="31" t="s">
        <v>1289</v>
      </c>
      <c r="C26" s="31" t="s">
        <v>259</v>
      </c>
      <c r="D26" s="14">
        <v>2533</v>
      </c>
      <c r="E26" s="15">
        <v>23.2</v>
      </c>
      <c r="F26" s="16">
        <v>5.4999999999999997E-3</v>
      </c>
      <c r="G26" s="16"/>
    </row>
    <row r="27" spans="1:7" x14ac:dyDescent="0.25">
      <c r="A27" s="13" t="s">
        <v>888</v>
      </c>
      <c r="B27" s="31" t="s">
        <v>889</v>
      </c>
      <c r="C27" s="31" t="s">
        <v>259</v>
      </c>
      <c r="D27" s="14">
        <v>2176</v>
      </c>
      <c r="E27" s="15">
        <v>22.11</v>
      </c>
      <c r="F27" s="16">
        <v>5.1999999999999998E-3</v>
      </c>
      <c r="G27" s="16"/>
    </row>
    <row r="28" spans="1:7" x14ac:dyDescent="0.25">
      <c r="A28" s="13" t="s">
        <v>338</v>
      </c>
      <c r="B28" s="31" t="s">
        <v>339</v>
      </c>
      <c r="C28" s="31" t="s">
        <v>340</v>
      </c>
      <c r="D28" s="14">
        <v>1310</v>
      </c>
      <c r="E28" s="15">
        <v>21.83</v>
      </c>
      <c r="F28" s="16">
        <v>5.1000000000000004E-3</v>
      </c>
      <c r="G28" s="16"/>
    </row>
    <row r="29" spans="1:7" x14ac:dyDescent="0.25">
      <c r="A29" s="13" t="s">
        <v>346</v>
      </c>
      <c r="B29" s="31" t="s">
        <v>347</v>
      </c>
      <c r="C29" s="31" t="s">
        <v>291</v>
      </c>
      <c r="D29" s="14">
        <v>933</v>
      </c>
      <c r="E29" s="15">
        <v>21.51</v>
      </c>
      <c r="F29" s="16">
        <v>5.1000000000000004E-3</v>
      </c>
      <c r="G29" s="16"/>
    </row>
    <row r="30" spans="1:7" x14ac:dyDescent="0.25">
      <c r="A30" s="13" t="s">
        <v>364</v>
      </c>
      <c r="B30" s="31" t="s">
        <v>365</v>
      </c>
      <c r="C30" s="31" t="s">
        <v>355</v>
      </c>
      <c r="D30" s="14">
        <v>954</v>
      </c>
      <c r="E30" s="15">
        <v>21.47</v>
      </c>
      <c r="F30" s="16">
        <v>5.1000000000000004E-3</v>
      </c>
      <c r="G30" s="16"/>
    </row>
    <row r="31" spans="1:7" x14ac:dyDescent="0.25">
      <c r="A31" s="13" t="s">
        <v>538</v>
      </c>
      <c r="B31" s="31" t="s">
        <v>539</v>
      </c>
      <c r="C31" s="31" t="s">
        <v>337</v>
      </c>
      <c r="D31" s="14">
        <v>477</v>
      </c>
      <c r="E31" s="15">
        <v>21.3</v>
      </c>
      <c r="F31" s="16">
        <v>5.0000000000000001E-3</v>
      </c>
      <c r="G31" s="16"/>
    </row>
    <row r="32" spans="1:7" x14ac:dyDescent="0.25">
      <c r="A32" s="13" t="s">
        <v>289</v>
      </c>
      <c r="B32" s="31" t="s">
        <v>290</v>
      </c>
      <c r="C32" s="31" t="s">
        <v>291</v>
      </c>
      <c r="D32" s="14">
        <v>1139</v>
      </c>
      <c r="E32" s="15">
        <v>20.6</v>
      </c>
      <c r="F32" s="16">
        <v>4.8999999999999998E-3</v>
      </c>
      <c r="G32" s="16"/>
    </row>
    <row r="33" spans="1:7" x14ac:dyDescent="0.25">
      <c r="A33" s="13" t="s">
        <v>985</v>
      </c>
      <c r="B33" s="31" t="s">
        <v>986</v>
      </c>
      <c r="C33" s="31" t="s">
        <v>262</v>
      </c>
      <c r="D33" s="14">
        <v>4978</v>
      </c>
      <c r="E33" s="15">
        <v>20.41</v>
      </c>
      <c r="F33" s="16">
        <v>4.7999999999999996E-3</v>
      </c>
      <c r="G33" s="16"/>
    </row>
    <row r="34" spans="1:7" x14ac:dyDescent="0.25">
      <c r="A34" s="13" t="s">
        <v>278</v>
      </c>
      <c r="B34" s="31" t="s">
        <v>279</v>
      </c>
      <c r="C34" s="31" t="s">
        <v>280</v>
      </c>
      <c r="D34" s="14">
        <v>5097</v>
      </c>
      <c r="E34" s="15">
        <v>20.34</v>
      </c>
      <c r="F34" s="16">
        <v>4.7999999999999996E-3</v>
      </c>
      <c r="G34" s="16"/>
    </row>
    <row r="35" spans="1:7" x14ac:dyDescent="0.25">
      <c r="A35" s="13" t="s">
        <v>356</v>
      </c>
      <c r="B35" s="31" t="s">
        <v>357</v>
      </c>
      <c r="C35" s="31" t="s">
        <v>296</v>
      </c>
      <c r="D35" s="14">
        <v>418</v>
      </c>
      <c r="E35" s="15">
        <v>20.059999999999999</v>
      </c>
      <c r="F35" s="16">
        <v>4.7000000000000002E-3</v>
      </c>
      <c r="G35" s="16"/>
    </row>
    <row r="36" spans="1:7" x14ac:dyDescent="0.25">
      <c r="A36" s="13" t="s">
        <v>335</v>
      </c>
      <c r="B36" s="31" t="s">
        <v>336</v>
      </c>
      <c r="C36" s="31" t="s">
        <v>337</v>
      </c>
      <c r="D36" s="14">
        <v>5616</v>
      </c>
      <c r="E36" s="15">
        <v>19.79</v>
      </c>
      <c r="F36" s="16">
        <v>4.7000000000000002E-3</v>
      </c>
      <c r="G36" s="16"/>
    </row>
    <row r="37" spans="1:7" x14ac:dyDescent="0.25">
      <c r="A37" s="13" t="s">
        <v>341</v>
      </c>
      <c r="B37" s="31" t="s">
        <v>342</v>
      </c>
      <c r="C37" s="31" t="s">
        <v>343</v>
      </c>
      <c r="D37" s="14">
        <v>444</v>
      </c>
      <c r="E37" s="15">
        <v>19.47</v>
      </c>
      <c r="F37" s="16">
        <v>4.5999999999999999E-3</v>
      </c>
      <c r="G37" s="16"/>
    </row>
    <row r="38" spans="1:7" x14ac:dyDescent="0.25">
      <c r="A38" s="13" t="s">
        <v>1217</v>
      </c>
      <c r="B38" s="31" t="s">
        <v>1218</v>
      </c>
      <c r="C38" s="31" t="s">
        <v>304</v>
      </c>
      <c r="D38" s="14">
        <v>1025</v>
      </c>
      <c r="E38" s="15">
        <v>19.29</v>
      </c>
      <c r="F38" s="16">
        <v>4.4999999999999997E-3</v>
      </c>
      <c r="G38" s="16"/>
    </row>
    <row r="39" spans="1:7" x14ac:dyDescent="0.25">
      <c r="A39" s="13" t="s">
        <v>995</v>
      </c>
      <c r="B39" s="31" t="s">
        <v>996</v>
      </c>
      <c r="C39" s="31" t="s">
        <v>299</v>
      </c>
      <c r="D39" s="14">
        <v>7743</v>
      </c>
      <c r="E39" s="15">
        <v>19.13</v>
      </c>
      <c r="F39" s="16">
        <v>4.4999999999999997E-3</v>
      </c>
      <c r="G39" s="16"/>
    </row>
    <row r="40" spans="1:7" x14ac:dyDescent="0.25">
      <c r="A40" s="13" t="s">
        <v>371</v>
      </c>
      <c r="B40" s="31" t="s">
        <v>372</v>
      </c>
      <c r="C40" s="31" t="s">
        <v>373</v>
      </c>
      <c r="D40" s="14">
        <v>8885</v>
      </c>
      <c r="E40" s="15">
        <v>18.78</v>
      </c>
      <c r="F40" s="16">
        <v>4.4000000000000003E-3</v>
      </c>
      <c r="G40" s="16"/>
    </row>
    <row r="41" spans="1:7" x14ac:dyDescent="0.25">
      <c r="A41" s="13" t="s">
        <v>366</v>
      </c>
      <c r="B41" s="31" t="s">
        <v>367</v>
      </c>
      <c r="C41" s="31" t="s">
        <v>286</v>
      </c>
      <c r="D41" s="14">
        <v>141</v>
      </c>
      <c r="E41" s="15">
        <v>18.77</v>
      </c>
      <c r="F41" s="16">
        <v>4.4000000000000003E-3</v>
      </c>
      <c r="G41" s="16"/>
    </row>
    <row r="42" spans="1:7" x14ac:dyDescent="0.25">
      <c r="A42" s="13" t="s">
        <v>899</v>
      </c>
      <c r="B42" s="31" t="s">
        <v>900</v>
      </c>
      <c r="C42" s="31" t="s">
        <v>350</v>
      </c>
      <c r="D42" s="14">
        <v>2004</v>
      </c>
      <c r="E42" s="15">
        <v>18.5</v>
      </c>
      <c r="F42" s="16">
        <v>4.4000000000000003E-3</v>
      </c>
      <c r="G42" s="16"/>
    </row>
    <row r="43" spans="1:7" x14ac:dyDescent="0.25">
      <c r="A43" s="13" t="s">
        <v>407</v>
      </c>
      <c r="B43" s="31" t="s">
        <v>408</v>
      </c>
      <c r="C43" s="31" t="s">
        <v>409</v>
      </c>
      <c r="D43" s="14">
        <v>11003</v>
      </c>
      <c r="E43" s="15">
        <v>17.829999999999998</v>
      </c>
      <c r="F43" s="16">
        <v>4.1999999999999997E-3</v>
      </c>
      <c r="G43" s="16"/>
    </row>
    <row r="44" spans="1:7" x14ac:dyDescent="0.25">
      <c r="A44" s="13" t="s">
        <v>467</v>
      </c>
      <c r="B44" s="31" t="s">
        <v>468</v>
      </c>
      <c r="C44" s="31" t="s">
        <v>343</v>
      </c>
      <c r="D44" s="14">
        <v>159</v>
      </c>
      <c r="E44" s="15">
        <v>17.75</v>
      </c>
      <c r="F44" s="16">
        <v>4.1999999999999997E-3</v>
      </c>
      <c r="G44" s="16"/>
    </row>
    <row r="45" spans="1:7" x14ac:dyDescent="0.25">
      <c r="A45" s="13" t="s">
        <v>517</v>
      </c>
      <c r="B45" s="31" t="s">
        <v>518</v>
      </c>
      <c r="C45" s="31" t="s">
        <v>259</v>
      </c>
      <c r="D45" s="14">
        <v>25479</v>
      </c>
      <c r="E45" s="15">
        <v>17.739999999999998</v>
      </c>
      <c r="F45" s="16">
        <v>4.1999999999999997E-3</v>
      </c>
      <c r="G45" s="16"/>
    </row>
    <row r="46" spans="1:7" x14ac:dyDescent="0.25">
      <c r="A46" s="13" t="s">
        <v>1256</v>
      </c>
      <c r="B46" s="31" t="s">
        <v>1257</v>
      </c>
      <c r="C46" s="31" t="s">
        <v>340</v>
      </c>
      <c r="D46" s="14">
        <v>1617</v>
      </c>
      <c r="E46" s="15">
        <v>17.72</v>
      </c>
      <c r="F46" s="16">
        <v>4.1999999999999997E-3</v>
      </c>
      <c r="G46" s="16"/>
    </row>
    <row r="47" spans="1:7" x14ac:dyDescent="0.25">
      <c r="A47" s="13" t="s">
        <v>281</v>
      </c>
      <c r="B47" s="31" t="s">
        <v>282</v>
      </c>
      <c r="C47" s="31" t="s">
        <v>283</v>
      </c>
      <c r="D47" s="14">
        <v>3851</v>
      </c>
      <c r="E47" s="15">
        <v>16.61</v>
      </c>
      <c r="F47" s="16">
        <v>3.8999999999999998E-3</v>
      </c>
      <c r="G47" s="16"/>
    </row>
    <row r="48" spans="1:7" x14ac:dyDescent="0.25">
      <c r="A48" s="13" t="s">
        <v>892</v>
      </c>
      <c r="B48" s="31" t="s">
        <v>893</v>
      </c>
      <c r="C48" s="31" t="s">
        <v>291</v>
      </c>
      <c r="D48" s="14">
        <v>1496</v>
      </c>
      <c r="E48" s="15">
        <v>16.47</v>
      </c>
      <c r="F48" s="16">
        <v>3.8999999999999998E-3</v>
      </c>
      <c r="G48" s="16"/>
    </row>
    <row r="49" spans="1:7" x14ac:dyDescent="0.25">
      <c r="A49" s="13" t="s">
        <v>936</v>
      </c>
      <c r="B49" s="31" t="s">
        <v>937</v>
      </c>
      <c r="C49" s="31" t="s">
        <v>370</v>
      </c>
      <c r="D49" s="14">
        <v>203</v>
      </c>
      <c r="E49" s="15">
        <v>16.46</v>
      </c>
      <c r="F49" s="16">
        <v>3.8999999999999998E-3</v>
      </c>
      <c r="G49" s="16"/>
    </row>
    <row r="50" spans="1:7" x14ac:dyDescent="0.25">
      <c r="A50" s="13" t="s">
        <v>1481</v>
      </c>
      <c r="B50" s="31" t="s">
        <v>1482</v>
      </c>
      <c r="C50" s="31" t="s">
        <v>332</v>
      </c>
      <c r="D50" s="14">
        <v>933</v>
      </c>
      <c r="E50" s="15">
        <v>16.45</v>
      </c>
      <c r="F50" s="16">
        <v>3.8999999999999998E-3</v>
      </c>
      <c r="G50" s="16"/>
    </row>
    <row r="51" spans="1:7" x14ac:dyDescent="0.25">
      <c r="A51" s="13" t="s">
        <v>1258</v>
      </c>
      <c r="B51" s="31" t="s">
        <v>1259</v>
      </c>
      <c r="C51" s="31" t="s">
        <v>337</v>
      </c>
      <c r="D51" s="14">
        <v>49</v>
      </c>
      <c r="E51" s="15">
        <v>16.440000000000001</v>
      </c>
      <c r="F51" s="16">
        <v>3.8999999999999998E-3</v>
      </c>
      <c r="G51" s="16"/>
    </row>
    <row r="52" spans="1:7" x14ac:dyDescent="0.25">
      <c r="A52" s="13" t="s">
        <v>930</v>
      </c>
      <c r="B52" s="31" t="s">
        <v>931</v>
      </c>
      <c r="C52" s="31" t="s">
        <v>332</v>
      </c>
      <c r="D52" s="14">
        <v>1020</v>
      </c>
      <c r="E52" s="15">
        <v>16.170000000000002</v>
      </c>
      <c r="F52" s="16">
        <v>3.8E-3</v>
      </c>
      <c r="G52" s="16"/>
    </row>
    <row r="53" spans="1:7" x14ac:dyDescent="0.25">
      <c r="A53" s="13" t="s">
        <v>419</v>
      </c>
      <c r="B53" s="31" t="s">
        <v>420</v>
      </c>
      <c r="C53" s="31" t="s">
        <v>421</v>
      </c>
      <c r="D53" s="14">
        <v>1556</v>
      </c>
      <c r="E53" s="15">
        <v>16.149999999999999</v>
      </c>
      <c r="F53" s="16">
        <v>3.8E-3</v>
      </c>
      <c r="G53" s="16"/>
    </row>
    <row r="54" spans="1:7" x14ac:dyDescent="0.25">
      <c r="A54" s="13" t="s">
        <v>513</v>
      </c>
      <c r="B54" s="31" t="s">
        <v>514</v>
      </c>
      <c r="C54" s="31" t="s">
        <v>384</v>
      </c>
      <c r="D54" s="14">
        <v>2036</v>
      </c>
      <c r="E54" s="15">
        <v>15.78</v>
      </c>
      <c r="F54" s="16">
        <v>3.7000000000000002E-3</v>
      </c>
      <c r="G54" s="16"/>
    </row>
    <row r="55" spans="1:7" x14ac:dyDescent="0.25">
      <c r="A55" s="13" t="s">
        <v>1007</v>
      </c>
      <c r="B55" s="31" t="s">
        <v>1008</v>
      </c>
      <c r="C55" s="31" t="s">
        <v>280</v>
      </c>
      <c r="D55" s="14">
        <v>4869</v>
      </c>
      <c r="E55" s="15">
        <v>15.5</v>
      </c>
      <c r="F55" s="16">
        <v>3.7000000000000002E-3</v>
      </c>
      <c r="G55" s="16"/>
    </row>
    <row r="56" spans="1:7" x14ac:dyDescent="0.25">
      <c r="A56" s="13" t="s">
        <v>394</v>
      </c>
      <c r="B56" s="31" t="s">
        <v>395</v>
      </c>
      <c r="C56" s="31" t="s">
        <v>296</v>
      </c>
      <c r="D56" s="14">
        <v>1292</v>
      </c>
      <c r="E56" s="15">
        <v>15.45</v>
      </c>
      <c r="F56" s="16">
        <v>3.5999999999999999E-3</v>
      </c>
      <c r="G56" s="16"/>
    </row>
    <row r="57" spans="1:7" x14ac:dyDescent="0.25">
      <c r="A57" s="13" t="s">
        <v>1483</v>
      </c>
      <c r="B57" s="31" t="s">
        <v>1484</v>
      </c>
      <c r="C57" s="31" t="s">
        <v>291</v>
      </c>
      <c r="D57" s="14">
        <v>1075</v>
      </c>
      <c r="E57" s="15">
        <v>14.94</v>
      </c>
      <c r="F57" s="16">
        <v>3.5000000000000001E-3</v>
      </c>
      <c r="G57" s="16"/>
    </row>
    <row r="58" spans="1:7" x14ac:dyDescent="0.25">
      <c r="A58" s="13" t="s">
        <v>318</v>
      </c>
      <c r="B58" s="31" t="s">
        <v>319</v>
      </c>
      <c r="C58" s="31" t="s">
        <v>320</v>
      </c>
      <c r="D58" s="14">
        <v>127</v>
      </c>
      <c r="E58" s="15">
        <v>14.71</v>
      </c>
      <c r="F58" s="16">
        <v>3.5000000000000001E-3</v>
      </c>
      <c r="G58" s="16"/>
    </row>
    <row r="59" spans="1:7" x14ac:dyDescent="0.25">
      <c r="A59" s="13" t="s">
        <v>1011</v>
      </c>
      <c r="B59" s="31" t="s">
        <v>1012</v>
      </c>
      <c r="C59" s="31" t="s">
        <v>299</v>
      </c>
      <c r="D59" s="14">
        <v>1470</v>
      </c>
      <c r="E59" s="15">
        <v>14.3</v>
      </c>
      <c r="F59" s="16">
        <v>3.3999999999999998E-3</v>
      </c>
      <c r="G59" s="16"/>
    </row>
    <row r="60" spans="1:7" x14ac:dyDescent="0.25">
      <c r="A60" s="13" t="s">
        <v>458</v>
      </c>
      <c r="B60" s="31" t="s">
        <v>459</v>
      </c>
      <c r="C60" s="31" t="s">
        <v>299</v>
      </c>
      <c r="D60" s="14">
        <v>5277</v>
      </c>
      <c r="E60" s="15">
        <v>14.26</v>
      </c>
      <c r="F60" s="16">
        <v>3.3999999999999998E-3</v>
      </c>
      <c r="G60" s="16"/>
    </row>
    <row r="61" spans="1:7" x14ac:dyDescent="0.25">
      <c r="A61" s="13" t="s">
        <v>310</v>
      </c>
      <c r="B61" s="31" t="s">
        <v>311</v>
      </c>
      <c r="C61" s="31" t="s">
        <v>277</v>
      </c>
      <c r="D61" s="14">
        <v>1505</v>
      </c>
      <c r="E61" s="15">
        <v>14.11</v>
      </c>
      <c r="F61" s="16">
        <v>3.3E-3</v>
      </c>
      <c r="G61" s="16"/>
    </row>
    <row r="62" spans="1:7" x14ac:dyDescent="0.25">
      <c r="A62" s="13" t="s">
        <v>1209</v>
      </c>
      <c r="B62" s="31" t="s">
        <v>1210</v>
      </c>
      <c r="C62" s="31" t="s">
        <v>418</v>
      </c>
      <c r="D62" s="14">
        <v>558</v>
      </c>
      <c r="E62" s="15">
        <v>14.05</v>
      </c>
      <c r="F62" s="16">
        <v>3.3E-3</v>
      </c>
      <c r="G62" s="16"/>
    </row>
    <row r="63" spans="1:7" x14ac:dyDescent="0.25">
      <c r="A63" s="13" t="s">
        <v>890</v>
      </c>
      <c r="B63" s="31" t="s">
        <v>891</v>
      </c>
      <c r="C63" s="31" t="s">
        <v>291</v>
      </c>
      <c r="D63" s="14">
        <v>579</v>
      </c>
      <c r="E63" s="15">
        <v>13.93</v>
      </c>
      <c r="F63" s="16">
        <v>3.3E-3</v>
      </c>
      <c r="G63" s="16"/>
    </row>
    <row r="64" spans="1:7" x14ac:dyDescent="0.25">
      <c r="A64" s="13" t="s">
        <v>897</v>
      </c>
      <c r="B64" s="31" t="s">
        <v>898</v>
      </c>
      <c r="C64" s="31" t="s">
        <v>299</v>
      </c>
      <c r="D64" s="14">
        <v>5259</v>
      </c>
      <c r="E64" s="15">
        <v>13.92</v>
      </c>
      <c r="F64" s="16">
        <v>3.3E-3</v>
      </c>
      <c r="G64" s="16"/>
    </row>
    <row r="65" spans="1:7" x14ac:dyDescent="0.25">
      <c r="A65" s="13" t="s">
        <v>907</v>
      </c>
      <c r="B65" s="31" t="s">
        <v>908</v>
      </c>
      <c r="C65" s="31" t="s">
        <v>389</v>
      </c>
      <c r="D65" s="14">
        <v>2157</v>
      </c>
      <c r="E65" s="15">
        <v>13.84</v>
      </c>
      <c r="F65" s="16">
        <v>3.3E-3</v>
      </c>
      <c r="G65" s="16"/>
    </row>
    <row r="66" spans="1:7" x14ac:dyDescent="0.25">
      <c r="A66" s="13" t="s">
        <v>443</v>
      </c>
      <c r="B66" s="31" t="s">
        <v>444</v>
      </c>
      <c r="C66" s="31" t="s">
        <v>256</v>
      </c>
      <c r="D66" s="14">
        <v>3693</v>
      </c>
      <c r="E66" s="15">
        <v>13.83</v>
      </c>
      <c r="F66" s="16">
        <v>3.3E-3</v>
      </c>
      <c r="G66" s="16"/>
    </row>
    <row r="67" spans="1:7" x14ac:dyDescent="0.25">
      <c r="A67" s="13" t="s">
        <v>542</v>
      </c>
      <c r="B67" s="31" t="s">
        <v>543</v>
      </c>
      <c r="C67" s="31" t="s">
        <v>421</v>
      </c>
      <c r="D67" s="14">
        <v>3447</v>
      </c>
      <c r="E67" s="15">
        <v>13.76</v>
      </c>
      <c r="F67" s="16">
        <v>3.2000000000000002E-3</v>
      </c>
      <c r="G67" s="16"/>
    </row>
    <row r="68" spans="1:7" x14ac:dyDescent="0.25">
      <c r="A68" s="13" t="s">
        <v>344</v>
      </c>
      <c r="B68" s="31" t="s">
        <v>345</v>
      </c>
      <c r="C68" s="31" t="s">
        <v>296</v>
      </c>
      <c r="D68" s="14">
        <v>1135</v>
      </c>
      <c r="E68" s="15">
        <v>13.61</v>
      </c>
      <c r="F68" s="16">
        <v>3.2000000000000002E-3</v>
      </c>
      <c r="G68" s="16"/>
    </row>
    <row r="69" spans="1:7" x14ac:dyDescent="0.25">
      <c r="A69" s="13" t="s">
        <v>1290</v>
      </c>
      <c r="B69" s="31" t="s">
        <v>1291</v>
      </c>
      <c r="C69" s="31" t="s">
        <v>259</v>
      </c>
      <c r="D69" s="14">
        <v>67536</v>
      </c>
      <c r="E69" s="15">
        <v>13.46</v>
      </c>
      <c r="F69" s="16">
        <v>3.2000000000000002E-3</v>
      </c>
      <c r="G69" s="16"/>
    </row>
    <row r="70" spans="1:7" x14ac:dyDescent="0.25">
      <c r="A70" s="13" t="s">
        <v>452</v>
      </c>
      <c r="B70" s="31" t="s">
        <v>453</v>
      </c>
      <c r="C70" s="31" t="s">
        <v>370</v>
      </c>
      <c r="D70" s="14">
        <v>699</v>
      </c>
      <c r="E70" s="15">
        <v>13.32</v>
      </c>
      <c r="F70" s="16">
        <v>3.0999999999999999E-3</v>
      </c>
      <c r="G70" s="16"/>
    </row>
    <row r="71" spans="1:7" x14ac:dyDescent="0.25">
      <c r="A71" s="13" t="s">
        <v>1260</v>
      </c>
      <c r="B71" s="31" t="s">
        <v>1261</v>
      </c>
      <c r="C71" s="31" t="s">
        <v>1237</v>
      </c>
      <c r="D71" s="14">
        <v>13725</v>
      </c>
      <c r="E71" s="15">
        <v>13.24</v>
      </c>
      <c r="F71" s="16">
        <v>3.0999999999999999E-3</v>
      </c>
      <c r="G71" s="16"/>
    </row>
    <row r="72" spans="1:7" x14ac:dyDescent="0.25">
      <c r="A72" s="13" t="s">
        <v>1235</v>
      </c>
      <c r="B72" s="31" t="s">
        <v>1236</v>
      </c>
      <c r="C72" s="31" t="s">
        <v>1237</v>
      </c>
      <c r="D72" s="14">
        <v>793</v>
      </c>
      <c r="E72" s="15">
        <v>13.14</v>
      </c>
      <c r="F72" s="16">
        <v>3.0999999999999999E-3</v>
      </c>
      <c r="G72" s="16"/>
    </row>
    <row r="73" spans="1:7" x14ac:dyDescent="0.25">
      <c r="A73" s="13" t="s">
        <v>405</v>
      </c>
      <c r="B73" s="31" t="s">
        <v>406</v>
      </c>
      <c r="C73" s="31" t="s">
        <v>373</v>
      </c>
      <c r="D73" s="14">
        <v>1008</v>
      </c>
      <c r="E73" s="15">
        <v>12.75</v>
      </c>
      <c r="F73" s="16">
        <v>3.0000000000000001E-3</v>
      </c>
      <c r="G73" s="16"/>
    </row>
    <row r="74" spans="1:7" x14ac:dyDescent="0.25">
      <c r="A74" s="13" t="s">
        <v>422</v>
      </c>
      <c r="B74" s="31" t="s">
        <v>423</v>
      </c>
      <c r="C74" s="31" t="s">
        <v>280</v>
      </c>
      <c r="D74" s="14">
        <v>731</v>
      </c>
      <c r="E74" s="15">
        <v>12.69</v>
      </c>
      <c r="F74" s="16">
        <v>3.0000000000000001E-3</v>
      </c>
      <c r="G74" s="16"/>
    </row>
    <row r="75" spans="1:7" x14ac:dyDescent="0.25">
      <c r="A75" s="13" t="s">
        <v>454</v>
      </c>
      <c r="B75" s="31" t="s">
        <v>455</v>
      </c>
      <c r="C75" s="31" t="s">
        <v>449</v>
      </c>
      <c r="D75" s="14">
        <v>718</v>
      </c>
      <c r="E75" s="15">
        <v>12.67</v>
      </c>
      <c r="F75" s="16">
        <v>3.0000000000000001E-3</v>
      </c>
      <c r="G75" s="16"/>
    </row>
    <row r="76" spans="1:7" x14ac:dyDescent="0.25">
      <c r="A76" s="13" t="s">
        <v>1485</v>
      </c>
      <c r="B76" s="31" t="s">
        <v>1486</v>
      </c>
      <c r="C76" s="31" t="s">
        <v>343</v>
      </c>
      <c r="D76" s="14">
        <v>876</v>
      </c>
      <c r="E76" s="15">
        <v>12.53</v>
      </c>
      <c r="F76" s="16">
        <v>3.0000000000000001E-3</v>
      </c>
      <c r="G76" s="16"/>
    </row>
    <row r="77" spans="1:7" x14ac:dyDescent="0.25">
      <c r="A77" s="13" t="s">
        <v>894</v>
      </c>
      <c r="B77" s="31" t="s">
        <v>895</v>
      </c>
      <c r="C77" s="31" t="s">
        <v>896</v>
      </c>
      <c r="D77" s="14">
        <v>4176</v>
      </c>
      <c r="E77" s="15">
        <v>12.51</v>
      </c>
      <c r="F77" s="16">
        <v>2.8999999999999998E-3</v>
      </c>
      <c r="G77" s="16"/>
    </row>
    <row r="78" spans="1:7" x14ac:dyDescent="0.25">
      <c r="A78" s="13" t="s">
        <v>915</v>
      </c>
      <c r="B78" s="31" t="s">
        <v>916</v>
      </c>
      <c r="C78" s="31" t="s">
        <v>291</v>
      </c>
      <c r="D78" s="14">
        <v>225</v>
      </c>
      <c r="E78" s="15">
        <v>12.15</v>
      </c>
      <c r="F78" s="16">
        <v>2.8999999999999998E-3</v>
      </c>
      <c r="G78" s="16"/>
    </row>
    <row r="79" spans="1:7" x14ac:dyDescent="0.25">
      <c r="A79" s="13" t="s">
        <v>1487</v>
      </c>
      <c r="B79" s="31" t="s">
        <v>1488</v>
      </c>
      <c r="C79" s="31" t="s">
        <v>304</v>
      </c>
      <c r="D79" s="14">
        <v>411</v>
      </c>
      <c r="E79" s="15">
        <v>12.12</v>
      </c>
      <c r="F79" s="16">
        <v>2.8999999999999998E-3</v>
      </c>
      <c r="G79" s="16"/>
    </row>
    <row r="80" spans="1:7" x14ac:dyDescent="0.25">
      <c r="A80" s="13" t="s">
        <v>1489</v>
      </c>
      <c r="B80" s="31" t="s">
        <v>1490</v>
      </c>
      <c r="C80" s="31" t="s">
        <v>343</v>
      </c>
      <c r="D80" s="14">
        <v>970</v>
      </c>
      <c r="E80" s="15">
        <v>12.03</v>
      </c>
      <c r="F80" s="16">
        <v>2.8E-3</v>
      </c>
      <c r="G80" s="16"/>
    </row>
    <row r="81" spans="1:7" x14ac:dyDescent="0.25">
      <c r="A81" s="13" t="s">
        <v>938</v>
      </c>
      <c r="B81" s="31" t="s">
        <v>939</v>
      </c>
      <c r="C81" s="31" t="s">
        <v>277</v>
      </c>
      <c r="D81" s="14">
        <v>265</v>
      </c>
      <c r="E81" s="15">
        <v>12.02</v>
      </c>
      <c r="F81" s="16">
        <v>2.8E-3</v>
      </c>
      <c r="G81" s="16"/>
    </row>
    <row r="82" spans="1:7" x14ac:dyDescent="0.25">
      <c r="A82" s="13" t="s">
        <v>928</v>
      </c>
      <c r="B82" s="31" t="s">
        <v>929</v>
      </c>
      <c r="C82" s="31" t="s">
        <v>586</v>
      </c>
      <c r="D82" s="14">
        <v>13293</v>
      </c>
      <c r="E82" s="15">
        <v>12.01</v>
      </c>
      <c r="F82" s="16">
        <v>2.8E-3</v>
      </c>
      <c r="G82" s="16"/>
    </row>
    <row r="83" spans="1:7" x14ac:dyDescent="0.25">
      <c r="A83" s="13" t="s">
        <v>1238</v>
      </c>
      <c r="B83" s="31" t="s">
        <v>1239</v>
      </c>
      <c r="C83" s="31" t="s">
        <v>286</v>
      </c>
      <c r="D83" s="14">
        <v>119</v>
      </c>
      <c r="E83" s="15">
        <v>11.89</v>
      </c>
      <c r="F83" s="16">
        <v>2.8E-3</v>
      </c>
      <c r="G83" s="16"/>
    </row>
    <row r="84" spans="1:7" x14ac:dyDescent="0.25">
      <c r="A84" s="13" t="s">
        <v>534</v>
      </c>
      <c r="B84" s="31" t="s">
        <v>535</v>
      </c>
      <c r="C84" s="31" t="s">
        <v>343</v>
      </c>
      <c r="D84" s="14">
        <v>486</v>
      </c>
      <c r="E84" s="15">
        <v>11.88</v>
      </c>
      <c r="F84" s="16">
        <v>2.8E-3</v>
      </c>
      <c r="G84" s="16"/>
    </row>
    <row r="85" spans="1:7" x14ac:dyDescent="0.25">
      <c r="A85" s="13" t="s">
        <v>396</v>
      </c>
      <c r="B85" s="31" t="s">
        <v>397</v>
      </c>
      <c r="C85" s="31" t="s">
        <v>398</v>
      </c>
      <c r="D85" s="14">
        <v>2441</v>
      </c>
      <c r="E85" s="15">
        <v>11.75</v>
      </c>
      <c r="F85" s="16">
        <v>2.8E-3</v>
      </c>
      <c r="G85" s="16"/>
    </row>
    <row r="86" spans="1:7" x14ac:dyDescent="0.25">
      <c r="A86" s="13" t="s">
        <v>445</v>
      </c>
      <c r="B86" s="31" t="s">
        <v>446</v>
      </c>
      <c r="C86" s="31" t="s">
        <v>280</v>
      </c>
      <c r="D86" s="14">
        <v>2073</v>
      </c>
      <c r="E86" s="15">
        <v>11.63</v>
      </c>
      <c r="F86" s="16">
        <v>2.7000000000000001E-3</v>
      </c>
      <c r="G86" s="16"/>
    </row>
    <row r="87" spans="1:7" x14ac:dyDescent="0.25">
      <c r="A87" s="13" t="s">
        <v>399</v>
      </c>
      <c r="B87" s="31" t="s">
        <v>400</v>
      </c>
      <c r="C87" s="31" t="s">
        <v>296</v>
      </c>
      <c r="D87" s="14">
        <v>509</v>
      </c>
      <c r="E87" s="15">
        <v>11.59</v>
      </c>
      <c r="F87" s="16">
        <v>2.7000000000000001E-3</v>
      </c>
      <c r="G87" s="16"/>
    </row>
    <row r="88" spans="1:7" x14ac:dyDescent="0.25">
      <c r="A88" s="13" t="s">
        <v>414</v>
      </c>
      <c r="B88" s="31" t="s">
        <v>415</v>
      </c>
      <c r="C88" s="31" t="s">
        <v>259</v>
      </c>
      <c r="D88" s="14">
        <v>1359</v>
      </c>
      <c r="E88" s="15">
        <v>11.58</v>
      </c>
      <c r="F88" s="16">
        <v>2.7000000000000001E-3</v>
      </c>
      <c r="G88" s="16"/>
    </row>
    <row r="89" spans="1:7" x14ac:dyDescent="0.25">
      <c r="A89" s="13" t="s">
        <v>368</v>
      </c>
      <c r="B89" s="31" t="s">
        <v>369</v>
      </c>
      <c r="C89" s="31" t="s">
        <v>370</v>
      </c>
      <c r="D89" s="14">
        <v>237</v>
      </c>
      <c r="E89" s="15">
        <v>11.51</v>
      </c>
      <c r="F89" s="16">
        <v>2.7000000000000001E-3</v>
      </c>
      <c r="G89" s="16"/>
    </row>
    <row r="90" spans="1:7" x14ac:dyDescent="0.25">
      <c r="A90" s="13" t="s">
        <v>1491</v>
      </c>
      <c r="B90" s="31" t="s">
        <v>1492</v>
      </c>
      <c r="C90" s="31" t="s">
        <v>337</v>
      </c>
      <c r="D90" s="14">
        <v>368</v>
      </c>
      <c r="E90" s="15">
        <v>11.48</v>
      </c>
      <c r="F90" s="16">
        <v>2.7000000000000001E-3</v>
      </c>
      <c r="G90" s="16"/>
    </row>
    <row r="91" spans="1:7" x14ac:dyDescent="0.25">
      <c r="A91" s="13" t="s">
        <v>1240</v>
      </c>
      <c r="B91" s="31" t="s">
        <v>1241</v>
      </c>
      <c r="C91" s="31" t="s">
        <v>320</v>
      </c>
      <c r="D91" s="14">
        <v>409</v>
      </c>
      <c r="E91" s="15">
        <v>11.43</v>
      </c>
      <c r="F91" s="16">
        <v>2.7000000000000001E-3</v>
      </c>
      <c r="G91" s="16"/>
    </row>
    <row r="92" spans="1:7" x14ac:dyDescent="0.25">
      <c r="A92" s="13" t="s">
        <v>526</v>
      </c>
      <c r="B92" s="31" t="s">
        <v>527</v>
      </c>
      <c r="C92" s="31" t="s">
        <v>323</v>
      </c>
      <c r="D92" s="14">
        <v>771</v>
      </c>
      <c r="E92" s="15">
        <v>11.25</v>
      </c>
      <c r="F92" s="16">
        <v>2.5999999999999999E-3</v>
      </c>
      <c r="G92" s="16"/>
    </row>
    <row r="93" spans="1:7" x14ac:dyDescent="0.25">
      <c r="A93" s="13" t="s">
        <v>905</v>
      </c>
      <c r="B93" s="31" t="s">
        <v>906</v>
      </c>
      <c r="C93" s="31" t="s">
        <v>277</v>
      </c>
      <c r="D93" s="14">
        <v>3171</v>
      </c>
      <c r="E93" s="15">
        <v>10.96</v>
      </c>
      <c r="F93" s="16">
        <v>2.5999999999999999E-3</v>
      </c>
      <c r="G93" s="16"/>
    </row>
    <row r="94" spans="1:7" x14ac:dyDescent="0.25">
      <c r="A94" s="13" t="s">
        <v>1262</v>
      </c>
      <c r="B94" s="31" t="s">
        <v>1263</v>
      </c>
      <c r="C94" s="31" t="s">
        <v>262</v>
      </c>
      <c r="D94" s="14">
        <v>106191</v>
      </c>
      <c r="E94" s="15">
        <v>10.85</v>
      </c>
      <c r="F94" s="16">
        <v>2.5999999999999999E-3</v>
      </c>
      <c r="G94" s="16"/>
    </row>
    <row r="95" spans="1:7" x14ac:dyDescent="0.25">
      <c r="A95" s="13" t="s">
        <v>940</v>
      </c>
      <c r="B95" s="31" t="s">
        <v>941</v>
      </c>
      <c r="C95" s="31" t="s">
        <v>277</v>
      </c>
      <c r="D95" s="14">
        <v>620</v>
      </c>
      <c r="E95" s="15">
        <v>10.83</v>
      </c>
      <c r="F95" s="16">
        <v>2.5999999999999999E-3</v>
      </c>
      <c r="G95" s="16"/>
    </row>
    <row r="96" spans="1:7" x14ac:dyDescent="0.25">
      <c r="A96" s="13" t="s">
        <v>1493</v>
      </c>
      <c r="B96" s="31" t="s">
        <v>1494</v>
      </c>
      <c r="C96" s="31" t="s">
        <v>601</v>
      </c>
      <c r="D96" s="14">
        <v>507</v>
      </c>
      <c r="E96" s="15">
        <v>10.63</v>
      </c>
      <c r="F96" s="16">
        <v>2.5000000000000001E-3</v>
      </c>
      <c r="G96" s="16"/>
    </row>
    <row r="97" spans="1:7" x14ac:dyDescent="0.25">
      <c r="A97" s="13" t="s">
        <v>530</v>
      </c>
      <c r="B97" s="31" t="s">
        <v>531</v>
      </c>
      <c r="C97" s="31" t="s">
        <v>286</v>
      </c>
      <c r="D97" s="14">
        <v>148</v>
      </c>
      <c r="E97" s="15">
        <v>10.52</v>
      </c>
      <c r="F97" s="16">
        <v>2.5000000000000001E-3</v>
      </c>
      <c r="G97" s="16"/>
    </row>
    <row r="98" spans="1:7" x14ac:dyDescent="0.25">
      <c r="A98" s="13" t="s">
        <v>456</v>
      </c>
      <c r="B98" s="31" t="s">
        <v>457</v>
      </c>
      <c r="C98" s="31" t="s">
        <v>449</v>
      </c>
      <c r="D98" s="14">
        <v>572</v>
      </c>
      <c r="E98" s="15">
        <v>10.5</v>
      </c>
      <c r="F98" s="16">
        <v>2.5000000000000001E-3</v>
      </c>
      <c r="G98" s="16"/>
    </row>
    <row r="99" spans="1:7" x14ac:dyDescent="0.25">
      <c r="A99" s="13" t="s">
        <v>921</v>
      </c>
      <c r="B99" s="31" t="s">
        <v>922</v>
      </c>
      <c r="C99" s="31" t="s">
        <v>923</v>
      </c>
      <c r="D99" s="14">
        <v>243</v>
      </c>
      <c r="E99" s="15">
        <v>10.44</v>
      </c>
      <c r="F99" s="16">
        <v>2.5000000000000001E-3</v>
      </c>
      <c r="G99" s="16"/>
    </row>
    <row r="100" spans="1:7" x14ac:dyDescent="0.25">
      <c r="A100" s="13" t="s">
        <v>1264</v>
      </c>
      <c r="B100" s="31" t="s">
        <v>1265</v>
      </c>
      <c r="C100" s="31" t="s">
        <v>304</v>
      </c>
      <c r="D100" s="14">
        <v>8</v>
      </c>
      <c r="E100" s="15">
        <v>10.38</v>
      </c>
      <c r="F100" s="16">
        <v>2.3999999999999998E-3</v>
      </c>
      <c r="G100" s="16"/>
    </row>
    <row r="101" spans="1:7" x14ac:dyDescent="0.25">
      <c r="A101" s="13" t="s">
        <v>552</v>
      </c>
      <c r="B101" s="31" t="s">
        <v>553</v>
      </c>
      <c r="C101" s="31" t="s">
        <v>270</v>
      </c>
      <c r="D101" s="14">
        <v>999</v>
      </c>
      <c r="E101" s="15">
        <v>10.34</v>
      </c>
      <c r="F101" s="16">
        <v>2.3999999999999998E-3</v>
      </c>
      <c r="G101" s="16"/>
    </row>
    <row r="102" spans="1:7" x14ac:dyDescent="0.25">
      <c r="A102" s="13" t="s">
        <v>430</v>
      </c>
      <c r="B102" s="31" t="s">
        <v>431</v>
      </c>
      <c r="C102" s="31" t="s">
        <v>432</v>
      </c>
      <c r="D102" s="14">
        <v>301</v>
      </c>
      <c r="E102" s="15">
        <v>10.3</v>
      </c>
      <c r="F102" s="16">
        <v>2.3999999999999998E-3</v>
      </c>
      <c r="G102" s="16"/>
    </row>
    <row r="103" spans="1:7" x14ac:dyDescent="0.25">
      <c r="A103" s="13" t="s">
        <v>926</v>
      </c>
      <c r="B103" s="31" t="s">
        <v>927</v>
      </c>
      <c r="C103" s="31" t="s">
        <v>896</v>
      </c>
      <c r="D103" s="14">
        <v>2098</v>
      </c>
      <c r="E103" s="15">
        <v>10.3</v>
      </c>
      <c r="F103" s="16">
        <v>2.3999999999999998E-3</v>
      </c>
      <c r="G103" s="16"/>
    </row>
    <row r="104" spans="1:7" x14ac:dyDescent="0.25">
      <c r="A104" s="13" t="s">
        <v>1003</v>
      </c>
      <c r="B104" s="31" t="s">
        <v>1004</v>
      </c>
      <c r="C104" s="31" t="s">
        <v>373</v>
      </c>
      <c r="D104" s="14">
        <v>5560</v>
      </c>
      <c r="E104" s="15">
        <v>10.26</v>
      </c>
      <c r="F104" s="16">
        <v>2.3999999999999998E-3</v>
      </c>
      <c r="G104" s="16"/>
    </row>
    <row r="105" spans="1:7" x14ac:dyDescent="0.25">
      <c r="A105" s="13" t="s">
        <v>1495</v>
      </c>
      <c r="B105" s="31" t="s">
        <v>1496</v>
      </c>
      <c r="C105" s="31" t="s">
        <v>280</v>
      </c>
      <c r="D105" s="14">
        <v>12167</v>
      </c>
      <c r="E105" s="15">
        <v>10.119999999999999</v>
      </c>
      <c r="F105" s="16">
        <v>2.3999999999999998E-3</v>
      </c>
      <c r="G105" s="16"/>
    </row>
    <row r="106" spans="1:7" x14ac:dyDescent="0.25">
      <c r="A106" s="13" t="s">
        <v>324</v>
      </c>
      <c r="B106" s="31" t="s">
        <v>325</v>
      </c>
      <c r="C106" s="31" t="s">
        <v>296</v>
      </c>
      <c r="D106" s="14">
        <v>683</v>
      </c>
      <c r="E106" s="15">
        <v>10.06</v>
      </c>
      <c r="F106" s="16">
        <v>2.3999999999999998E-3</v>
      </c>
      <c r="G106" s="16"/>
    </row>
    <row r="107" spans="1:7" x14ac:dyDescent="0.25">
      <c r="A107" s="13" t="s">
        <v>519</v>
      </c>
      <c r="B107" s="31" t="s">
        <v>520</v>
      </c>
      <c r="C107" s="31" t="s">
        <v>299</v>
      </c>
      <c r="D107" s="14">
        <v>8193</v>
      </c>
      <c r="E107" s="15">
        <v>10.02</v>
      </c>
      <c r="F107" s="16">
        <v>2.3999999999999998E-3</v>
      </c>
      <c r="G107" s="16"/>
    </row>
    <row r="108" spans="1:7" x14ac:dyDescent="0.25">
      <c r="A108" s="13" t="s">
        <v>1392</v>
      </c>
      <c r="B108" s="31" t="s">
        <v>1393</v>
      </c>
      <c r="C108" s="31" t="s">
        <v>601</v>
      </c>
      <c r="D108" s="14">
        <v>2270</v>
      </c>
      <c r="E108" s="15">
        <v>10.02</v>
      </c>
      <c r="F108" s="16">
        <v>2.3999999999999998E-3</v>
      </c>
      <c r="G108" s="16"/>
    </row>
    <row r="109" spans="1:7" x14ac:dyDescent="0.25">
      <c r="A109" s="13" t="s">
        <v>297</v>
      </c>
      <c r="B109" s="31" t="s">
        <v>298</v>
      </c>
      <c r="C109" s="31" t="s">
        <v>299</v>
      </c>
      <c r="D109" s="14">
        <v>239</v>
      </c>
      <c r="E109" s="15">
        <v>9.91</v>
      </c>
      <c r="F109" s="16">
        <v>2.3E-3</v>
      </c>
      <c r="G109" s="16"/>
    </row>
    <row r="110" spans="1:7" x14ac:dyDescent="0.25">
      <c r="A110" s="13" t="s">
        <v>1268</v>
      </c>
      <c r="B110" s="31" t="s">
        <v>1269</v>
      </c>
      <c r="C110" s="31" t="s">
        <v>291</v>
      </c>
      <c r="D110" s="14">
        <v>2745</v>
      </c>
      <c r="E110" s="15">
        <v>9.8699999999999992</v>
      </c>
      <c r="F110" s="16">
        <v>2.3E-3</v>
      </c>
      <c r="G110" s="16"/>
    </row>
    <row r="111" spans="1:7" x14ac:dyDescent="0.25">
      <c r="A111" s="13" t="s">
        <v>1497</v>
      </c>
      <c r="B111" s="31" t="s">
        <v>1498</v>
      </c>
      <c r="C111" s="31" t="s">
        <v>280</v>
      </c>
      <c r="D111" s="14">
        <v>4448</v>
      </c>
      <c r="E111" s="15">
        <v>9.8699999999999992</v>
      </c>
      <c r="F111" s="16">
        <v>2.3E-3</v>
      </c>
      <c r="G111" s="16"/>
    </row>
    <row r="112" spans="1:7" x14ac:dyDescent="0.25">
      <c r="A112" s="13" t="s">
        <v>515</v>
      </c>
      <c r="B112" s="31" t="s">
        <v>516</v>
      </c>
      <c r="C112" s="31" t="s">
        <v>291</v>
      </c>
      <c r="D112" s="14">
        <v>435</v>
      </c>
      <c r="E112" s="15">
        <v>9.77</v>
      </c>
      <c r="F112" s="16">
        <v>2.3E-3</v>
      </c>
      <c r="G112" s="16"/>
    </row>
    <row r="113" spans="1:7" x14ac:dyDescent="0.25">
      <c r="A113" s="13" t="s">
        <v>1499</v>
      </c>
      <c r="B113" s="31" t="s">
        <v>1500</v>
      </c>
      <c r="C113" s="31" t="s">
        <v>389</v>
      </c>
      <c r="D113" s="14">
        <v>312</v>
      </c>
      <c r="E113" s="15">
        <v>9.5299999999999994</v>
      </c>
      <c r="F113" s="16">
        <v>2.2000000000000001E-3</v>
      </c>
      <c r="G113" s="16"/>
    </row>
    <row r="114" spans="1:7" x14ac:dyDescent="0.25">
      <c r="A114" s="13" t="s">
        <v>924</v>
      </c>
      <c r="B114" s="31" t="s">
        <v>925</v>
      </c>
      <c r="C114" s="31" t="s">
        <v>373</v>
      </c>
      <c r="D114" s="14">
        <v>1230</v>
      </c>
      <c r="E114" s="15">
        <v>9.44</v>
      </c>
      <c r="F114" s="16">
        <v>2.2000000000000001E-3</v>
      </c>
      <c r="G114" s="16"/>
    </row>
    <row r="115" spans="1:7" x14ac:dyDescent="0.25">
      <c r="A115" s="13" t="s">
        <v>521</v>
      </c>
      <c r="B115" s="31" t="s">
        <v>522</v>
      </c>
      <c r="C115" s="31" t="s">
        <v>409</v>
      </c>
      <c r="D115" s="14">
        <v>2247</v>
      </c>
      <c r="E115" s="15">
        <v>9.2100000000000009</v>
      </c>
      <c r="F115" s="16">
        <v>2.2000000000000001E-3</v>
      </c>
      <c r="G115" s="16"/>
    </row>
    <row r="116" spans="1:7" x14ac:dyDescent="0.25">
      <c r="A116" s="13" t="s">
        <v>1223</v>
      </c>
      <c r="B116" s="31" t="s">
        <v>1224</v>
      </c>
      <c r="C116" s="31" t="s">
        <v>449</v>
      </c>
      <c r="D116" s="14">
        <v>649</v>
      </c>
      <c r="E116" s="15">
        <v>9.18</v>
      </c>
      <c r="F116" s="16">
        <v>2.2000000000000001E-3</v>
      </c>
      <c r="G116" s="16"/>
    </row>
    <row r="117" spans="1:7" x14ac:dyDescent="0.25">
      <c r="A117" s="13" t="s">
        <v>328</v>
      </c>
      <c r="B117" s="31" t="s">
        <v>329</v>
      </c>
      <c r="C117" s="31" t="s">
        <v>277</v>
      </c>
      <c r="D117" s="14">
        <v>3276</v>
      </c>
      <c r="E117" s="15">
        <v>9.16</v>
      </c>
      <c r="F117" s="16">
        <v>2.2000000000000001E-3</v>
      </c>
      <c r="G117" s="16"/>
    </row>
    <row r="118" spans="1:7" x14ac:dyDescent="0.25">
      <c r="A118" s="13" t="s">
        <v>556</v>
      </c>
      <c r="B118" s="31" t="s">
        <v>557</v>
      </c>
      <c r="C118" s="31" t="s">
        <v>389</v>
      </c>
      <c r="D118" s="14">
        <v>455</v>
      </c>
      <c r="E118" s="15">
        <v>9.02</v>
      </c>
      <c r="F118" s="16">
        <v>2.0999999999999999E-3</v>
      </c>
      <c r="G118" s="16"/>
    </row>
    <row r="119" spans="1:7" x14ac:dyDescent="0.25">
      <c r="A119" s="13" t="s">
        <v>1501</v>
      </c>
      <c r="B119" s="31" t="s">
        <v>1502</v>
      </c>
      <c r="C119" s="31" t="s">
        <v>370</v>
      </c>
      <c r="D119" s="14">
        <v>248</v>
      </c>
      <c r="E119" s="15">
        <v>8.98</v>
      </c>
      <c r="F119" s="16">
        <v>2.0999999999999999E-3</v>
      </c>
      <c r="G119" s="16"/>
    </row>
    <row r="120" spans="1:7" x14ac:dyDescent="0.25">
      <c r="A120" s="13" t="s">
        <v>1503</v>
      </c>
      <c r="B120" s="31" t="s">
        <v>1504</v>
      </c>
      <c r="C120" s="31" t="s">
        <v>296</v>
      </c>
      <c r="D120" s="14">
        <v>92</v>
      </c>
      <c r="E120" s="15">
        <v>8.9499999999999993</v>
      </c>
      <c r="F120" s="16">
        <v>2.0999999999999999E-3</v>
      </c>
      <c r="G120" s="16"/>
    </row>
    <row r="121" spans="1:7" x14ac:dyDescent="0.25">
      <c r="A121" s="13" t="s">
        <v>433</v>
      </c>
      <c r="B121" s="31" t="s">
        <v>434</v>
      </c>
      <c r="C121" s="31" t="s">
        <v>291</v>
      </c>
      <c r="D121" s="14">
        <v>137</v>
      </c>
      <c r="E121" s="15">
        <v>8.91</v>
      </c>
      <c r="F121" s="16">
        <v>2.0999999999999999E-3</v>
      </c>
      <c r="G121" s="16"/>
    </row>
    <row r="122" spans="1:7" x14ac:dyDescent="0.25">
      <c r="A122" s="13" t="s">
        <v>437</v>
      </c>
      <c r="B122" s="31" t="s">
        <v>438</v>
      </c>
      <c r="C122" s="31" t="s">
        <v>343</v>
      </c>
      <c r="D122" s="14">
        <v>499</v>
      </c>
      <c r="E122" s="15">
        <v>8.89</v>
      </c>
      <c r="F122" s="16">
        <v>2.0999999999999999E-3</v>
      </c>
      <c r="G122" s="16"/>
    </row>
    <row r="123" spans="1:7" x14ac:dyDescent="0.25">
      <c r="A123" s="13" t="s">
        <v>1225</v>
      </c>
      <c r="B123" s="31" t="s">
        <v>1226</v>
      </c>
      <c r="C123" s="31" t="s">
        <v>283</v>
      </c>
      <c r="D123" s="14">
        <v>204</v>
      </c>
      <c r="E123" s="15">
        <v>8.85</v>
      </c>
      <c r="F123" s="16">
        <v>2.0999999999999999E-3</v>
      </c>
      <c r="G123" s="16"/>
    </row>
    <row r="124" spans="1:7" x14ac:dyDescent="0.25">
      <c r="A124" s="13" t="s">
        <v>1363</v>
      </c>
      <c r="B124" s="31" t="s">
        <v>1364</v>
      </c>
      <c r="C124" s="31" t="s">
        <v>1365</v>
      </c>
      <c r="D124" s="14">
        <v>24</v>
      </c>
      <c r="E124" s="15">
        <v>8.83</v>
      </c>
      <c r="F124" s="16">
        <v>2.0999999999999999E-3</v>
      </c>
      <c r="G124" s="16"/>
    </row>
    <row r="125" spans="1:7" x14ac:dyDescent="0.25">
      <c r="A125" s="13" t="s">
        <v>362</v>
      </c>
      <c r="B125" s="31" t="s">
        <v>363</v>
      </c>
      <c r="C125" s="31" t="s">
        <v>286</v>
      </c>
      <c r="D125" s="14">
        <v>252</v>
      </c>
      <c r="E125" s="15">
        <v>8.8000000000000007</v>
      </c>
      <c r="F125" s="16">
        <v>2.0999999999999999E-3</v>
      </c>
      <c r="G125" s="16"/>
    </row>
    <row r="126" spans="1:7" x14ac:dyDescent="0.25">
      <c r="A126" s="13" t="s">
        <v>330</v>
      </c>
      <c r="B126" s="31" t="s">
        <v>331</v>
      </c>
      <c r="C126" s="31" t="s">
        <v>332</v>
      </c>
      <c r="D126" s="14">
        <v>483</v>
      </c>
      <c r="E126" s="15">
        <v>8.7899999999999991</v>
      </c>
      <c r="F126" s="16">
        <v>2.0999999999999999E-3</v>
      </c>
      <c r="G126" s="16"/>
    </row>
    <row r="127" spans="1:7" x14ac:dyDescent="0.25">
      <c r="A127" s="13" t="s">
        <v>462</v>
      </c>
      <c r="B127" s="31" t="s">
        <v>463</v>
      </c>
      <c r="C127" s="31" t="s">
        <v>277</v>
      </c>
      <c r="D127" s="14">
        <v>3526</v>
      </c>
      <c r="E127" s="15">
        <v>8.69</v>
      </c>
      <c r="F127" s="16">
        <v>2E-3</v>
      </c>
      <c r="G127" s="16"/>
    </row>
    <row r="128" spans="1:7" x14ac:dyDescent="0.25">
      <c r="A128" s="13" t="s">
        <v>1242</v>
      </c>
      <c r="B128" s="31" t="s">
        <v>1243</v>
      </c>
      <c r="C128" s="31" t="s">
        <v>291</v>
      </c>
      <c r="D128" s="14">
        <v>655</v>
      </c>
      <c r="E128" s="15">
        <v>8.66</v>
      </c>
      <c r="F128" s="16">
        <v>2E-3</v>
      </c>
      <c r="G128" s="16"/>
    </row>
    <row r="129" spans="1:7" x14ac:dyDescent="0.25">
      <c r="A129" s="13" t="s">
        <v>1505</v>
      </c>
      <c r="B129" s="31" t="s">
        <v>1506</v>
      </c>
      <c r="C129" s="31" t="s">
        <v>586</v>
      </c>
      <c r="D129" s="14">
        <v>485</v>
      </c>
      <c r="E129" s="15">
        <v>8.56</v>
      </c>
      <c r="F129" s="16">
        <v>2E-3</v>
      </c>
      <c r="G129" s="16"/>
    </row>
    <row r="130" spans="1:7" x14ac:dyDescent="0.25">
      <c r="A130" s="13" t="s">
        <v>903</v>
      </c>
      <c r="B130" s="31" t="s">
        <v>904</v>
      </c>
      <c r="C130" s="31" t="s">
        <v>320</v>
      </c>
      <c r="D130" s="14">
        <v>161</v>
      </c>
      <c r="E130" s="15">
        <v>8.51</v>
      </c>
      <c r="F130" s="16">
        <v>2E-3</v>
      </c>
      <c r="G130" s="16"/>
    </row>
    <row r="131" spans="1:7" x14ac:dyDescent="0.25">
      <c r="A131" s="13" t="s">
        <v>981</v>
      </c>
      <c r="B131" s="31" t="s">
        <v>982</v>
      </c>
      <c r="C131" s="31" t="s">
        <v>350</v>
      </c>
      <c r="D131" s="14">
        <v>111</v>
      </c>
      <c r="E131" s="15">
        <v>8.48</v>
      </c>
      <c r="F131" s="16">
        <v>2E-3</v>
      </c>
      <c r="G131" s="16"/>
    </row>
    <row r="132" spans="1:7" x14ac:dyDescent="0.25">
      <c r="A132" s="13" t="s">
        <v>351</v>
      </c>
      <c r="B132" s="31" t="s">
        <v>352</v>
      </c>
      <c r="C132" s="31" t="s">
        <v>291</v>
      </c>
      <c r="D132" s="14">
        <v>534</v>
      </c>
      <c r="E132" s="15">
        <v>8.18</v>
      </c>
      <c r="F132" s="16">
        <v>1.9E-3</v>
      </c>
      <c r="G132" s="16"/>
    </row>
    <row r="133" spans="1:7" x14ac:dyDescent="0.25">
      <c r="A133" s="13" t="s">
        <v>1507</v>
      </c>
      <c r="B133" s="31" t="s">
        <v>1508</v>
      </c>
      <c r="C133" s="31" t="s">
        <v>337</v>
      </c>
      <c r="D133" s="14">
        <v>65</v>
      </c>
      <c r="E133" s="15">
        <v>8.02</v>
      </c>
      <c r="F133" s="16">
        <v>1.9E-3</v>
      </c>
      <c r="G133" s="16"/>
    </row>
    <row r="134" spans="1:7" x14ac:dyDescent="0.25">
      <c r="A134" s="13" t="s">
        <v>382</v>
      </c>
      <c r="B134" s="31" t="s">
        <v>383</v>
      </c>
      <c r="C134" s="31" t="s">
        <v>384</v>
      </c>
      <c r="D134" s="14">
        <v>700</v>
      </c>
      <c r="E134" s="15">
        <v>8.01</v>
      </c>
      <c r="F134" s="16">
        <v>1.9E-3</v>
      </c>
      <c r="G134" s="16"/>
    </row>
    <row r="135" spans="1:7" x14ac:dyDescent="0.25">
      <c r="A135" s="13" t="s">
        <v>1382</v>
      </c>
      <c r="B135" s="31" t="s">
        <v>1383</v>
      </c>
      <c r="C135" s="31" t="s">
        <v>280</v>
      </c>
      <c r="D135" s="14">
        <v>1800</v>
      </c>
      <c r="E135" s="15">
        <v>8</v>
      </c>
      <c r="F135" s="16">
        <v>1.9E-3</v>
      </c>
      <c r="G135" s="16"/>
    </row>
    <row r="136" spans="1:7" x14ac:dyDescent="0.25">
      <c r="A136" s="13" t="s">
        <v>1509</v>
      </c>
      <c r="B136" s="31" t="s">
        <v>1510</v>
      </c>
      <c r="C136" s="31" t="s">
        <v>608</v>
      </c>
      <c r="D136" s="14">
        <v>2882</v>
      </c>
      <c r="E136" s="15">
        <v>7.98</v>
      </c>
      <c r="F136" s="16">
        <v>1.9E-3</v>
      </c>
      <c r="G136" s="16"/>
    </row>
    <row r="137" spans="1:7" x14ac:dyDescent="0.25">
      <c r="A137" s="13" t="s">
        <v>348</v>
      </c>
      <c r="B137" s="31" t="s">
        <v>349</v>
      </c>
      <c r="C137" s="31" t="s">
        <v>350</v>
      </c>
      <c r="D137" s="14">
        <v>800</v>
      </c>
      <c r="E137" s="15">
        <v>7.94</v>
      </c>
      <c r="F137" s="16">
        <v>1.9E-3</v>
      </c>
      <c r="G137" s="16"/>
    </row>
    <row r="138" spans="1:7" x14ac:dyDescent="0.25">
      <c r="A138" s="13" t="s">
        <v>1244</v>
      </c>
      <c r="B138" s="31" t="s">
        <v>1245</v>
      </c>
      <c r="C138" s="31" t="s">
        <v>291</v>
      </c>
      <c r="D138" s="14">
        <v>605</v>
      </c>
      <c r="E138" s="15">
        <v>7.92</v>
      </c>
      <c r="F138" s="16">
        <v>1.9E-3</v>
      </c>
      <c r="G138" s="16"/>
    </row>
    <row r="139" spans="1:7" x14ac:dyDescent="0.25">
      <c r="A139" s="13" t="s">
        <v>932</v>
      </c>
      <c r="B139" s="31" t="s">
        <v>933</v>
      </c>
      <c r="C139" s="31" t="s">
        <v>277</v>
      </c>
      <c r="D139" s="14">
        <v>2544</v>
      </c>
      <c r="E139" s="15">
        <v>7.9</v>
      </c>
      <c r="F139" s="16">
        <v>1.9E-3</v>
      </c>
      <c r="G139" s="16"/>
    </row>
    <row r="140" spans="1:7" x14ac:dyDescent="0.25">
      <c r="A140" s="13" t="s">
        <v>917</v>
      </c>
      <c r="B140" s="31" t="s">
        <v>918</v>
      </c>
      <c r="C140" s="31" t="s">
        <v>332</v>
      </c>
      <c r="D140" s="14">
        <v>1516</v>
      </c>
      <c r="E140" s="15">
        <v>7.79</v>
      </c>
      <c r="F140" s="16">
        <v>1.8E-3</v>
      </c>
      <c r="G140" s="16"/>
    </row>
    <row r="141" spans="1:7" x14ac:dyDescent="0.25">
      <c r="A141" s="13" t="s">
        <v>1211</v>
      </c>
      <c r="B141" s="31" t="s">
        <v>1212</v>
      </c>
      <c r="C141" s="31" t="s">
        <v>304</v>
      </c>
      <c r="D141" s="14">
        <v>699</v>
      </c>
      <c r="E141" s="15">
        <v>7.78</v>
      </c>
      <c r="F141" s="16">
        <v>1.8E-3</v>
      </c>
      <c r="G141" s="16"/>
    </row>
    <row r="142" spans="1:7" x14ac:dyDescent="0.25">
      <c r="A142" s="13" t="s">
        <v>1246</v>
      </c>
      <c r="B142" s="31" t="s">
        <v>1247</v>
      </c>
      <c r="C142" s="31" t="s">
        <v>286</v>
      </c>
      <c r="D142" s="14">
        <v>2251</v>
      </c>
      <c r="E142" s="15">
        <v>7.69</v>
      </c>
      <c r="F142" s="16">
        <v>1.8E-3</v>
      </c>
      <c r="G142" s="16"/>
    </row>
    <row r="143" spans="1:7" x14ac:dyDescent="0.25">
      <c r="A143" s="13" t="s">
        <v>528</v>
      </c>
      <c r="B143" s="31" t="s">
        <v>529</v>
      </c>
      <c r="C143" s="31" t="s">
        <v>370</v>
      </c>
      <c r="D143" s="14">
        <v>145</v>
      </c>
      <c r="E143" s="15">
        <v>7.64</v>
      </c>
      <c r="F143" s="16">
        <v>1.8E-3</v>
      </c>
      <c r="G143" s="16"/>
    </row>
    <row r="144" spans="1:7" x14ac:dyDescent="0.25">
      <c r="A144" s="13" t="s">
        <v>1376</v>
      </c>
      <c r="B144" s="31" t="s">
        <v>1377</v>
      </c>
      <c r="C144" s="31" t="s">
        <v>432</v>
      </c>
      <c r="D144" s="14">
        <v>1471</v>
      </c>
      <c r="E144" s="15">
        <v>7.56</v>
      </c>
      <c r="F144" s="16">
        <v>1.8E-3</v>
      </c>
      <c r="G144" s="16"/>
    </row>
    <row r="145" spans="1:7" x14ac:dyDescent="0.25">
      <c r="A145" s="13" t="s">
        <v>1511</v>
      </c>
      <c r="B145" s="31" t="s">
        <v>1512</v>
      </c>
      <c r="C145" s="31" t="s">
        <v>449</v>
      </c>
      <c r="D145" s="14">
        <v>453</v>
      </c>
      <c r="E145" s="15">
        <v>7.56</v>
      </c>
      <c r="F145" s="16">
        <v>1.8E-3</v>
      </c>
      <c r="G145" s="16"/>
    </row>
    <row r="146" spans="1:7" x14ac:dyDescent="0.25">
      <c r="A146" s="13" t="s">
        <v>1270</v>
      </c>
      <c r="B146" s="31" t="s">
        <v>1271</v>
      </c>
      <c r="C146" s="31" t="s">
        <v>277</v>
      </c>
      <c r="D146" s="14">
        <v>1153</v>
      </c>
      <c r="E146" s="15">
        <v>7.42</v>
      </c>
      <c r="F146" s="16">
        <v>1.6999999999999999E-3</v>
      </c>
      <c r="G146" s="16"/>
    </row>
    <row r="147" spans="1:7" x14ac:dyDescent="0.25">
      <c r="A147" s="13" t="s">
        <v>1248</v>
      </c>
      <c r="B147" s="31" t="s">
        <v>1249</v>
      </c>
      <c r="C147" s="31" t="s">
        <v>1250</v>
      </c>
      <c r="D147" s="14">
        <v>308</v>
      </c>
      <c r="E147" s="15">
        <v>7.42</v>
      </c>
      <c r="F147" s="16">
        <v>1.6999999999999999E-3</v>
      </c>
      <c r="G147" s="16"/>
    </row>
    <row r="148" spans="1:7" x14ac:dyDescent="0.25">
      <c r="A148" s="13" t="s">
        <v>536</v>
      </c>
      <c r="B148" s="31" t="s">
        <v>537</v>
      </c>
      <c r="C148" s="31" t="s">
        <v>323</v>
      </c>
      <c r="D148" s="14">
        <v>127</v>
      </c>
      <c r="E148" s="15">
        <v>7.27</v>
      </c>
      <c r="F148" s="16">
        <v>1.6999999999999999E-3</v>
      </c>
      <c r="G148" s="16"/>
    </row>
    <row r="149" spans="1:7" x14ac:dyDescent="0.25">
      <c r="A149" s="13" t="s">
        <v>1005</v>
      </c>
      <c r="B149" s="31" t="s">
        <v>1006</v>
      </c>
      <c r="C149" s="31" t="s">
        <v>299</v>
      </c>
      <c r="D149" s="14">
        <v>158</v>
      </c>
      <c r="E149" s="15">
        <v>7.25</v>
      </c>
      <c r="F149" s="16">
        <v>1.6999999999999999E-3</v>
      </c>
      <c r="G149" s="16"/>
    </row>
    <row r="150" spans="1:7" x14ac:dyDescent="0.25">
      <c r="A150" s="13" t="s">
        <v>1384</v>
      </c>
      <c r="B150" s="31" t="s">
        <v>1385</v>
      </c>
      <c r="C150" s="31" t="s">
        <v>1015</v>
      </c>
      <c r="D150" s="14">
        <v>1506</v>
      </c>
      <c r="E150" s="15">
        <v>7.21</v>
      </c>
      <c r="F150" s="16">
        <v>1.6999999999999999E-3</v>
      </c>
      <c r="G150" s="16"/>
    </row>
    <row r="151" spans="1:7" x14ac:dyDescent="0.25">
      <c r="A151" s="13" t="s">
        <v>333</v>
      </c>
      <c r="B151" s="31" t="s">
        <v>334</v>
      </c>
      <c r="C151" s="31" t="s">
        <v>277</v>
      </c>
      <c r="D151" s="14">
        <v>461</v>
      </c>
      <c r="E151" s="15">
        <v>7.2</v>
      </c>
      <c r="F151" s="16">
        <v>1.6999999999999999E-3</v>
      </c>
      <c r="G151" s="16"/>
    </row>
    <row r="152" spans="1:7" x14ac:dyDescent="0.25">
      <c r="A152" s="13" t="s">
        <v>1374</v>
      </c>
      <c r="B152" s="31" t="s">
        <v>1375</v>
      </c>
      <c r="C152" s="31" t="s">
        <v>370</v>
      </c>
      <c r="D152" s="14">
        <v>471</v>
      </c>
      <c r="E152" s="15">
        <v>7.2</v>
      </c>
      <c r="F152" s="16">
        <v>1.6999999999999999E-3</v>
      </c>
      <c r="G152" s="16"/>
    </row>
    <row r="153" spans="1:7" x14ac:dyDescent="0.25">
      <c r="A153" s="13" t="s">
        <v>1513</v>
      </c>
      <c r="B153" s="31" t="s">
        <v>1514</v>
      </c>
      <c r="C153" s="31" t="s">
        <v>262</v>
      </c>
      <c r="D153" s="14">
        <v>452</v>
      </c>
      <c r="E153" s="15">
        <v>7.14</v>
      </c>
      <c r="F153" s="16">
        <v>1.6999999999999999E-3</v>
      </c>
      <c r="G153" s="16"/>
    </row>
    <row r="154" spans="1:7" x14ac:dyDescent="0.25">
      <c r="A154" s="13" t="s">
        <v>1515</v>
      </c>
      <c r="B154" s="31" t="s">
        <v>1516</v>
      </c>
      <c r="C154" s="31" t="s">
        <v>277</v>
      </c>
      <c r="D154" s="14">
        <v>1565</v>
      </c>
      <c r="E154" s="15">
        <v>7.02</v>
      </c>
      <c r="F154" s="16">
        <v>1.6999999999999999E-3</v>
      </c>
      <c r="G154" s="16"/>
    </row>
    <row r="155" spans="1:7" x14ac:dyDescent="0.25">
      <c r="A155" s="13" t="s">
        <v>560</v>
      </c>
      <c r="B155" s="31" t="s">
        <v>561</v>
      </c>
      <c r="C155" s="31" t="s">
        <v>270</v>
      </c>
      <c r="D155" s="14">
        <v>685</v>
      </c>
      <c r="E155" s="15">
        <v>6.92</v>
      </c>
      <c r="F155" s="16">
        <v>1.6000000000000001E-3</v>
      </c>
      <c r="G155" s="16"/>
    </row>
    <row r="156" spans="1:7" x14ac:dyDescent="0.25">
      <c r="A156" s="13" t="s">
        <v>1517</v>
      </c>
      <c r="B156" s="31" t="s">
        <v>1518</v>
      </c>
      <c r="C156" s="31" t="s">
        <v>1015</v>
      </c>
      <c r="D156" s="14">
        <v>4310</v>
      </c>
      <c r="E156" s="15">
        <v>6.92</v>
      </c>
      <c r="F156" s="16">
        <v>1.6000000000000001E-3</v>
      </c>
      <c r="G156" s="16"/>
    </row>
    <row r="157" spans="1:7" x14ac:dyDescent="0.25">
      <c r="A157" s="13" t="s">
        <v>1519</v>
      </c>
      <c r="B157" s="31" t="s">
        <v>1520</v>
      </c>
      <c r="C157" s="31" t="s">
        <v>332</v>
      </c>
      <c r="D157" s="14">
        <v>854</v>
      </c>
      <c r="E157" s="15">
        <v>6.81</v>
      </c>
      <c r="F157" s="16">
        <v>1.6000000000000001E-3</v>
      </c>
      <c r="G157" s="16"/>
    </row>
    <row r="158" spans="1:7" x14ac:dyDescent="0.25">
      <c r="A158" s="13" t="s">
        <v>983</v>
      </c>
      <c r="B158" s="31" t="s">
        <v>984</v>
      </c>
      <c r="C158" s="31" t="s">
        <v>332</v>
      </c>
      <c r="D158" s="14">
        <v>1156</v>
      </c>
      <c r="E158" s="15">
        <v>6.78</v>
      </c>
      <c r="F158" s="16">
        <v>1.6000000000000001E-3</v>
      </c>
      <c r="G158" s="16"/>
    </row>
    <row r="159" spans="1:7" x14ac:dyDescent="0.25">
      <c r="A159" s="13" t="s">
        <v>1521</v>
      </c>
      <c r="B159" s="31" t="s">
        <v>1522</v>
      </c>
      <c r="C159" s="31" t="s">
        <v>608</v>
      </c>
      <c r="D159" s="14">
        <v>1067</v>
      </c>
      <c r="E159" s="15">
        <v>6.77</v>
      </c>
      <c r="F159" s="16">
        <v>1.6000000000000001E-3</v>
      </c>
      <c r="G159" s="16"/>
    </row>
    <row r="160" spans="1:7" x14ac:dyDescent="0.25">
      <c r="A160" s="13" t="s">
        <v>1523</v>
      </c>
      <c r="B160" s="31" t="s">
        <v>1524</v>
      </c>
      <c r="C160" s="31" t="s">
        <v>923</v>
      </c>
      <c r="D160" s="14">
        <v>1328</v>
      </c>
      <c r="E160" s="15">
        <v>6.76</v>
      </c>
      <c r="F160" s="16">
        <v>1.6000000000000001E-3</v>
      </c>
      <c r="G160" s="16"/>
    </row>
    <row r="161" spans="1:7" x14ac:dyDescent="0.25">
      <c r="A161" s="13" t="s">
        <v>1420</v>
      </c>
      <c r="B161" s="31" t="s">
        <v>1421</v>
      </c>
      <c r="C161" s="31" t="s">
        <v>304</v>
      </c>
      <c r="D161" s="14">
        <v>309</v>
      </c>
      <c r="E161" s="15">
        <v>6.68</v>
      </c>
      <c r="F161" s="16">
        <v>1.6000000000000001E-3</v>
      </c>
      <c r="G161" s="16"/>
    </row>
    <row r="162" spans="1:7" x14ac:dyDescent="0.25">
      <c r="A162" s="13" t="s">
        <v>390</v>
      </c>
      <c r="B162" s="31" t="s">
        <v>391</v>
      </c>
      <c r="C162" s="31" t="s">
        <v>256</v>
      </c>
      <c r="D162" s="14">
        <v>2179</v>
      </c>
      <c r="E162" s="15">
        <v>6.55</v>
      </c>
      <c r="F162" s="16">
        <v>1.5E-3</v>
      </c>
      <c r="G162" s="16"/>
    </row>
    <row r="163" spans="1:7" x14ac:dyDescent="0.25">
      <c r="A163" s="13" t="s">
        <v>1266</v>
      </c>
      <c r="B163" s="31" t="s">
        <v>1267</v>
      </c>
      <c r="C163" s="31" t="s">
        <v>259</v>
      </c>
      <c r="D163" s="14">
        <v>4673</v>
      </c>
      <c r="E163" s="15">
        <v>6.54</v>
      </c>
      <c r="F163" s="16">
        <v>1.5E-3</v>
      </c>
      <c r="G163" s="16"/>
    </row>
    <row r="164" spans="1:7" x14ac:dyDescent="0.25">
      <c r="A164" s="13" t="s">
        <v>1525</v>
      </c>
      <c r="B164" s="31" t="s">
        <v>1526</v>
      </c>
      <c r="C164" s="31" t="s">
        <v>265</v>
      </c>
      <c r="D164" s="14">
        <v>2183</v>
      </c>
      <c r="E164" s="15">
        <v>6.5</v>
      </c>
      <c r="F164" s="16">
        <v>1.5E-3</v>
      </c>
      <c r="G164" s="16"/>
    </row>
    <row r="165" spans="1:7" x14ac:dyDescent="0.25">
      <c r="A165" s="13" t="s">
        <v>1527</v>
      </c>
      <c r="B165" s="31" t="s">
        <v>1528</v>
      </c>
      <c r="C165" s="31" t="s">
        <v>277</v>
      </c>
      <c r="D165" s="14">
        <v>1156</v>
      </c>
      <c r="E165" s="15">
        <v>6.41</v>
      </c>
      <c r="F165" s="16">
        <v>1.5E-3</v>
      </c>
      <c r="G165" s="16"/>
    </row>
    <row r="166" spans="1:7" x14ac:dyDescent="0.25">
      <c r="A166" s="13" t="s">
        <v>987</v>
      </c>
      <c r="B166" s="31" t="s">
        <v>988</v>
      </c>
      <c r="C166" s="31" t="s">
        <v>304</v>
      </c>
      <c r="D166" s="14">
        <v>155</v>
      </c>
      <c r="E166" s="15">
        <v>6.39</v>
      </c>
      <c r="F166" s="16">
        <v>1.5E-3</v>
      </c>
      <c r="G166" s="16"/>
    </row>
    <row r="167" spans="1:7" x14ac:dyDescent="0.25">
      <c r="A167" s="13" t="s">
        <v>1529</v>
      </c>
      <c r="B167" s="31" t="s">
        <v>1530</v>
      </c>
      <c r="C167" s="31" t="s">
        <v>304</v>
      </c>
      <c r="D167" s="14">
        <v>1750</v>
      </c>
      <c r="E167" s="15">
        <v>6.31</v>
      </c>
      <c r="F167" s="16">
        <v>1.5E-3</v>
      </c>
      <c r="G167" s="16"/>
    </row>
    <row r="168" spans="1:7" x14ac:dyDescent="0.25">
      <c r="A168" s="13" t="s">
        <v>1013</v>
      </c>
      <c r="B168" s="31" t="s">
        <v>1014</v>
      </c>
      <c r="C168" s="31" t="s">
        <v>1015</v>
      </c>
      <c r="D168" s="14">
        <v>1160</v>
      </c>
      <c r="E168" s="15">
        <v>6.26</v>
      </c>
      <c r="F168" s="16">
        <v>1.5E-3</v>
      </c>
      <c r="G168" s="16"/>
    </row>
    <row r="169" spans="1:7" x14ac:dyDescent="0.25">
      <c r="A169" s="13" t="s">
        <v>1251</v>
      </c>
      <c r="B169" s="31" t="s">
        <v>1252</v>
      </c>
      <c r="C169" s="31" t="s">
        <v>296</v>
      </c>
      <c r="D169" s="14">
        <v>3073</v>
      </c>
      <c r="E169" s="15">
        <v>6.17</v>
      </c>
      <c r="F169" s="16">
        <v>1.5E-3</v>
      </c>
      <c r="G169" s="16"/>
    </row>
    <row r="170" spans="1:7" x14ac:dyDescent="0.25">
      <c r="A170" s="13" t="s">
        <v>1531</v>
      </c>
      <c r="B170" s="31" t="s">
        <v>1532</v>
      </c>
      <c r="C170" s="31" t="s">
        <v>259</v>
      </c>
      <c r="D170" s="14">
        <v>7831</v>
      </c>
      <c r="E170" s="15">
        <v>6.14</v>
      </c>
      <c r="F170" s="16">
        <v>1.4E-3</v>
      </c>
      <c r="G170" s="16"/>
    </row>
    <row r="171" spans="1:7" x14ac:dyDescent="0.25">
      <c r="A171" s="13" t="s">
        <v>1533</v>
      </c>
      <c r="B171" s="31" t="s">
        <v>1534</v>
      </c>
      <c r="C171" s="31" t="s">
        <v>384</v>
      </c>
      <c r="D171" s="14">
        <v>1332</v>
      </c>
      <c r="E171" s="15">
        <v>6.12</v>
      </c>
      <c r="F171" s="16">
        <v>1.4E-3</v>
      </c>
      <c r="G171" s="16"/>
    </row>
    <row r="172" spans="1:7" x14ac:dyDescent="0.25">
      <c r="A172" s="13" t="s">
        <v>1535</v>
      </c>
      <c r="B172" s="31" t="s">
        <v>1536</v>
      </c>
      <c r="C172" s="31" t="s">
        <v>343</v>
      </c>
      <c r="D172" s="14">
        <v>1482</v>
      </c>
      <c r="E172" s="15">
        <v>6.12</v>
      </c>
      <c r="F172" s="16">
        <v>1.4E-3</v>
      </c>
      <c r="G172" s="16"/>
    </row>
    <row r="173" spans="1:7" x14ac:dyDescent="0.25">
      <c r="A173" s="13" t="s">
        <v>1424</v>
      </c>
      <c r="B173" s="31" t="s">
        <v>1425</v>
      </c>
      <c r="C173" s="31" t="s">
        <v>337</v>
      </c>
      <c r="D173" s="14">
        <v>149</v>
      </c>
      <c r="E173" s="15">
        <v>6.08</v>
      </c>
      <c r="F173" s="16">
        <v>1.4E-3</v>
      </c>
      <c r="G173" s="16"/>
    </row>
    <row r="174" spans="1:7" x14ac:dyDescent="0.25">
      <c r="A174" s="13" t="s">
        <v>1207</v>
      </c>
      <c r="B174" s="31" t="s">
        <v>1208</v>
      </c>
      <c r="C174" s="31" t="s">
        <v>1015</v>
      </c>
      <c r="D174" s="14">
        <v>944</v>
      </c>
      <c r="E174" s="15">
        <v>6</v>
      </c>
      <c r="F174" s="16">
        <v>1.4E-3</v>
      </c>
      <c r="G174" s="16"/>
    </row>
    <row r="175" spans="1:7" x14ac:dyDescent="0.25">
      <c r="A175" s="13" t="s">
        <v>441</v>
      </c>
      <c r="B175" s="31" t="s">
        <v>442</v>
      </c>
      <c r="C175" s="31" t="s">
        <v>337</v>
      </c>
      <c r="D175" s="14">
        <v>738</v>
      </c>
      <c r="E175" s="15">
        <v>6</v>
      </c>
      <c r="F175" s="16">
        <v>1.4E-3</v>
      </c>
      <c r="G175" s="16"/>
    </row>
    <row r="176" spans="1:7" x14ac:dyDescent="0.25">
      <c r="A176" s="13" t="s">
        <v>540</v>
      </c>
      <c r="B176" s="31" t="s">
        <v>541</v>
      </c>
      <c r="C176" s="31" t="s">
        <v>270</v>
      </c>
      <c r="D176" s="14">
        <v>219</v>
      </c>
      <c r="E176" s="15">
        <v>5.94</v>
      </c>
      <c r="F176" s="16">
        <v>1.4E-3</v>
      </c>
      <c r="G176" s="16"/>
    </row>
    <row r="177" spans="1:7" x14ac:dyDescent="0.25">
      <c r="A177" s="13" t="s">
        <v>1537</v>
      </c>
      <c r="B177" s="31" t="s">
        <v>1538</v>
      </c>
      <c r="C177" s="31" t="s">
        <v>418</v>
      </c>
      <c r="D177" s="14">
        <v>81</v>
      </c>
      <c r="E177" s="15">
        <v>5.93</v>
      </c>
      <c r="F177" s="16">
        <v>1.4E-3</v>
      </c>
      <c r="G177" s="16"/>
    </row>
    <row r="178" spans="1:7" x14ac:dyDescent="0.25">
      <c r="A178" s="13" t="s">
        <v>1272</v>
      </c>
      <c r="B178" s="31" t="s">
        <v>1273</v>
      </c>
      <c r="C178" s="31" t="s">
        <v>370</v>
      </c>
      <c r="D178" s="14">
        <v>149</v>
      </c>
      <c r="E178" s="15">
        <v>5.88</v>
      </c>
      <c r="F178" s="16">
        <v>1.4E-3</v>
      </c>
      <c r="G178" s="16"/>
    </row>
    <row r="179" spans="1:7" x14ac:dyDescent="0.25">
      <c r="A179" s="13" t="s">
        <v>1539</v>
      </c>
      <c r="B179" s="31" t="s">
        <v>1540</v>
      </c>
      <c r="C179" s="31" t="s">
        <v>418</v>
      </c>
      <c r="D179" s="14">
        <v>162</v>
      </c>
      <c r="E179" s="15">
        <v>5.84</v>
      </c>
      <c r="F179" s="16">
        <v>1.4E-3</v>
      </c>
      <c r="G179" s="16"/>
    </row>
    <row r="180" spans="1:7" x14ac:dyDescent="0.25">
      <c r="A180" s="13" t="s">
        <v>1274</v>
      </c>
      <c r="B180" s="31" t="s">
        <v>1275</v>
      </c>
      <c r="C180" s="31" t="s">
        <v>320</v>
      </c>
      <c r="D180" s="14">
        <v>306</v>
      </c>
      <c r="E180" s="15">
        <v>5.83</v>
      </c>
      <c r="F180" s="16">
        <v>1.4E-3</v>
      </c>
      <c r="G180" s="16"/>
    </row>
    <row r="181" spans="1:7" x14ac:dyDescent="0.25">
      <c r="A181" s="13" t="s">
        <v>1378</v>
      </c>
      <c r="B181" s="31" t="s">
        <v>1379</v>
      </c>
      <c r="C181" s="31" t="s">
        <v>299</v>
      </c>
      <c r="D181" s="14">
        <v>1126</v>
      </c>
      <c r="E181" s="15">
        <v>5.81</v>
      </c>
      <c r="F181" s="16">
        <v>1.4E-3</v>
      </c>
      <c r="G181" s="16"/>
    </row>
    <row r="182" spans="1:7" x14ac:dyDescent="0.25">
      <c r="A182" s="13" t="s">
        <v>316</v>
      </c>
      <c r="B182" s="31" t="s">
        <v>317</v>
      </c>
      <c r="C182" s="31" t="s">
        <v>304</v>
      </c>
      <c r="D182" s="14">
        <v>4758</v>
      </c>
      <c r="E182" s="15">
        <v>5.77</v>
      </c>
      <c r="F182" s="16">
        <v>1.4E-3</v>
      </c>
      <c r="G182" s="16"/>
    </row>
    <row r="183" spans="1:7" x14ac:dyDescent="0.25">
      <c r="A183" s="13" t="s">
        <v>913</v>
      </c>
      <c r="B183" s="31" t="s">
        <v>914</v>
      </c>
      <c r="C183" s="31" t="s">
        <v>256</v>
      </c>
      <c r="D183" s="14">
        <v>4017</v>
      </c>
      <c r="E183" s="15">
        <v>5.71</v>
      </c>
      <c r="F183" s="16">
        <v>1.2999999999999999E-3</v>
      </c>
      <c r="G183" s="16"/>
    </row>
    <row r="184" spans="1:7" x14ac:dyDescent="0.25">
      <c r="A184" s="13" t="s">
        <v>1541</v>
      </c>
      <c r="B184" s="31" t="s">
        <v>1542</v>
      </c>
      <c r="C184" s="31" t="s">
        <v>466</v>
      </c>
      <c r="D184" s="14">
        <v>326</v>
      </c>
      <c r="E184" s="15">
        <v>5.65</v>
      </c>
      <c r="F184" s="16">
        <v>1.2999999999999999E-3</v>
      </c>
      <c r="G184" s="16"/>
    </row>
    <row r="185" spans="1:7" x14ac:dyDescent="0.25">
      <c r="A185" s="13" t="s">
        <v>1543</v>
      </c>
      <c r="B185" s="31" t="s">
        <v>1544</v>
      </c>
      <c r="C185" s="31" t="s">
        <v>296</v>
      </c>
      <c r="D185" s="14">
        <v>132</v>
      </c>
      <c r="E185" s="15">
        <v>5.45</v>
      </c>
      <c r="F185" s="16">
        <v>1.2999999999999999E-3</v>
      </c>
      <c r="G185" s="16"/>
    </row>
    <row r="186" spans="1:7" x14ac:dyDescent="0.25">
      <c r="A186" s="13" t="s">
        <v>469</v>
      </c>
      <c r="B186" s="31" t="s">
        <v>470</v>
      </c>
      <c r="C186" s="31" t="s">
        <v>343</v>
      </c>
      <c r="D186" s="14">
        <v>334</v>
      </c>
      <c r="E186" s="15">
        <v>5.32</v>
      </c>
      <c r="F186" s="16">
        <v>1.2999999999999999E-3</v>
      </c>
      <c r="G186" s="16"/>
    </row>
    <row r="187" spans="1:7" x14ac:dyDescent="0.25">
      <c r="A187" s="13" t="s">
        <v>426</v>
      </c>
      <c r="B187" s="31" t="s">
        <v>427</v>
      </c>
      <c r="C187" s="31" t="s">
        <v>259</v>
      </c>
      <c r="D187" s="14">
        <v>1994</v>
      </c>
      <c r="E187" s="15">
        <v>5.25</v>
      </c>
      <c r="F187" s="16">
        <v>1.1999999999999999E-3</v>
      </c>
      <c r="G187" s="16"/>
    </row>
    <row r="188" spans="1:7" x14ac:dyDescent="0.25">
      <c r="A188" s="13" t="s">
        <v>1276</v>
      </c>
      <c r="B188" s="31" t="s">
        <v>1277</v>
      </c>
      <c r="C188" s="31" t="s">
        <v>343</v>
      </c>
      <c r="D188" s="14">
        <v>1096</v>
      </c>
      <c r="E188" s="15">
        <v>5.19</v>
      </c>
      <c r="F188" s="16">
        <v>1.1999999999999999E-3</v>
      </c>
      <c r="G188" s="16"/>
    </row>
    <row r="189" spans="1:7" x14ac:dyDescent="0.25">
      <c r="A189" s="13" t="s">
        <v>934</v>
      </c>
      <c r="B189" s="31" t="s">
        <v>935</v>
      </c>
      <c r="C189" s="31" t="s">
        <v>291</v>
      </c>
      <c r="D189" s="14">
        <v>20</v>
      </c>
      <c r="E189" s="15">
        <v>5.09</v>
      </c>
      <c r="F189" s="16">
        <v>1.1999999999999999E-3</v>
      </c>
      <c r="G189" s="16"/>
    </row>
    <row r="190" spans="1:7" x14ac:dyDescent="0.25">
      <c r="A190" s="13" t="s">
        <v>1545</v>
      </c>
      <c r="B190" s="31" t="s">
        <v>1546</v>
      </c>
      <c r="C190" s="31" t="s">
        <v>304</v>
      </c>
      <c r="D190" s="14">
        <v>1244</v>
      </c>
      <c r="E190" s="15">
        <v>5.08</v>
      </c>
      <c r="F190" s="16">
        <v>1.1999999999999999E-3</v>
      </c>
      <c r="G190" s="16"/>
    </row>
    <row r="191" spans="1:7" x14ac:dyDescent="0.25">
      <c r="A191" s="13" t="s">
        <v>392</v>
      </c>
      <c r="B191" s="31" t="s">
        <v>393</v>
      </c>
      <c r="C191" s="31" t="s">
        <v>270</v>
      </c>
      <c r="D191" s="14">
        <v>2350</v>
      </c>
      <c r="E191" s="15">
        <v>5.05</v>
      </c>
      <c r="F191" s="16">
        <v>1.1999999999999999E-3</v>
      </c>
      <c r="G191" s="16"/>
    </row>
    <row r="192" spans="1:7" x14ac:dyDescent="0.25">
      <c r="A192" s="13" t="s">
        <v>1547</v>
      </c>
      <c r="B192" s="31" t="s">
        <v>1548</v>
      </c>
      <c r="C192" s="31" t="s">
        <v>280</v>
      </c>
      <c r="D192" s="14">
        <v>373</v>
      </c>
      <c r="E192" s="15">
        <v>5.01</v>
      </c>
      <c r="F192" s="16">
        <v>1.1999999999999999E-3</v>
      </c>
      <c r="G192" s="16"/>
    </row>
    <row r="193" spans="1:7" x14ac:dyDescent="0.25">
      <c r="A193" s="13" t="s">
        <v>410</v>
      </c>
      <c r="B193" s="31" t="s">
        <v>411</v>
      </c>
      <c r="C193" s="31" t="s">
        <v>259</v>
      </c>
      <c r="D193" s="14">
        <v>3624</v>
      </c>
      <c r="E193" s="15">
        <v>4.88</v>
      </c>
      <c r="F193" s="16">
        <v>1.1000000000000001E-3</v>
      </c>
      <c r="G193" s="16"/>
    </row>
    <row r="194" spans="1:7" x14ac:dyDescent="0.25">
      <c r="A194" s="13" t="s">
        <v>380</v>
      </c>
      <c r="B194" s="31" t="s">
        <v>381</v>
      </c>
      <c r="C194" s="31" t="s">
        <v>373</v>
      </c>
      <c r="D194" s="14">
        <v>398</v>
      </c>
      <c r="E194" s="15">
        <v>4.87</v>
      </c>
      <c r="F194" s="16">
        <v>1.1000000000000001E-3</v>
      </c>
      <c r="G194" s="16"/>
    </row>
    <row r="195" spans="1:7" x14ac:dyDescent="0.25">
      <c r="A195" s="13" t="s">
        <v>1549</v>
      </c>
      <c r="B195" s="31" t="s">
        <v>1550</v>
      </c>
      <c r="C195" s="31" t="s">
        <v>1551</v>
      </c>
      <c r="D195" s="14">
        <v>1788</v>
      </c>
      <c r="E195" s="15">
        <v>4.8600000000000003</v>
      </c>
      <c r="F195" s="16">
        <v>1.1000000000000001E-3</v>
      </c>
      <c r="G195" s="16"/>
    </row>
    <row r="196" spans="1:7" x14ac:dyDescent="0.25">
      <c r="A196" s="13" t="s">
        <v>1221</v>
      </c>
      <c r="B196" s="31" t="s">
        <v>1222</v>
      </c>
      <c r="C196" s="31" t="s">
        <v>283</v>
      </c>
      <c r="D196" s="14">
        <v>354</v>
      </c>
      <c r="E196" s="15">
        <v>4.83</v>
      </c>
      <c r="F196" s="16">
        <v>1.1000000000000001E-3</v>
      </c>
      <c r="G196" s="16"/>
    </row>
    <row r="197" spans="1:7" x14ac:dyDescent="0.25">
      <c r="A197" s="13" t="s">
        <v>1556</v>
      </c>
      <c r="B197" s="31" t="s">
        <v>1557</v>
      </c>
      <c r="C197" s="31" t="s">
        <v>277</v>
      </c>
      <c r="D197" s="14">
        <v>47</v>
      </c>
      <c r="E197" s="15">
        <v>4.83</v>
      </c>
      <c r="F197" s="16">
        <v>1.1000000000000001E-3</v>
      </c>
      <c r="G197" s="16"/>
    </row>
    <row r="198" spans="1:7" x14ac:dyDescent="0.25">
      <c r="A198" s="13" t="s">
        <v>1552</v>
      </c>
      <c r="B198" s="31" t="s">
        <v>1553</v>
      </c>
      <c r="C198" s="31" t="s">
        <v>277</v>
      </c>
      <c r="D198" s="14">
        <v>1019</v>
      </c>
      <c r="E198" s="15">
        <v>4.8099999999999996</v>
      </c>
      <c r="F198" s="16">
        <v>1.1000000000000001E-3</v>
      </c>
      <c r="G198" s="16"/>
    </row>
    <row r="199" spans="1:7" x14ac:dyDescent="0.25">
      <c r="A199" s="13" t="s">
        <v>574</v>
      </c>
      <c r="B199" s="31" t="s">
        <v>575</v>
      </c>
      <c r="C199" s="31" t="s">
        <v>270</v>
      </c>
      <c r="D199" s="14">
        <v>599</v>
      </c>
      <c r="E199" s="15">
        <v>4.79</v>
      </c>
      <c r="F199" s="16">
        <v>1.1000000000000001E-3</v>
      </c>
      <c r="G199" s="16"/>
    </row>
    <row r="200" spans="1:7" x14ac:dyDescent="0.25">
      <c r="A200" s="13" t="s">
        <v>1554</v>
      </c>
      <c r="B200" s="31" t="s">
        <v>1555</v>
      </c>
      <c r="C200" s="31" t="s">
        <v>296</v>
      </c>
      <c r="D200" s="14">
        <v>631</v>
      </c>
      <c r="E200" s="15">
        <v>4.79</v>
      </c>
      <c r="F200" s="16">
        <v>1.1000000000000001E-3</v>
      </c>
      <c r="G200" s="16"/>
    </row>
    <row r="201" spans="1:7" x14ac:dyDescent="0.25">
      <c r="A201" s="13" t="s">
        <v>1558</v>
      </c>
      <c r="B201" s="31" t="s">
        <v>1559</v>
      </c>
      <c r="C201" s="31" t="s">
        <v>277</v>
      </c>
      <c r="D201" s="14">
        <v>1343</v>
      </c>
      <c r="E201" s="15">
        <v>4.76</v>
      </c>
      <c r="F201" s="16">
        <v>1.1000000000000001E-3</v>
      </c>
      <c r="G201" s="16"/>
    </row>
    <row r="202" spans="1:7" x14ac:dyDescent="0.25">
      <c r="A202" s="13" t="s">
        <v>1560</v>
      </c>
      <c r="B202" s="31" t="s">
        <v>1561</v>
      </c>
      <c r="C202" s="31" t="s">
        <v>608</v>
      </c>
      <c r="D202" s="14">
        <v>2900</v>
      </c>
      <c r="E202" s="15">
        <v>4.7300000000000004</v>
      </c>
      <c r="F202" s="16">
        <v>1.1000000000000001E-3</v>
      </c>
      <c r="G202" s="16"/>
    </row>
    <row r="203" spans="1:7" x14ac:dyDescent="0.25">
      <c r="A203" s="13" t="s">
        <v>300</v>
      </c>
      <c r="B203" s="31" t="s">
        <v>301</v>
      </c>
      <c r="C203" s="31" t="s">
        <v>291</v>
      </c>
      <c r="D203" s="14">
        <v>112</v>
      </c>
      <c r="E203" s="15">
        <v>4.6900000000000004</v>
      </c>
      <c r="F203" s="16">
        <v>1.1000000000000001E-3</v>
      </c>
      <c r="G203" s="16"/>
    </row>
    <row r="204" spans="1:7" x14ac:dyDescent="0.25">
      <c r="A204" s="13" t="s">
        <v>1562</v>
      </c>
      <c r="B204" s="31" t="s">
        <v>1563</v>
      </c>
      <c r="C204" s="31" t="s">
        <v>332</v>
      </c>
      <c r="D204" s="14">
        <v>1189</v>
      </c>
      <c r="E204" s="15">
        <v>4.68</v>
      </c>
      <c r="F204" s="16">
        <v>1.1000000000000001E-3</v>
      </c>
      <c r="G204" s="16"/>
    </row>
    <row r="205" spans="1:7" x14ac:dyDescent="0.25">
      <c r="A205" s="13" t="s">
        <v>999</v>
      </c>
      <c r="B205" s="31" t="s">
        <v>1000</v>
      </c>
      <c r="C205" s="31" t="s">
        <v>601</v>
      </c>
      <c r="D205" s="14">
        <v>432</v>
      </c>
      <c r="E205" s="15">
        <v>4.6100000000000003</v>
      </c>
      <c r="F205" s="16">
        <v>1.1000000000000001E-3</v>
      </c>
      <c r="G205" s="16"/>
    </row>
    <row r="206" spans="1:7" x14ac:dyDescent="0.25">
      <c r="A206" s="13" t="s">
        <v>989</v>
      </c>
      <c r="B206" s="31" t="s">
        <v>990</v>
      </c>
      <c r="C206" s="31" t="s">
        <v>418</v>
      </c>
      <c r="D206" s="14">
        <v>333</v>
      </c>
      <c r="E206" s="15">
        <v>4.58</v>
      </c>
      <c r="F206" s="16">
        <v>1.1000000000000001E-3</v>
      </c>
      <c r="G206" s="16"/>
    </row>
    <row r="207" spans="1:7" x14ac:dyDescent="0.25">
      <c r="A207" s="13" t="s">
        <v>1564</v>
      </c>
      <c r="B207" s="31" t="s">
        <v>1565</v>
      </c>
      <c r="C207" s="31" t="s">
        <v>277</v>
      </c>
      <c r="D207" s="14">
        <v>698</v>
      </c>
      <c r="E207" s="15">
        <v>4.58</v>
      </c>
      <c r="F207" s="16">
        <v>1.1000000000000001E-3</v>
      </c>
      <c r="G207" s="16"/>
    </row>
    <row r="208" spans="1:7" x14ac:dyDescent="0.25">
      <c r="A208" s="13" t="s">
        <v>1388</v>
      </c>
      <c r="B208" s="31" t="s">
        <v>1389</v>
      </c>
      <c r="C208" s="31" t="s">
        <v>291</v>
      </c>
      <c r="D208" s="14">
        <v>162</v>
      </c>
      <c r="E208" s="15">
        <v>4.57</v>
      </c>
      <c r="F208" s="16">
        <v>1.1000000000000001E-3</v>
      </c>
      <c r="G208" s="16"/>
    </row>
    <row r="209" spans="1:7" x14ac:dyDescent="0.25">
      <c r="A209" s="13" t="s">
        <v>1566</v>
      </c>
      <c r="B209" s="31" t="s">
        <v>1567</v>
      </c>
      <c r="C209" s="31" t="s">
        <v>337</v>
      </c>
      <c r="D209" s="14">
        <v>448</v>
      </c>
      <c r="E209" s="15">
        <v>4.5599999999999996</v>
      </c>
      <c r="F209" s="16">
        <v>1.1000000000000001E-3</v>
      </c>
      <c r="G209" s="16"/>
    </row>
    <row r="210" spans="1:7" x14ac:dyDescent="0.25">
      <c r="A210" s="13" t="s">
        <v>1568</v>
      </c>
      <c r="B210" s="31" t="s">
        <v>1569</v>
      </c>
      <c r="C210" s="31" t="s">
        <v>280</v>
      </c>
      <c r="D210" s="14">
        <v>360</v>
      </c>
      <c r="E210" s="15">
        <v>4.42</v>
      </c>
      <c r="F210" s="16">
        <v>1E-3</v>
      </c>
      <c r="G210" s="16"/>
    </row>
    <row r="211" spans="1:7" x14ac:dyDescent="0.25">
      <c r="A211" s="13" t="s">
        <v>991</v>
      </c>
      <c r="B211" s="31" t="s">
        <v>992</v>
      </c>
      <c r="C211" s="31" t="s">
        <v>270</v>
      </c>
      <c r="D211" s="14">
        <v>134</v>
      </c>
      <c r="E211" s="15">
        <v>4.41</v>
      </c>
      <c r="F211" s="16">
        <v>1E-3</v>
      </c>
      <c r="G211" s="16"/>
    </row>
    <row r="212" spans="1:7" x14ac:dyDescent="0.25">
      <c r="A212" s="13" t="s">
        <v>1281</v>
      </c>
      <c r="B212" s="31" t="s">
        <v>1282</v>
      </c>
      <c r="C212" s="31" t="s">
        <v>262</v>
      </c>
      <c r="D212" s="14">
        <v>289</v>
      </c>
      <c r="E212" s="15">
        <v>4.3899999999999997</v>
      </c>
      <c r="F212" s="16">
        <v>1E-3</v>
      </c>
      <c r="G212" s="16"/>
    </row>
    <row r="213" spans="1:7" x14ac:dyDescent="0.25">
      <c r="A213" s="13" t="s">
        <v>544</v>
      </c>
      <c r="B213" s="31" t="s">
        <v>545</v>
      </c>
      <c r="C213" s="31" t="s">
        <v>296</v>
      </c>
      <c r="D213" s="14">
        <v>100</v>
      </c>
      <c r="E213" s="15">
        <v>4.2699999999999996</v>
      </c>
      <c r="F213" s="16">
        <v>1E-3</v>
      </c>
      <c r="G213" s="16"/>
    </row>
    <row r="214" spans="1:7" x14ac:dyDescent="0.25">
      <c r="A214" s="13" t="s">
        <v>1570</v>
      </c>
      <c r="B214" s="31" t="s">
        <v>1571</v>
      </c>
      <c r="C214" s="31" t="s">
        <v>277</v>
      </c>
      <c r="D214" s="14">
        <v>1930</v>
      </c>
      <c r="E214" s="15">
        <v>4.26</v>
      </c>
      <c r="F214" s="16">
        <v>1E-3</v>
      </c>
      <c r="G214" s="16"/>
    </row>
    <row r="215" spans="1:7" x14ac:dyDescent="0.25">
      <c r="A215" s="13" t="s">
        <v>1372</v>
      </c>
      <c r="B215" s="31" t="s">
        <v>1373</v>
      </c>
      <c r="C215" s="31" t="s">
        <v>432</v>
      </c>
      <c r="D215" s="14">
        <v>318</v>
      </c>
      <c r="E215" s="15">
        <v>4.22</v>
      </c>
      <c r="F215" s="16">
        <v>1E-3</v>
      </c>
      <c r="G215" s="16"/>
    </row>
    <row r="216" spans="1:7" x14ac:dyDescent="0.25">
      <c r="A216" s="13" t="s">
        <v>1572</v>
      </c>
      <c r="B216" s="31" t="s">
        <v>1573</v>
      </c>
      <c r="C216" s="31" t="s">
        <v>384</v>
      </c>
      <c r="D216" s="14">
        <v>2142</v>
      </c>
      <c r="E216" s="15">
        <v>4.21</v>
      </c>
      <c r="F216" s="16">
        <v>1E-3</v>
      </c>
      <c r="G216" s="16"/>
    </row>
    <row r="217" spans="1:7" x14ac:dyDescent="0.25">
      <c r="A217" s="13" t="s">
        <v>1574</v>
      </c>
      <c r="B217" s="31" t="s">
        <v>1575</v>
      </c>
      <c r="C217" s="31" t="s">
        <v>409</v>
      </c>
      <c r="D217" s="14">
        <v>128</v>
      </c>
      <c r="E217" s="15">
        <v>4.1500000000000004</v>
      </c>
      <c r="F217" s="16">
        <v>1E-3</v>
      </c>
      <c r="G217" s="16"/>
    </row>
    <row r="218" spans="1:7" x14ac:dyDescent="0.25">
      <c r="A218" s="13" t="s">
        <v>1576</v>
      </c>
      <c r="B218" s="31" t="s">
        <v>1577</v>
      </c>
      <c r="C218" s="31" t="s">
        <v>277</v>
      </c>
      <c r="D218" s="14">
        <v>3060</v>
      </c>
      <c r="E218" s="15">
        <v>4.13</v>
      </c>
      <c r="F218" s="16">
        <v>1E-3</v>
      </c>
      <c r="G218" s="16"/>
    </row>
    <row r="219" spans="1:7" x14ac:dyDescent="0.25">
      <c r="A219" s="13" t="s">
        <v>1578</v>
      </c>
      <c r="B219" s="31" t="s">
        <v>1579</v>
      </c>
      <c r="C219" s="31" t="s">
        <v>432</v>
      </c>
      <c r="D219" s="14">
        <v>278</v>
      </c>
      <c r="E219" s="15">
        <v>4.05</v>
      </c>
      <c r="F219" s="16">
        <v>1E-3</v>
      </c>
      <c r="G219" s="16"/>
    </row>
    <row r="220" spans="1:7" x14ac:dyDescent="0.25">
      <c r="A220" s="13" t="s">
        <v>919</v>
      </c>
      <c r="B220" s="31" t="s">
        <v>920</v>
      </c>
      <c r="C220" s="31" t="s">
        <v>259</v>
      </c>
      <c r="D220" s="14">
        <v>3707</v>
      </c>
      <c r="E220" s="15">
        <v>4.05</v>
      </c>
      <c r="F220" s="16">
        <v>1E-3</v>
      </c>
      <c r="G220" s="16"/>
    </row>
    <row r="221" spans="1:7" x14ac:dyDescent="0.25">
      <c r="A221" s="13" t="s">
        <v>1580</v>
      </c>
      <c r="B221" s="31" t="s">
        <v>1581</v>
      </c>
      <c r="C221" s="31" t="s">
        <v>449</v>
      </c>
      <c r="D221" s="14">
        <v>690</v>
      </c>
      <c r="E221" s="15">
        <v>4.05</v>
      </c>
      <c r="F221" s="16">
        <v>1E-3</v>
      </c>
      <c r="G221" s="16"/>
    </row>
    <row r="222" spans="1:7" x14ac:dyDescent="0.25">
      <c r="A222" s="13" t="s">
        <v>1219</v>
      </c>
      <c r="B222" s="31" t="s">
        <v>1220</v>
      </c>
      <c r="C222" s="31" t="s">
        <v>337</v>
      </c>
      <c r="D222" s="14">
        <v>56</v>
      </c>
      <c r="E222" s="15">
        <v>4.05</v>
      </c>
      <c r="F222" s="16">
        <v>1E-3</v>
      </c>
      <c r="G222" s="16"/>
    </row>
    <row r="223" spans="1:7" x14ac:dyDescent="0.25">
      <c r="A223" s="13" t="s">
        <v>1582</v>
      </c>
      <c r="B223" s="31" t="s">
        <v>1583</v>
      </c>
      <c r="C223" s="31" t="s">
        <v>277</v>
      </c>
      <c r="D223" s="14">
        <v>94</v>
      </c>
      <c r="E223" s="15">
        <v>4.03</v>
      </c>
      <c r="F223" s="16">
        <v>8.9999999999999998E-4</v>
      </c>
      <c r="G223" s="16"/>
    </row>
    <row r="224" spans="1:7" x14ac:dyDescent="0.25">
      <c r="A224" s="13" t="s">
        <v>416</v>
      </c>
      <c r="B224" s="31" t="s">
        <v>417</v>
      </c>
      <c r="C224" s="31" t="s">
        <v>418</v>
      </c>
      <c r="D224" s="14">
        <v>26</v>
      </c>
      <c r="E224" s="15">
        <v>4.01</v>
      </c>
      <c r="F224" s="16">
        <v>8.9999999999999998E-4</v>
      </c>
      <c r="G224" s="16"/>
    </row>
    <row r="225" spans="1:7" x14ac:dyDescent="0.25">
      <c r="A225" s="13" t="s">
        <v>1386</v>
      </c>
      <c r="B225" s="31" t="s">
        <v>1387</v>
      </c>
      <c r="C225" s="31" t="s">
        <v>1365</v>
      </c>
      <c r="D225" s="14">
        <v>428</v>
      </c>
      <c r="E225" s="15">
        <v>4.01</v>
      </c>
      <c r="F225" s="16">
        <v>8.9999999999999998E-4</v>
      </c>
      <c r="G225" s="16"/>
    </row>
    <row r="226" spans="1:7" x14ac:dyDescent="0.25">
      <c r="A226" s="13" t="s">
        <v>1584</v>
      </c>
      <c r="B226" s="31" t="s">
        <v>1585</v>
      </c>
      <c r="C226" s="31" t="s">
        <v>280</v>
      </c>
      <c r="D226" s="14">
        <v>1255</v>
      </c>
      <c r="E226" s="15">
        <v>3.97</v>
      </c>
      <c r="F226" s="16">
        <v>8.9999999999999998E-4</v>
      </c>
      <c r="G226" s="16"/>
    </row>
    <row r="227" spans="1:7" x14ac:dyDescent="0.25">
      <c r="A227" s="13" t="s">
        <v>275</v>
      </c>
      <c r="B227" s="31" t="s">
        <v>276</v>
      </c>
      <c r="C227" s="31" t="s">
        <v>277</v>
      </c>
      <c r="D227" s="14">
        <v>115</v>
      </c>
      <c r="E227" s="15">
        <v>3.94</v>
      </c>
      <c r="F227" s="16">
        <v>8.9999999999999998E-4</v>
      </c>
      <c r="G227" s="16"/>
    </row>
    <row r="228" spans="1:7" x14ac:dyDescent="0.25">
      <c r="A228" s="13" t="s">
        <v>1586</v>
      </c>
      <c r="B228" s="31" t="s">
        <v>1587</v>
      </c>
      <c r="C228" s="31" t="s">
        <v>280</v>
      </c>
      <c r="D228" s="14">
        <v>3573</v>
      </c>
      <c r="E228" s="15">
        <v>3.92</v>
      </c>
      <c r="F228" s="16">
        <v>8.9999999999999998E-4</v>
      </c>
      <c r="G228" s="16"/>
    </row>
    <row r="229" spans="1:7" x14ac:dyDescent="0.25">
      <c r="A229" s="13" t="s">
        <v>1588</v>
      </c>
      <c r="B229" s="31" t="s">
        <v>1589</v>
      </c>
      <c r="C229" s="31" t="s">
        <v>307</v>
      </c>
      <c r="D229" s="14">
        <v>106</v>
      </c>
      <c r="E229" s="15">
        <v>3.84</v>
      </c>
      <c r="F229" s="16">
        <v>8.9999999999999998E-4</v>
      </c>
      <c r="G229" s="16"/>
    </row>
    <row r="230" spans="1:7" x14ac:dyDescent="0.25">
      <c r="A230" s="13" t="s">
        <v>1590</v>
      </c>
      <c r="B230" s="31" t="s">
        <v>1591</v>
      </c>
      <c r="C230" s="31" t="s">
        <v>291</v>
      </c>
      <c r="D230" s="14">
        <v>159</v>
      </c>
      <c r="E230" s="15">
        <v>3.71</v>
      </c>
      <c r="F230" s="16">
        <v>8.9999999999999998E-4</v>
      </c>
      <c r="G230" s="16"/>
    </row>
    <row r="231" spans="1:7" x14ac:dyDescent="0.25">
      <c r="A231" s="13" t="s">
        <v>1592</v>
      </c>
      <c r="B231" s="31" t="s">
        <v>1593</v>
      </c>
      <c r="C231" s="31" t="s">
        <v>277</v>
      </c>
      <c r="D231" s="14">
        <v>4258</v>
      </c>
      <c r="E231" s="15">
        <v>3.71</v>
      </c>
      <c r="F231" s="16">
        <v>8.9999999999999998E-4</v>
      </c>
      <c r="G231" s="16"/>
    </row>
    <row r="232" spans="1:7" x14ac:dyDescent="0.25">
      <c r="A232" s="13" t="s">
        <v>1278</v>
      </c>
      <c r="B232" s="31" t="s">
        <v>1279</v>
      </c>
      <c r="C232" s="31" t="s">
        <v>1280</v>
      </c>
      <c r="D232" s="14">
        <v>11</v>
      </c>
      <c r="E232" s="15">
        <v>3.66</v>
      </c>
      <c r="F232" s="16">
        <v>8.9999999999999998E-4</v>
      </c>
      <c r="G232" s="16"/>
    </row>
    <row r="233" spans="1:7" x14ac:dyDescent="0.25">
      <c r="A233" s="13" t="s">
        <v>1594</v>
      </c>
      <c r="B233" s="31" t="s">
        <v>1595</v>
      </c>
      <c r="C233" s="31" t="s">
        <v>350</v>
      </c>
      <c r="D233" s="14">
        <v>326</v>
      </c>
      <c r="E233" s="15">
        <v>3.64</v>
      </c>
      <c r="F233" s="16">
        <v>8.9999999999999998E-4</v>
      </c>
      <c r="G233" s="16"/>
    </row>
    <row r="234" spans="1:7" x14ac:dyDescent="0.25">
      <c r="A234" s="13" t="s">
        <v>1596</v>
      </c>
      <c r="B234" s="31" t="s">
        <v>1597</v>
      </c>
      <c r="C234" s="31" t="s">
        <v>337</v>
      </c>
      <c r="D234" s="14">
        <v>95</v>
      </c>
      <c r="E234" s="15">
        <v>3.62</v>
      </c>
      <c r="F234" s="16">
        <v>8.9999999999999998E-4</v>
      </c>
      <c r="G234" s="16"/>
    </row>
    <row r="235" spans="1:7" x14ac:dyDescent="0.25">
      <c r="A235" s="13" t="s">
        <v>1598</v>
      </c>
      <c r="B235" s="31" t="s">
        <v>1599</v>
      </c>
      <c r="C235" s="31" t="s">
        <v>277</v>
      </c>
      <c r="D235" s="14">
        <v>502</v>
      </c>
      <c r="E235" s="15">
        <v>3.61</v>
      </c>
      <c r="F235" s="16">
        <v>8.9999999999999998E-4</v>
      </c>
      <c r="G235" s="16"/>
    </row>
    <row r="236" spans="1:7" x14ac:dyDescent="0.25">
      <c r="A236" s="13" t="s">
        <v>587</v>
      </c>
      <c r="B236" s="31" t="s">
        <v>588</v>
      </c>
      <c r="C236" s="31" t="s">
        <v>589</v>
      </c>
      <c r="D236" s="14">
        <v>157</v>
      </c>
      <c r="E236" s="15">
        <v>3.53</v>
      </c>
      <c r="F236" s="16">
        <v>8.0000000000000004E-4</v>
      </c>
      <c r="G236" s="16"/>
    </row>
    <row r="237" spans="1:7" x14ac:dyDescent="0.25">
      <c r="A237" s="13" t="s">
        <v>942</v>
      </c>
      <c r="B237" s="31" t="s">
        <v>943</v>
      </c>
      <c r="C237" s="31" t="s">
        <v>259</v>
      </c>
      <c r="D237" s="14">
        <v>2078</v>
      </c>
      <c r="E237" s="15">
        <v>3.45</v>
      </c>
      <c r="F237" s="16">
        <v>8.0000000000000004E-4</v>
      </c>
      <c r="G237" s="16"/>
    </row>
    <row r="238" spans="1:7" x14ac:dyDescent="0.25">
      <c r="A238" s="13" t="s">
        <v>1602</v>
      </c>
      <c r="B238" s="31" t="s">
        <v>1603</v>
      </c>
      <c r="C238" s="31" t="s">
        <v>1237</v>
      </c>
      <c r="D238" s="14">
        <v>1249</v>
      </c>
      <c r="E238" s="15">
        <v>3.4</v>
      </c>
      <c r="F238" s="16">
        <v>8.0000000000000004E-4</v>
      </c>
      <c r="G238" s="16"/>
    </row>
    <row r="239" spans="1:7" x14ac:dyDescent="0.25">
      <c r="A239" s="13" t="s">
        <v>1600</v>
      </c>
      <c r="B239" s="31" t="s">
        <v>1601</v>
      </c>
      <c r="C239" s="31" t="s">
        <v>320</v>
      </c>
      <c r="D239" s="14">
        <v>14</v>
      </c>
      <c r="E239" s="15">
        <v>3.39</v>
      </c>
      <c r="F239" s="16">
        <v>8.0000000000000004E-4</v>
      </c>
      <c r="G239" s="16"/>
    </row>
    <row r="240" spans="1:7" x14ac:dyDescent="0.25">
      <c r="A240" s="13" t="s">
        <v>1606</v>
      </c>
      <c r="B240" s="31" t="s">
        <v>1607</v>
      </c>
      <c r="C240" s="31" t="s">
        <v>320</v>
      </c>
      <c r="D240" s="14">
        <v>231</v>
      </c>
      <c r="E240" s="15">
        <v>3.29</v>
      </c>
      <c r="F240" s="16">
        <v>8.0000000000000004E-4</v>
      </c>
      <c r="G240" s="16"/>
    </row>
    <row r="241" spans="1:7" x14ac:dyDescent="0.25">
      <c r="A241" s="13" t="s">
        <v>1604</v>
      </c>
      <c r="B241" s="31" t="s">
        <v>1605</v>
      </c>
      <c r="C241" s="31" t="s">
        <v>304</v>
      </c>
      <c r="D241" s="14">
        <v>9</v>
      </c>
      <c r="E241" s="15">
        <v>3.24</v>
      </c>
      <c r="F241" s="16">
        <v>8.0000000000000004E-4</v>
      </c>
      <c r="G241" s="16"/>
    </row>
    <row r="242" spans="1:7" x14ac:dyDescent="0.25">
      <c r="A242" s="13" t="s">
        <v>424</v>
      </c>
      <c r="B242" s="31" t="s">
        <v>425</v>
      </c>
      <c r="C242" s="31" t="s">
        <v>304</v>
      </c>
      <c r="D242" s="14">
        <v>136</v>
      </c>
      <c r="E242" s="15">
        <v>3.17</v>
      </c>
      <c r="F242" s="16">
        <v>6.9999999999999999E-4</v>
      </c>
      <c r="G242" s="16"/>
    </row>
    <row r="243" spans="1:7" x14ac:dyDescent="0.25">
      <c r="A243" s="13" t="s">
        <v>471</v>
      </c>
      <c r="B243" s="31" t="s">
        <v>472</v>
      </c>
      <c r="C243" s="31" t="s">
        <v>337</v>
      </c>
      <c r="D243" s="14">
        <v>95</v>
      </c>
      <c r="E243" s="15">
        <v>3.11</v>
      </c>
      <c r="F243" s="16">
        <v>6.9999999999999999E-4</v>
      </c>
      <c r="G243" s="16"/>
    </row>
    <row r="244" spans="1:7" x14ac:dyDescent="0.25">
      <c r="A244" s="13" t="s">
        <v>1608</v>
      </c>
      <c r="B244" s="31" t="s">
        <v>1609</v>
      </c>
      <c r="C244" s="31" t="s">
        <v>320</v>
      </c>
      <c r="D244" s="14">
        <v>656</v>
      </c>
      <c r="E244" s="15">
        <v>2.91</v>
      </c>
      <c r="F244" s="16">
        <v>6.9999999999999999E-4</v>
      </c>
      <c r="G244" s="16"/>
    </row>
    <row r="245" spans="1:7" x14ac:dyDescent="0.25">
      <c r="A245" s="13" t="s">
        <v>1610</v>
      </c>
      <c r="B245" s="31" t="s">
        <v>1611</v>
      </c>
      <c r="C245" s="31" t="s">
        <v>286</v>
      </c>
      <c r="D245" s="14">
        <v>153</v>
      </c>
      <c r="E245" s="15">
        <v>2.78</v>
      </c>
      <c r="F245" s="16">
        <v>6.9999999999999999E-4</v>
      </c>
      <c r="G245" s="16"/>
    </row>
    <row r="246" spans="1:7" x14ac:dyDescent="0.25">
      <c r="A246" s="13" t="s">
        <v>1612</v>
      </c>
      <c r="B246" s="31" t="s">
        <v>1613</v>
      </c>
      <c r="C246" s="31" t="s">
        <v>421</v>
      </c>
      <c r="D246" s="14">
        <v>466</v>
      </c>
      <c r="E246" s="15">
        <v>2.78</v>
      </c>
      <c r="F246" s="16">
        <v>6.9999999999999999E-4</v>
      </c>
      <c r="G246" s="16"/>
    </row>
    <row r="247" spans="1:7" x14ac:dyDescent="0.25">
      <c r="A247" s="13" t="s">
        <v>1614</v>
      </c>
      <c r="B247" s="31" t="s">
        <v>1615</v>
      </c>
      <c r="C247" s="31" t="s">
        <v>449</v>
      </c>
      <c r="D247" s="14">
        <v>303</v>
      </c>
      <c r="E247" s="15">
        <v>2.72</v>
      </c>
      <c r="F247" s="16">
        <v>5.9999999999999995E-4</v>
      </c>
      <c r="G247" s="16"/>
    </row>
    <row r="248" spans="1:7" x14ac:dyDescent="0.25">
      <c r="A248" s="13" t="s">
        <v>1618</v>
      </c>
      <c r="B248" s="31" t="s">
        <v>1619</v>
      </c>
      <c r="C248" s="31" t="s">
        <v>296</v>
      </c>
      <c r="D248" s="14">
        <v>570</v>
      </c>
      <c r="E248" s="15">
        <v>2.5499999999999998</v>
      </c>
      <c r="F248" s="16">
        <v>5.9999999999999995E-4</v>
      </c>
      <c r="G248" s="16"/>
    </row>
    <row r="249" spans="1:7" x14ac:dyDescent="0.25">
      <c r="A249" s="13" t="s">
        <v>1616</v>
      </c>
      <c r="B249" s="31" t="s">
        <v>1617</v>
      </c>
      <c r="C249" s="31" t="s">
        <v>466</v>
      </c>
      <c r="D249" s="14">
        <v>8</v>
      </c>
      <c r="E249" s="15">
        <v>2.48</v>
      </c>
      <c r="F249" s="16">
        <v>5.9999999999999995E-4</v>
      </c>
      <c r="G249" s="16"/>
    </row>
    <row r="250" spans="1:7" x14ac:dyDescent="0.25">
      <c r="A250" s="13" t="s">
        <v>1009</v>
      </c>
      <c r="B250" s="31" t="s">
        <v>1010</v>
      </c>
      <c r="C250" s="31" t="s">
        <v>291</v>
      </c>
      <c r="D250" s="14">
        <v>269</v>
      </c>
      <c r="E250" s="15">
        <v>2.4</v>
      </c>
      <c r="F250" s="16">
        <v>5.9999999999999995E-4</v>
      </c>
      <c r="G250" s="16"/>
    </row>
    <row r="251" spans="1:7" x14ac:dyDescent="0.25">
      <c r="A251" s="13" t="s">
        <v>1620</v>
      </c>
      <c r="B251" s="31" t="s">
        <v>1621</v>
      </c>
      <c r="C251" s="31" t="s">
        <v>277</v>
      </c>
      <c r="D251" s="14">
        <v>2163</v>
      </c>
      <c r="E251" s="15">
        <v>2.25</v>
      </c>
      <c r="F251" s="16">
        <v>5.0000000000000001E-4</v>
      </c>
      <c r="G251" s="16"/>
    </row>
    <row r="252" spans="1:7" x14ac:dyDescent="0.25">
      <c r="A252" s="13" t="s">
        <v>1213</v>
      </c>
      <c r="B252" s="31" t="s">
        <v>1214</v>
      </c>
      <c r="C252" s="31" t="s">
        <v>466</v>
      </c>
      <c r="D252" s="14">
        <v>82</v>
      </c>
      <c r="E252" s="15">
        <v>2.2400000000000002</v>
      </c>
      <c r="F252" s="16">
        <v>5.0000000000000001E-4</v>
      </c>
      <c r="G252" s="16"/>
    </row>
    <row r="253" spans="1:7" x14ac:dyDescent="0.25">
      <c r="A253" s="13" t="s">
        <v>1622</v>
      </c>
      <c r="B253" s="31" t="s">
        <v>1623</v>
      </c>
      <c r="C253" s="31" t="s">
        <v>280</v>
      </c>
      <c r="D253" s="14">
        <v>2751</v>
      </c>
      <c r="E253" s="15">
        <v>2.17</v>
      </c>
      <c r="F253" s="16">
        <v>5.0000000000000001E-4</v>
      </c>
      <c r="G253" s="16"/>
    </row>
    <row r="254" spans="1:7" x14ac:dyDescent="0.25">
      <c r="A254" s="13" t="s">
        <v>1624</v>
      </c>
      <c r="B254" s="31" t="s">
        <v>1625</v>
      </c>
      <c r="C254" s="31" t="s">
        <v>291</v>
      </c>
      <c r="D254" s="14">
        <v>239</v>
      </c>
      <c r="E254" s="15">
        <v>1.82</v>
      </c>
      <c r="F254" s="16">
        <v>4.0000000000000002E-4</v>
      </c>
      <c r="G254" s="16"/>
    </row>
    <row r="255" spans="1:7" x14ac:dyDescent="0.25">
      <c r="A255" s="13" t="s">
        <v>1626</v>
      </c>
      <c r="B255" s="31" t="s">
        <v>1627</v>
      </c>
      <c r="C255" s="31" t="s">
        <v>1280</v>
      </c>
      <c r="D255" s="14">
        <v>166</v>
      </c>
      <c r="E255" s="15">
        <v>1.59</v>
      </c>
      <c r="F255" s="16">
        <v>4.0000000000000002E-4</v>
      </c>
      <c r="G255" s="16"/>
    </row>
    <row r="256" spans="1:7" x14ac:dyDescent="0.25">
      <c r="A256" s="13" t="s">
        <v>1628</v>
      </c>
      <c r="B256" s="31" t="s">
        <v>1629</v>
      </c>
      <c r="C256" s="31" t="s">
        <v>277</v>
      </c>
      <c r="D256" s="14">
        <v>465</v>
      </c>
      <c r="E256" s="15">
        <v>1.55</v>
      </c>
      <c r="F256" s="16">
        <v>4.0000000000000002E-4</v>
      </c>
      <c r="G256" s="16"/>
    </row>
    <row r="257" spans="1:7" x14ac:dyDescent="0.25">
      <c r="A257" s="13" t="s">
        <v>1630</v>
      </c>
      <c r="B257" s="31" t="s">
        <v>1631</v>
      </c>
      <c r="C257" s="31" t="s">
        <v>332</v>
      </c>
      <c r="D257" s="14">
        <v>926</v>
      </c>
      <c r="E257" s="15">
        <v>1.49</v>
      </c>
      <c r="F257" s="16">
        <v>4.0000000000000002E-4</v>
      </c>
      <c r="G257" s="16"/>
    </row>
    <row r="258" spans="1:7" x14ac:dyDescent="0.25">
      <c r="A258" s="13" t="s">
        <v>1632</v>
      </c>
      <c r="B258" s="31" t="s">
        <v>1633</v>
      </c>
      <c r="C258" s="31" t="s">
        <v>373</v>
      </c>
      <c r="D258" s="14">
        <v>1848</v>
      </c>
      <c r="E258" s="15">
        <v>2.2400000000000002</v>
      </c>
      <c r="F258" s="16">
        <v>5.0000000000000001E-4</v>
      </c>
      <c r="G258" s="16"/>
    </row>
    <row r="259" spans="1:7" x14ac:dyDescent="0.25">
      <c r="A259" s="13" t="s">
        <v>1634</v>
      </c>
      <c r="B259" s="31" t="s">
        <v>1635</v>
      </c>
      <c r="C259" s="31" t="s">
        <v>421</v>
      </c>
      <c r="D259" s="14">
        <v>1848</v>
      </c>
      <c r="E259" s="15">
        <v>2.2400000000000002</v>
      </c>
      <c r="F259" s="16">
        <v>5.0000000000000001E-4</v>
      </c>
      <c r="G259" s="16"/>
    </row>
    <row r="260" spans="1:7" x14ac:dyDescent="0.25">
      <c r="A260" s="13" t="s">
        <v>1636</v>
      </c>
      <c r="B260" s="31" t="s">
        <v>1637</v>
      </c>
      <c r="C260" s="31" t="s">
        <v>280</v>
      </c>
      <c r="D260" s="14">
        <v>1848</v>
      </c>
      <c r="E260" s="15">
        <v>2.2400000000000002</v>
      </c>
      <c r="F260" s="16">
        <v>5.0000000000000001E-4</v>
      </c>
      <c r="G260" s="16"/>
    </row>
    <row r="261" spans="1:7" x14ac:dyDescent="0.25">
      <c r="A261" s="13" t="s">
        <v>1638</v>
      </c>
      <c r="B261" s="31" t="s">
        <v>1639</v>
      </c>
      <c r="C261" s="31" t="s">
        <v>896</v>
      </c>
      <c r="D261" s="14">
        <v>1848</v>
      </c>
      <c r="E261" s="15">
        <v>2.2400000000000002</v>
      </c>
      <c r="F261" s="16">
        <v>5.0000000000000001E-4</v>
      </c>
      <c r="G261" s="16"/>
    </row>
    <row r="262" spans="1:7" x14ac:dyDescent="0.25">
      <c r="A262" s="17" t="s">
        <v>187</v>
      </c>
      <c r="B262" s="32"/>
      <c r="C262" s="32"/>
      <c r="D262" s="18"/>
      <c r="E262" s="37">
        <f>SUM(E8:E261)</f>
        <v>2956.5600000000009</v>
      </c>
      <c r="F262" s="38">
        <f>SUM(F8:F261)</f>
        <v>0.69639999999999969</v>
      </c>
      <c r="G262" s="21"/>
    </row>
    <row r="263" spans="1:7" x14ac:dyDescent="0.25">
      <c r="A263" s="24" t="s">
        <v>190</v>
      </c>
      <c r="B263" s="33"/>
      <c r="C263" s="33"/>
      <c r="D263" s="25"/>
      <c r="E263" s="28">
        <v>2956.56</v>
      </c>
      <c r="F263" s="29">
        <v>0.69640000000000002</v>
      </c>
      <c r="G263" s="21"/>
    </row>
    <row r="264" spans="1:7" x14ac:dyDescent="0.25">
      <c r="A264" s="17"/>
      <c r="B264" s="32"/>
      <c r="C264" s="32"/>
      <c r="D264" s="18"/>
      <c r="E264" s="41"/>
      <c r="F264" s="21"/>
      <c r="G264" s="21"/>
    </row>
    <row r="265" spans="1:7" x14ac:dyDescent="0.25">
      <c r="A265" s="17" t="s">
        <v>154</v>
      </c>
      <c r="B265" s="31"/>
      <c r="C265" s="31"/>
      <c r="D265" s="14"/>
      <c r="E265" s="15"/>
      <c r="F265" s="16"/>
      <c r="G265" s="16"/>
    </row>
    <row r="266" spans="1:7" x14ac:dyDescent="0.25">
      <c r="A266" s="17" t="s">
        <v>231</v>
      </c>
      <c r="B266" s="31"/>
      <c r="C266" s="31"/>
      <c r="D266" s="14"/>
      <c r="E266" s="15"/>
      <c r="F266" s="16"/>
      <c r="G266" s="16"/>
    </row>
    <row r="267" spans="1:7" x14ac:dyDescent="0.25">
      <c r="A267" s="17" t="s">
        <v>187</v>
      </c>
      <c r="B267" s="31"/>
      <c r="C267" s="31"/>
      <c r="D267" s="14"/>
      <c r="E267" s="39" t="s">
        <v>153</v>
      </c>
      <c r="F267" s="40" t="s">
        <v>153</v>
      </c>
      <c r="G267" s="16"/>
    </row>
    <row r="268" spans="1:7" x14ac:dyDescent="0.25">
      <c r="A268" s="13"/>
      <c r="B268" s="31"/>
      <c r="C268" s="31"/>
      <c r="D268" s="14"/>
      <c r="E268" s="15"/>
      <c r="F268" s="16"/>
      <c r="G268" s="16"/>
    </row>
    <row r="269" spans="1:7" x14ac:dyDescent="0.25">
      <c r="A269" s="17" t="s">
        <v>232</v>
      </c>
      <c r="B269" s="31"/>
      <c r="C269" s="31"/>
      <c r="D269" s="14"/>
      <c r="E269" s="15"/>
      <c r="F269" s="16"/>
      <c r="G269" s="16"/>
    </row>
    <row r="270" spans="1:7" x14ac:dyDescent="0.25">
      <c r="A270" s="13" t="s">
        <v>1722</v>
      </c>
      <c r="B270" s="31" t="s">
        <v>1723</v>
      </c>
      <c r="C270" s="31" t="s">
        <v>235</v>
      </c>
      <c r="D270" s="14">
        <v>1300000</v>
      </c>
      <c r="E270" s="15">
        <v>1251.67</v>
      </c>
      <c r="F270" s="16">
        <v>0.29480000000000001</v>
      </c>
      <c r="G270" s="16">
        <v>7.1482000000000004E-2</v>
      </c>
    </row>
    <row r="271" spans="1:7" x14ac:dyDescent="0.25">
      <c r="A271" s="17" t="s">
        <v>187</v>
      </c>
      <c r="B271" s="32"/>
      <c r="C271" s="32"/>
      <c r="D271" s="18"/>
      <c r="E271" s="37">
        <v>1251.67</v>
      </c>
      <c r="F271" s="38">
        <v>0.29480000000000001</v>
      </c>
      <c r="G271" s="21"/>
    </row>
    <row r="272" spans="1:7" x14ac:dyDescent="0.25">
      <c r="A272" s="13"/>
      <c r="B272" s="31"/>
      <c r="C272" s="31"/>
      <c r="D272" s="14"/>
      <c r="E272" s="15"/>
      <c r="F272" s="16"/>
      <c r="G272" s="16"/>
    </row>
    <row r="273" spans="1:7" x14ac:dyDescent="0.25">
      <c r="A273" s="13"/>
      <c r="B273" s="31"/>
      <c r="C273" s="31"/>
      <c r="D273" s="14"/>
      <c r="E273" s="15"/>
      <c r="F273" s="16"/>
      <c r="G273" s="16"/>
    </row>
    <row r="274" spans="1:7" x14ac:dyDescent="0.25">
      <c r="A274" s="17" t="s">
        <v>188</v>
      </c>
      <c r="B274" s="31"/>
      <c r="C274" s="31"/>
      <c r="D274" s="14"/>
      <c r="E274" s="15"/>
      <c r="F274" s="16"/>
      <c r="G274" s="16"/>
    </row>
    <row r="275" spans="1:7" x14ac:dyDescent="0.25">
      <c r="A275" s="17" t="s">
        <v>187</v>
      </c>
      <c r="B275" s="31"/>
      <c r="C275" s="31"/>
      <c r="D275" s="14"/>
      <c r="E275" s="39" t="s">
        <v>153</v>
      </c>
      <c r="F275" s="40" t="s">
        <v>153</v>
      </c>
      <c r="G275" s="16"/>
    </row>
    <row r="276" spans="1:7" x14ac:dyDescent="0.25">
      <c r="A276" s="13"/>
      <c r="B276" s="31"/>
      <c r="C276" s="31"/>
      <c r="D276" s="14"/>
      <c r="E276" s="15"/>
      <c r="F276" s="16"/>
      <c r="G276" s="16"/>
    </row>
    <row r="277" spans="1:7" x14ac:dyDescent="0.25">
      <c r="A277" s="17" t="s">
        <v>189</v>
      </c>
      <c r="B277" s="31"/>
      <c r="C277" s="31"/>
      <c r="D277" s="14"/>
      <c r="E277" s="15"/>
      <c r="F277" s="16"/>
      <c r="G277" s="16"/>
    </row>
    <row r="278" spans="1:7" x14ac:dyDescent="0.25">
      <c r="A278" s="17" t="s">
        <v>187</v>
      </c>
      <c r="B278" s="31"/>
      <c r="C278" s="31"/>
      <c r="D278" s="14"/>
      <c r="E278" s="39" t="s">
        <v>153</v>
      </c>
      <c r="F278" s="40" t="s">
        <v>153</v>
      </c>
      <c r="G278" s="16"/>
    </row>
    <row r="279" spans="1:7" x14ac:dyDescent="0.25">
      <c r="A279" s="13"/>
      <c r="B279" s="31"/>
      <c r="C279" s="31"/>
      <c r="D279" s="14"/>
      <c r="E279" s="15"/>
      <c r="F279" s="16"/>
      <c r="G279" s="16"/>
    </row>
    <row r="280" spans="1:7" x14ac:dyDescent="0.25">
      <c r="A280" s="24" t="s">
        <v>190</v>
      </c>
      <c r="B280" s="33"/>
      <c r="C280" s="33"/>
      <c r="D280" s="25"/>
      <c r="E280" s="19">
        <v>1251.67</v>
      </c>
      <c r="F280" s="20">
        <v>0.29480000000000001</v>
      </c>
      <c r="G280" s="21"/>
    </row>
    <row r="281" spans="1:7" x14ac:dyDescent="0.25">
      <c r="A281" s="13"/>
      <c r="B281" s="31"/>
      <c r="C281" s="31"/>
      <c r="D281" s="14"/>
      <c r="E281" s="15"/>
      <c r="F281" s="16"/>
      <c r="G281" s="16"/>
    </row>
    <row r="282" spans="1:7" x14ac:dyDescent="0.25">
      <c r="A282" s="13"/>
      <c r="B282" s="31"/>
      <c r="C282" s="31"/>
      <c r="D282" s="14"/>
      <c r="E282" s="15"/>
      <c r="F282" s="16"/>
      <c r="G282" s="16"/>
    </row>
    <row r="283" spans="1:7" x14ac:dyDescent="0.25">
      <c r="A283" s="17" t="s">
        <v>191</v>
      </c>
      <c r="B283" s="31"/>
      <c r="C283" s="31"/>
      <c r="D283" s="14"/>
      <c r="E283" s="15"/>
      <c r="F283" s="16"/>
      <c r="G283" s="16"/>
    </row>
    <row r="284" spans="1:7" x14ac:dyDescent="0.25">
      <c r="A284" s="13" t="s">
        <v>192</v>
      </c>
      <c r="B284" s="31"/>
      <c r="C284" s="31"/>
      <c r="D284" s="14"/>
      <c r="E284" s="15">
        <v>85.95</v>
      </c>
      <c r="F284" s="16">
        <v>2.0199999999999999E-2</v>
      </c>
      <c r="G284" s="16">
        <v>5.2331000000000003E-2</v>
      </c>
    </row>
    <row r="285" spans="1:7" x14ac:dyDescent="0.25">
      <c r="A285" s="17" t="s">
        <v>187</v>
      </c>
      <c r="B285" s="32"/>
      <c r="C285" s="32"/>
      <c r="D285" s="18"/>
      <c r="E285" s="37">
        <v>85.95</v>
      </c>
      <c r="F285" s="38">
        <v>2.0199999999999999E-2</v>
      </c>
      <c r="G285" s="21"/>
    </row>
    <row r="286" spans="1:7" x14ac:dyDescent="0.25">
      <c r="A286" s="13"/>
      <c r="B286" s="31"/>
      <c r="C286" s="31"/>
      <c r="D286" s="14"/>
      <c r="E286" s="15"/>
      <c r="F286" s="16"/>
      <c r="G286" s="16"/>
    </row>
    <row r="287" spans="1:7" x14ac:dyDescent="0.25">
      <c r="A287" s="24" t="s">
        <v>190</v>
      </c>
      <c r="B287" s="33"/>
      <c r="C287" s="33"/>
      <c r="D287" s="25"/>
      <c r="E287" s="19">
        <v>85.95</v>
      </c>
      <c r="F287" s="20">
        <v>2.0199999999999999E-2</v>
      </c>
      <c r="G287" s="21"/>
    </row>
    <row r="288" spans="1:7" x14ac:dyDescent="0.25">
      <c r="A288" s="13" t="s">
        <v>193</v>
      </c>
      <c r="B288" s="31"/>
      <c r="C288" s="31"/>
      <c r="D288" s="14"/>
      <c r="E288" s="15">
        <v>5.9028229999999997</v>
      </c>
      <c r="F288" s="16">
        <v>1.39E-3</v>
      </c>
      <c r="G288" s="16"/>
    </row>
    <row r="289" spans="1:7" x14ac:dyDescent="0.25">
      <c r="A289" s="13" t="s">
        <v>194</v>
      </c>
      <c r="B289" s="31"/>
      <c r="C289" s="31"/>
      <c r="D289" s="14"/>
      <c r="E289" s="35">
        <v>-54.282823</v>
      </c>
      <c r="F289" s="36">
        <v>-1.2789999999999999E-2</v>
      </c>
      <c r="G289" s="16">
        <v>5.2330000000000002E-2</v>
      </c>
    </row>
    <row r="290" spans="1:7" x14ac:dyDescent="0.25">
      <c r="A290" s="26" t="s">
        <v>195</v>
      </c>
      <c r="B290" s="34"/>
      <c r="C290" s="34"/>
      <c r="D290" s="27"/>
      <c r="E290" s="28">
        <v>4245.8</v>
      </c>
      <c r="F290" s="29">
        <v>1</v>
      </c>
      <c r="G290" s="29"/>
    </row>
    <row r="292" spans="1:7" x14ac:dyDescent="0.25">
      <c r="A292" s="1" t="s">
        <v>196</v>
      </c>
    </row>
    <row r="294" spans="1:7" x14ac:dyDescent="0.25">
      <c r="A294" s="69" t="s">
        <v>197</v>
      </c>
    </row>
    <row r="295" spans="1:7" x14ac:dyDescent="0.25">
      <c r="A295" s="1" t="s">
        <v>199</v>
      </c>
    </row>
    <row r="296" spans="1:7" x14ac:dyDescent="0.25">
      <c r="A296" s="47" t="s">
        <v>200</v>
      </c>
      <c r="B296" s="3" t="s">
        <v>153</v>
      </c>
    </row>
    <row r="297" spans="1:7" x14ac:dyDescent="0.25">
      <c r="A297" t="s">
        <v>201</v>
      </c>
    </row>
    <row r="298" spans="1:7" x14ac:dyDescent="0.25">
      <c r="A298" t="s">
        <v>202</v>
      </c>
      <c r="B298" t="s">
        <v>203</v>
      </c>
      <c r="C298" t="s">
        <v>203</v>
      </c>
    </row>
    <row r="299" spans="1:7" x14ac:dyDescent="0.25">
      <c r="B299" s="48">
        <v>46112</v>
      </c>
      <c r="C299" s="48">
        <v>46142</v>
      </c>
    </row>
    <row r="300" spans="1:7" x14ac:dyDescent="0.25">
      <c r="A300" s="58" t="s">
        <v>204</v>
      </c>
      <c r="B300" t="s">
        <v>1115</v>
      </c>
      <c r="C300">
        <v>10.5059</v>
      </c>
    </row>
    <row r="301" spans="1:7" x14ac:dyDescent="0.25">
      <c r="A301" s="58" t="s">
        <v>1324</v>
      </c>
      <c r="B301" t="s">
        <v>1115</v>
      </c>
      <c r="C301">
        <v>10.506</v>
      </c>
    </row>
    <row r="302" spans="1:7" x14ac:dyDescent="0.25">
      <c r="A302" s="58" t="s">
        <v>2036</v>
      </c>
      <c r="B302" t="s">
        <v>1115</v>
      </c>
      <c r="C302">
        <v>10.5059</v>
      </c>
    </row>
    <row r="303" spans="1:7" x14ac:dyDescent="0.25">
      <c r="A303" s="58" t="s">
        <v>206</v>
      </c>
      <c r="B303" t="s">
        <v>1115</v>
      </c>
      <c r="C303">
        <v>10.501300000000001</v>
      </c>
    </row>
    <row r="304" spans="1:7" x14ac:dyDescent="0.25">
      <c r="A304" s="58" t="s">
        <v>1327</v>
      </c>
      <c r="B304" t="s">
        <v>1115</v>
      </c>
      <c r="C304">
        <v>10.501300000000001</v>
      </c>
    </row>
    <row r="305" spans="1:4" x14ac:dyDescent="0.25">
      <c r="A305" s="58" t="s">
        <v>2037</v>
      </c>
      <c r="B305" t="s">
        <v>1115</v>
      </c>
      <c r="C305">
        <v>10.501300000000001</v>
      </c>
    </row>
    <row r="306" spans="1:4" x14ac:dyDescent="0.25">
      <c r="A306" s="1" t="s">
        <v>2038</v>
      </c>
    </row>
    <row r="308" spans="1:4" x14ac:dyDescent="0.25">
      <c r="A308" t="s">
        <v>208</v>
      </c>
      <c r="B308" s="3" t="s">
        <v>153</v>
      </c>
    </row>
    <row r="309" spans="1:4" x14ac:dyDescent="0.25">
      <c r="A309" t="s">
        <v>209</v>
      </c>
      <c r="B309" s="3" t="s">
        <v>153</v>
      </c>
    </row>
    <row r="310" spans="1:4" ht="29.1" customHeight="1" x14ac:dyDescent="0.25">
      <c r="A310" s="47" t="s">
        <v>210</v>
      </c>
      <c r="B310" s="3" t="s">
        <v>153</v>
      </c>
    </row>
    <row r="311" spans="1:4" ht="29.1" customHeight="1" x14ac:dyDescent="0.25">
      <c r="A311" s="47" t="s">
        <v>211</v>
      </c>
      <c r="B311" s="3" t="s">
        <v>153</v>
      </c>
    </row>
    <row r="312" spans="1:4" x14ac:dyDescent="0.25">
      <c r="A312" t="s">
        <v>480</v>
      </c>
      <c r="B312" s="49">
        <v>9.4000000000000004E-3</v>
      </c>
    </row>
    <row r="313" spans="1:4" ht="43.5" customHeight="1" x14ac:dyDescent="0.25">
      <c r="A313" s="47" t="s">
        <v>213</v>
      </c>
      <c r="B313" s="3" t="s">
        <v>153</v>
      </c>
    </row>
    <row r="314" spans="1:4" x14ac:dyDescent="0.25">
      <c r="B314" s="3"/>
    </row>
    <row r="315" spans="1:4" ht="29.1" customHeight="1" x14ac:dyDescent="0.25">
      <c r="A315" s="47" t="s">
        <v>214</v>
      </c>
      <c r="B315" s="3" t="s">
        <v>153</v>
      </c>
    </row>
    <row r="316" spans="1:4" ht="29.1" customHeight="1" x14ac:dyDescent="0.25">
      <c r="A316" s="47" t="s">
        <v>215</v>
      </c>
      <c r="B316" t="s">
        <v>153</v>
      </c>
    </row>
    <row r="317" spans="1:4" ht="29.1" customHeight="1" x14ac:dyDescent="0.25">
      <c r="A317" s="47" t="s">
        <v>216</v>
      </c>
      <c r="B317" s="3" t="s">
        <v>153</v>
      </c>
    </row>
    <row r="318" spans="1:4" ht="29.1" customHeight="1" x14ac:dyDescent="0.25">
      <c r="A318" s="47" t="s">
        <v>217</v>
      </c>
      <c r="B318" s="3" t="s">
        <v>153</v>
      </c>
    </row>
    <row r="320" spans="1:4" ht="69.95" customHeight="1" x14ac:dyDescent="0.25">
      <c r="A320" s="107" t="s">
        <v>227</v>
      </c>
      <c r="B320" s="107" t="s">
        <v>228</v>
      </c>
      <c r="C320" s="107" t="s">
        <v>5</v>
      </c>
      <c r="D320" s="107" t="s">
        <v>6</v>
      </c>
    </row>
    <row r="321" spans="1:4" ht="69.95" customHeight="1" x14ac:dyDescent="0.25">
      <c r="A321" s="107" t="s">
        <v>2039</v>
      </c>
      <c r="B321" s="107"/>
      <c r="C321" s="107" t="s">
        <v>87</v>
      </c>
      <c r="D321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260"/>
  <sheetViews>
    <sheetView showGridLines="0" workbookViewId="0">
      <pane ySplit="4" topLeftCell="A186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2040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2041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266</v>
      </c>
      <c r="B8" s="31" t="s">
        <v>267</v>
      </c>
      <c r="C8" s="31" t="s">
        <v>259</v>
      </c>
      <c r="D8" s="14">
        <v>1235789</v>
      </c>
      <c r="E8" s="15">
        <v>15612.96</v>
      </c>
      <c r="F8" s="16">
        <v>4.2999999999999997E-2</v>
      </c>
      <c r="G8" s="16"/>
    </row>
    <row r="9" spans="1:7" x14ac:dyDescent="0.25">
      <c r="A9" s="13" t="s">
        <v>273</v>
      </c>
      <c r="B9" s="31" t="s">
        <v>274</v>
      </c>
      <c r="C9" s="31" t="s">
        <v>259</v>
      </c>
      <c r="D9" s="14">
        <v>1264882</v>
      </c>
      <c r="E9" s="15">
        <v>13514.63</v>
      </c>
      <c r="F9" s="16">
        <v>3.73E-2</v>
      </c>
      <c r="G9" s="16"/>
    </row>
    <row r="10" spans="1:7" x14ac:dyDescent="0.25">
      <c r="A10" s="13" t="s">
        <v>257</v>
      </c>
      <c r="B10" s="31" t="s">
        <v>258</v>
      </c>
      <c r="C10" s="31" t="s">
        <v>259</v>
      </c>
      <c r="D10" s="14">
        <v>1667382</v>
      </c>
      <c r="E10" s="15">
        <v>12867.19</v>
      </c>
      <c r="F10" s="16">
        <v>3.5499999999999997E-2</v>
      </c>
      <c r="G10" s="16"/>
    </row>
    <row r="11" spans="1:7" x14ac:dyDescent="0.25">
      <c r="A11" s="13" t="s">
        <v>260</v>
      </c>
      <c r="B11" s="31" t="s">
        <v>261</v>
      </c>
      <c r="C11" s="31" t="s">
        <v>262</v>
      </c>
      <c r="D11" s="14">
        <v>673607</v>
      </c>
      <c r="E11" s="15">
        <v>12709.62</v>
      </c>
      <c r="F11" s="16">
        <v>3.5000000000000003E-2</v>
      </c>
      <c r="G11" s="16"/>
    </row>
    <row r="12" spans="1:7" x14ac:dyDescent="0.25">
      <c r="A12" s="13" t="s">
        <v>254</v>
      </c>
      <c r="B12" s="31" t="s">
        <v>255</v>
      </c>
      <c r="C12" s="31" t="s">
        <v>256</v>
      </c>
      <c r="D12" s="14">
        <v>685019</v>
      </c>
      <c r="E12" s="15">
        <v>9801.25</v>
      </c>
      <c r="F12" s="16">
        <v>2.7E-2</v>
      </c>
      <c r="G12" s="16"/>
    </row>
    <row r="13" spans="1:7" x14ac:dyDescent="0.25">
      <c r="A13" s="13" t="s">
        <v>278</v>
      </c>
      <c r="B13" s="31" t="s">
        <v>279</v>
      </c>
      <c r="C13" s="31" t="s">
        <v>280</v>
      </c>
      <c r="D13" s="14">
        <v>2112334</v>
      </c>
      <c r="E13" s="15">
        <v>8431.3799999999992</v>
      </c>
      <c r="F13" s="16">
        <v>2.3199999999999998E-2</v>
      </c>
      <c r="G13" s="16"/>
    </row>
    <row r="14" spans="1:7" x14ac:dyDescent="0.25">
      <c r="A14" s="13" t="s">
        <v>289</v>
      </c>
      <c r="B14" s="31" t="s">
        <v>290</v>
      </c>
      <c r="C14" s="31" t="s">
        <v>291</v>
      </c>
      <c r="D14" s="14">
        <v>391456</v>
      </c>
      <c r="E14" s="15">
        <v>7078.7</v>
      </c>
      <c r="F14" s="16">
        <v>1.95E-2</v>
      </c>
      <c r="G14" s="16"/>
    </row>
    <row r="15" spans="1:7" x14ac:dyDescent="0.25">
      <c r="A15" s="13" t="s">
        <v>263</v>
      </c>
      <c r="B15" s="31" t="s">
        <v>264</v>
      </c>
      <c r="C15" s="31" t="s">
        <v>265</v>
      </c>
      <c r="D15" s="14">
        <v>166441</v>
      </c>
      <c r="E15" s="15">
        <v>6680.94</v>
      </c>
      <c r="F15" s="16">
        <v>1.84E-2</v>
      </c>
      <c r="G15" s="16"/>
    </row>
    <row r="16" spans="1:7" x14ac:dyDescent="0.25">
      <c r="A16" s="13" t="s">
        <v>428</v>
      </c>
      <c r="B16" s="31" t="s">
        <v>429</v>
      </c>
      <c r="C16" s="31" t="s">
        <v>277</v>
      </c>
      <c r="D16" s="14">
        <v>709163</v>
      </c>
      <c r="E16" s="15">
        <v>6644.86</v>
      </c>
      <c r="F16" s="16">
        <v>1.83E-2</v>
      </c>
      <c r="G16" s="16"/>
    </row>
    <row r="17" spans="1:7" x14ac:dyDescent="0.25">
      <c r="A17" s="13" t="s">
        <v>538</v>
      </c>
      <c r="B17" s="31" t="s">
        <v>539</v>
      </c>
      <c r="C17" s="31" t="s">
        <v>337</v>
      </c>
      <c r="D17" s="14">
        <v>129015</v>
      </c>
      <c r="E17" s="15">
        <v>5762.07</v>
      </c>
      <c r="F17" s="16">
        <v>1.5900000000000001E-2</v>
      </c>
      <c r="G17" s="16"/>
    </row>
    <row r="18" spans="1:7" x14ac:dyDescent="0.25">
      <c r="A18" s="13" t="s">
        <v>294</v>
      </c>
      <c r="B18" s="31" t="s">
        <v>295</v>
      </c>
      <c r="C18" s="31" t="s">
        <v>296</v>
      </c>
      <c r="D18" s="14">
        <v>441310</v>
      </c>
      <c r="E18" s="15">
        <v>5215.3999999999996</v>
      </c>
      <c r="F18" s="16">
        <v>1.44E-2</v>
      </c>
      <c r="G18" s="16"/>
    </row>
    <row r="19" spans="1:7" x14ac:dyDescent="0.25">
      <c r="A19" s="13" t="s">
        <v>1005</v>
      </c>
      <c r="B19" s="31" t="s">
        <v>1006</v>
      </c>
      <c r="C19" s="31" t="s">
        <v>299</v>
      </c>
      <c r="D19" s="14">
        <v>106346</v>
      </c>
      <c r="E19" s="15">
        <v>4876.92</v>
      </c>
      <c r="F19" s="16">
        <v>1.34E-2</v>
      </c>
      <c r="G19" s="16"/>
    </row>
    <row r="20" spans="1:7" x14ac:dyDescent="0.25">
      <c r="A20" s="13" t="s">
        <v>419</v>
      </c>
      <c r="B20" s="31" t="s">
        <v>420</v>
      </c>
      <c r="C20" s="31" t="s">
        <v>421</v>
      </c>
      <c r="D20" s="14">
        <v>450438</v>
      </c>
      <c r="E20" s="15">
        <v>4675.55</v>
      </c>
      <c r="F20" s="16">
        <v>1.29E-2</v>
      </c>
      <c r="G20" s="16"/>
    </row>
    <row r="21" spans="1:7" x14ac:dyDescent="0.25">
      <c r="A21" s="13" t="s">
        <v>275</v>
      </c>
      <c r="B21" s="31" t="s">
        <v>276</v>
      </c>
      <c r="C21" s="31" t="s">
        <v>277</v>
      </c>
      <c r="D21" s="14">
        <v>133237</v>
      </c>
      <c r="E21" s="15">
        <v>4562.3</v>
      </c>
      <c r="F21" s="16">
        <v>1.26E-2</v>
      </c>
      <c r="G21" s="16"/>
    </row>
    <row r="22" spans="1:7" x14ac:dyDescent="0.25">
      <c r="A22" s="13" t="s">
        <v>287</v>
      </c>
      <c r="B22" s="31" t="s">
        <v>288</v>
      </c>
      <c r="C22" s="31" t="s">
        <v>286</v>
      </c>
      <c r="D22" s="14">
        <v>134427</v>
      </c>
      <c r="E22" s="15">
        <v>4163.88</v>
      </c>
      <c r="F22" s="16">
        <v>1.15E-2</v>
      </c>
      <c r="G22" s="16"/>
    </row>
    <row r="23" spans="1:7" x14ac:dyDescent="0.25">
      <c r="A23" s="13" t="s">
        <v>1003</v>
      </c>
      <c r="B23" s="31" t="s">
        <v>1004</v>
      </c>
      <c r="C23" s="31" t="s">
        <v>373</v>
      </c>
      <c r="D23" s="14">
        <v>2200000</v>
      </c>
      <c r="E23" s="15">
        <v>4061.64</v>
      </c>
      <c r="F23" s="16">
        <v>1.12E-2</v>
      </c>
      <c r="G23" s="16"/>
    </row>
    <row r="24" spans="1:7" x14ac:dyDescent="0.25">
      <c r="A24" s="13" t="s">
        <v>392</v>
      </c>
      <c r="B24" s="31" t="s">
        <v>393</v>
      </c>
      <c r="C24" s="31" t="s">
        <v>270</v>
      </c>
      <c r="D24" s="14">
        <v>1833333</v>
      </c>
      <c r="E24" s="15">
        <v>3941.48</v>
      </c>
      <c r="F24" s="16">
        <v>1.09E-2</v>
      </c>
      <c r="G24" s="16"/>
    </row>
    <row r="25" spans="1:7" x14ac:dyDescent="0.25">
      <c r="A25" s="13" t="s">
        <v>890</v>
      </c>
      <c r="B25" s="31" t="s">
        <v>891</v>
      </c>
      <c r="C25" s="31" t="s">
        <v>291</v>
      </c>
      <c r="D25" s="14">
        <v>162560</v>
      </c>
      <c r="E25" s="15">
        <v>3911.68</v>
      </c>
      <c r="F25" s="16">
        <v>1.0800000000000001E-2</v>
      </c>
      <c r="G25" s="16"/>
    </row>
    <row r="26" spans="1:7" x14ac:dyDescent="0.25">
      <c r="A26" s="13" t="s">
        <v>271</v>
      </c>
      <c r="B26" s="31" t="s">
        <v>272</v>
      </c>
      <c r="C26" s="31" t="s">
        <v>270</v>
      </c>
      <c r="D26" s="14">
        <v>105000</v>
      </c>
      <c r="E26" s="15">
        <v>3822.53</v>
      </c>
      <c r="F26" s="16">
        <v>1.0500000000000001E-2</v>
      </c>
      <c r="G26" s="16"/>
    </row>
    <row r="27" spans="1:7" x14ac:dyDescent="0.25">
      <c r="A27" s="13" t="s">
        <v>416</v>
      </c>
      <c r="B27" s="31" t="s">
        <v>417</v>
      </c>
      <c r="C27" s="31" t="s">
        <v>418</v>
      </c>
      <c r="D27" s="14">
        <v>23357</v>
      </c>
      <c r="E27" s="15">
        <v>3606.09</v>
      </c>
      <c r="F27" s="16">
        <v>9.9000000000000008E-3</v>
      </c>
      <c r="G27" s="16"/>
    </row>
    <row r="28" spans="1:7" x14ac:dyDescent="0.25">
      <c r="A28" s="13" t="s">
        <v>458</v>
      </c>
      <c r="B28" s="31" t="s">
        <v>459</v>
      </c>
      <c r="C28" s="31" t="s">
        <v>299</v>
      </c>
      <c r="D28" s="14">
        <v>1333333</v>
      </c>
      <c r="E28" s="15">
        <v>3604</v>
      </c>
      <c r="F28" s="16">
        <v>9.9000000000000008E-3</v>
      </c>
      <c r="G28" s="16"/>
    </row>
    <row r="29" spans="1:7" x14ac:dyDescent="0.25">
      <c r="A29" s="13" t="s">
        <v>268</v>
      </c>
      <c r="B29" s="31" t="s">
        <v>269</v>
      </c>
      <c r="C29" s="31" t="s">
        <v>270</v>
      </c>
      <c r="D29" s="14">
        <v>120000</v>
      </c>
      <c r="E29" s="15">
        <v>3565.8</v>
      </c>
      <c r="F29" s="16">
        <v>9.7999999999999997E-3</v>
      </c>
      <c r="G29" s="16"/>
    </row>
    <row r="30" spans="1:7" x14ac:dyDescent="0.25">
      <c r="A30" s="13" t="s">
        <v>2042</v>
      </c>
      <c r="B30" s="31" t="s">
        <v>2043</v>
      </c>
      <c r="C30" s="31" t="s">
        <v>449</v>
      </c>
      <c r="D30" s="14">
        <v>1083594</v>
      </c>
      <c r="E30" s="15">
        <v>3531.65</v>
      </c>
      <c r="F30" s="16">
        <v>9.7000000000000003E-3</v>
      </c>
      <c r="G30" s="16"/>
    </row>
    <row r="31" spans="1:7" x14ac:dyDescent="0.25">
      <c r="A31" s="13" t="s">
        <v>341</v>
      </c>
      <c r="B31" s="31" t="s">
        <v>342</v>
      </c>
      <c r="C31" s="31" t="s">
        <v>343</v>
      </c>
      <c r="D31" s="14">
        <v>75536</v>
      </c>
      <c r="E31" s="15">
        <v>3312.4</v>
      </c>
      <c r="F31" s="16">
        <v>9.1000000000000004E-3</v>
      </c>
      <c r="G31" s="16"/>
    </row>
    <row r="32" spans="1:7" x14ac:dyDescent="0.25">
      <c r="A32" s="13" t="s">
        <v>281</v>
      </c>
      <c r="B32" s="31" t="s">
        <v>282</v>
      </c>
      <c r="C32" s="31" t="s">
        <v>283</v>
      </c>
      <c r="D32" s="14">
        <v>762646</v>
      </c>
      <c r="E32" s="15">
        <v>3289.29</v>
      </c>
      <c r="F32" s="16">
        <v>9.1000000000000004E-3</v>
      </c>
      <c r="G32" s="16"/>
    </row>
    <row r="33" spans="1:7" x14ac:dyDescent="0.25">
      <c r="A33" s="13" t="s">
        <v>892</v>
      </c>
      <c r="B33" s="31" t="s">
        <v>893</v>
      </c>
      <c r="C33" s="31" t="s">
        <v>291</v>
      </c>
      <c r="D33" s="14">
        <v>296613</v>
      </c>
      <c r="E33" s="15">
        <v>3265.56</v>
      </c>
      <c r="F33" s="16">
        <v>8.9999999999999993E-3</v>
      </c>
      <c r="G33" s="16"/>
    </row>
    <row r="34" spans="1:7" x14ac:dyDescent="0.25">
      <c r="A34" s="13" t="s">
        <v>353</v>
      </c>
      <c r="B34" s="31" t="s">
        <v>354</v>
      </c>
      <c r="C34" s="31" t="s">
        <v>355</v>
      </c>
      <c r="D34" s="14">
        <v>1018943</v>
      </c>
      <c r="E34" s="15">
        <v>3208.65</v>
      </c>
      <c r="F34" s="16">
        <v>8.8000000000000005E-3</v>
      </c>
      <c r="G34" s="16"/>
    </row>
    <row r="35" spans="1:7" x14ac:dyDescent="0.25">
      <c r="A35" s="13" t="s">
        <v>314</v>
      </c>
      <c r="B35" s="31" t="s">
        <v>315</v>
      </c>
      <c r="C35" s="31" t="s">
        <v>259</v>
      </c>
      <c r="D35" s="14">
        <v>246155</v>
      </c>
      <c r="E35" s="15">
        <v>3121.98</v>
      </c>
      <c r="F35" s="16">
        <v>8.6E-3</v>
      </c>
      <c r="G35" s="16"/>
    </row>
    <row r="36" spans="1:7" x14ac:dyDescent="0.25">
      <c r="A36" s="13" t="s">
        <v>364</v>
      </c>
      <c r="B36" s="31" t="s">
        <v>365</v>
      </c>
      <c r="C36" s="31" t="s">
        <v>355</v>
      </c>
      <c r="D36" s="14">
        <v>134146</v>
      </c>
      <c r="E36" s="15">
        <v>3019.49</v>
      </c>
      <c r="F36" s="16">
        <v>8.3000000000000001E-3</v>
      </c>
      <c r="G36" s="16"/>
    </row>
    <row r="37" spans="1:7" x14ac:dyDescent="0.25">
      <c r="A37" s="13" t="s">
        <v>362</v>
      </c>
      <c r="B37" s="31" t="s">
        <v>363</v>
      </c>
      <c r="C37" s="31" t="s">
        <v>286</v>
      </c>
      <c r="D37" s="14">
        <v>85061</v>
      </c>
      <c r="E37" s="15">
        <v>2971.1</v>
      </c>
      <c r="F37" s="16">
        <v>8.2000000000000007E-3</v>
      </c>
      <c r="G37" s="16"/>
    </row>
    <row r="38" spans="1:7" x14ac:dyDescent="0.25">
      <c r="A38" s="13" t="s">
        <v>550</v>
      </c>
      <c r="B38" s="31" t="s">
        <v>551</v>
      </c>
      <c r="C38" s="31" t="s">
        <v>277</v>
      </c>
      <c r="D38" s="14">
        <v>1000000</v>
      </c>
      <c r="E38" s="15">
        <v>2943.5</v>
      </c>
      <c r="F38" s="16">
        <v>8.0999999999999996E-3</v>
      </c>
      <c r="G38" s="16"/>
    </row>
    <row r="39" spans="1:7" x14ac:dyDescent="0.25">
      <c r="A39" s="13" t="s">
        <v>921</v>
      </c>
      <c r="B39" s="31" t="s">
        <v>922</v>
      </c>
      <c r="C39" s="31" t="s">
        <v>923</v>
      </c>
      <c r="D39" s="14">
        <v>68078</v>
      </c>
      <c r="E39" s="15">
        <v>2924.15</v>
      </c>
      <c r="F39" s="16">
        <v>8.0999999999999996E-3</v>
      </c>
      <c r="G39" s="16"/>
    </row>
    <row r="40" spans="1:7" x14ac:dyDescent="0.25">
      <c r="A40" s="13" t="s">
        <v>390</v>
      </c>
      <c r="B40" s="31" t="s">
        <v>391</v>
      </c>
      <c r="C40" s="31" t="s">
        <v>256</v>
      </c>
      <c r="D40" s="14">
        <v>972332</v>
      </c>
      <c r="E40" s="15">
        <v>2921.37</v>
      </c>
      <c r="F40" s="16">
        <v>8.0999999999999996E-3</v>
      </c>
      <c r="G40" s="16"/>
    </row>
    <row r="41" spans="1:7" x14ac:dyDescent="0.25">
      <c r="A41" s="13" t="s">
        <v>899</v>
      </c>
      <c r="B41" s="31" t="s">
        <v>900</v>
      </c>
      <c r="C41" s="31" t="s">
        <v>350</v>
      </c>
      <c r="D41" s="14">
        <v>316479</v>
      </c>
      <c r="E41" s="15">
        <v>2920.94</v>
      </c>
      <c r="F41" s="16">
        <v>8.0999999999999996E-3</v>
      </c>
      <c r="G41" s="16"/>
    </row>
    <row r="42" spans="1:7" x14ac:dyDescent="0.25">
      <c r="A42" s="13" t="s">
        <v>995</v>
      </c>
      <c r="B42" s="31" t="s">
        <v>996</v>
      </c>
      <c r="C42" s="31" t="s">
        <v>299</v>
      </c>
      <c r="D42" s="14">
        <v>1085101</v>
      </c>
      <c r="E42" s="15">
        <v>2680.53</v>
      </c>
      <c r="F42" s="16">
        <v>7.4000000000000003E-3</v>
      </c>
      <c r="G42" s="16"/>
    </row>
    <row r="43" spans="1:7" x14ac:dyDescent="0.25">
      <c r="A43" s="13" t="s">
        <v>1376</v>
      </c>
      <c r="B43" s="31" t="s">
        <v>1377</v>
      </c>
      <c r="C43" s="31" t="s">
        <v>432</v>
      </c>
      <c r="D43" s="14">
        <v>500000</v>
      </c>
      <c r="E43" s="15">
        <v>2568.5</v>
      </c>
      <c r="F43" s="16">
        <v>7.1000000000000004E-3</v>
      </c>
      <c r="G43" s="16"/>
    </row>
    <row r="44" spans="1:7" x14ac:dyDescent="0.25">
      <c r="A44" s="13" t="s">
        <v>1368</v>
      </c>
      <c r="B44" s="31" t="s">
        <v>1369</v>
      </c>
      <c r="C44" s="31" t="s">
        <v>923</v>
      </c>
      <c r="D44" s="14">
        <v>537500</v>
      </c>
      <c r="E44" s="15">
        <v>2510.39</v>
      </c>
      <c r="F44" s="16">
        <v>6.8999999999999999E-3</v>
      </c>
      <c r="G44" s="16"/>
    </row>
    <row r="45" spans="1:7" x14ac:dyDescent="0.25">
      <c r="A45" s="13" t="s">
        <v>433</v>
      </c>
      <c r="B45" s="31" t="s">
        <v>434</v>
      </c>
      <c r="C45" s="31" t="s">
        <v>291</v>
      </c>
      <c r="D45" s="14">
        <v>38606</v>
      </c>
      <c r="E45" s="15">
        <v>2510.36</v>
      </c>
      <c r="F45" s="16">
        <v>6.8999999999999999E-3</v>
      </c>
      <c r="G45" s="16"/>
    </row>
    <row r="46" spans="1:7" x14ac:dyDescent="0.25">
      <c r="A46" s="13" t="s">
        <v>2044</v>
      </c>
      <c r="B46" s="31" t="s">
        <v>2045</v>
      </c>
      <c r="C46" s="31" t="s">
        <v>343</v>
      </c>
      <c r="D46" s="14">
        <v>83163</v>
      </c>
      <c r="E46" s="15">
        <v>2453.89</v>
      </c>
      <c r="F46" s="16">
        <v>6.7999999999999996E-3</v>
      </c>
      <c r="G46" s="16"/>
    </row>
    <row r="47" spans="1:7" x14ac:dyDescent="0.25">
      <c r="A47" s="13" t="s">
        <v>1268</v>
      </c>
      <c r="B47" s="31" t="s">
        <v>1269</v>
      </c>
      <c r="C47" s="31" t="s">
        <v>291</v>
      </c>
      <c r="D47" s="14">
        <v>682125</v>
      </c>
      <c r="E47" s="15">
        <v>2453.2600000000002</v>
      </c>
      <c r="F47" s="16">
        <v>6.7999999999999996E-3</v>
      </c>
      <c r="G47" s="16"/>
    </row>
    <row r="48" spans="1:7" x14ac:dyDescent="0.25">
      <c r="A48" s="13" t="s">
        <v>414</v>
      </c>
      <c r="B48" s="31" t="s">
        <v>415</v>
      </c>
      <c r="C48" s="31" t="s">
        <v>259</v>
      </c>
      <c r="D48" s="14">
        <v>287967</v>
      </c>
      <c r="E48" s="15">
        <v>2453.0500000000002</v>
      </c>
      <c r="F48" s="16">
        <v>6.7999999999999996E-3</v>
      </c>
      <c r="G48" s="16"/>
    </row>
    <row r="49" spans="1:7" x14ac:dyDescent="0.25">
      <c r="A49" s="13" t="s">
        <v>318</v>
      </c>
      <c r="B49" s="31" t="s">
        <v>319</v>
      </c>
      <c r="C49" s="31" t="s">
        <v>320</v>
      </c>
      <c r="D49" s="14">
        <v>20139</v>
      </c>
      <c r="E49" s="15">
        <v>2333.3000000000002</v>
      </c>
      <c r="F49" s="16">
        <v>6.4000000000000003E-3</v>
      </c>
      <c r="G49" s="16"/>
    </row>
    <row r="50" spans="1:7" x14ac:dyDescent="0.25">
      <c r="A50" s="13" t="s">
        <v>366</v>
      </c>
      <c r="B50" s="31" t="s">
        <v>367</v>
      </c>
      <c r="C50" s="31" t="s">
        <v>286</v>
      </c>
      <c r="D50" s="14">
        <v>17250</v>
      </c>
      <c r="E50" s="15">
        <v>2296.67</v>
      </c>
      <c r="F50" s="16">
        <v>6.3E-3</v>
      </c>
      <c r="G50" s="16"/>
    </row>
    <row r="51" spans="1:7" x14ac:dyDescent="0.25">
      <c r="A51" s="13" t="s">
        <v>443</v>
      </c>
      <c r="B51" s="31" t="s">
        <v>444</v>
      </c>
      <c r="C51" s="31" t="s">
        <v>256</v>
      </c>
      <c r="D51" s="14">
        <v>606678</v>
      </c>
      <c r="E51" s="15">
        <v>2272.31</v>
      </c>
      <c r="F51" s="16">
        <v>6.3E-3</v>
      </c>
      <c r="G51" s="16"/>
    </row>
    <row r="52" spans="1:7" x14ac:dyDescent="0.25">
      <c r="A52" s="13" t="s">
        <v>410</v>
      </c>
      <c r="B52" s="31" t="s">
        <v>411</v>
      </c>
      <c r="C52" s="31" t="s">
        <v>259</v>
      </c>
      <c r="D52" s="14">
        <v>1660333</v>
      </c>
      <c r="E52" s="15">
        <v>2235.64</v>
      </c>
      <c r="F52" s="16">
        <v>6.1999999999999998E-3</v>
      </c>
      <c r="G52" s="16"/>
    </row>
    <row r="53" spans="1:7" x14ac:dyDescent="0.25">
      <c r="A53" s="13" t="s">
        <v>888</v>
      </c>
      <c r="B53" s="31" t="s">
        <v>889</v>
      </c>
      <c r="C53" s="31" t="s">
        <v>259</v>
      </c>
      <c r="D53" s="14">
        <v>211872</v>
      </c>
      <c r="E53" s="15">
        <v>2152.5100000000002</v>
      </c>
      <c r="F53" s="16">
        <v>5.8999999999999999E-3</v>
      </c>
      <c r="G53" s="16"/>
    </row>
    <row r="54" spans="1:7" x14ac:dyDescent="0.25">
      <c r="A54" s="13" t="s">
        <v>907</v>
      </c>
      <c r="B54" s="31" t="s">
        <v>908</v>
      </c>
      <c r="C54" s="31" t="s">
        <v>389</v>
      </c>
      <c r="D54" s="14">
        <v>332025</v>
      </c>
      <c r="E54" s="15">
        <v>2131.1</v>
      </c>
      <c r="F54" s="16">
        <v>5.8999999999999999E-3</v>
      </c>
      <c r="G54" s="16"/>
    </row>
    <row r="55" spans="1:7" x14ac:dyDescent="0.25">
      <c r="A55" s="13" t="s">
        <v>894</v>
      </c>
      <c r="B55" s="31" t="s">
        <v>895</v>
      </c>
      <c r="C55" s="31" t="s">
        <v>896</v>
      </c>
      <c r="D55" s="14">
        <v>696344</v>
      </c>
      <c r="E55" s="15">
        <v>2085.9</v>
      </c>
      <c r="F55" s="16">
        <v>5.7999999999999996E-3</v>
      </c>
      <c r="G55" s="16"/>
    </row>
    <row r="56" spans="1:7" x14ac:dyDescent="0.25">
      <c r="A56" s="13" t="s">
        <v>513</v>
      </c>
      <c r="B56" s="31" t="s">
        <v>514</v>
      </c>
      <c r="C56" s="31" t="s">
        <v>384</v>
      </c>
      <c r="D56" s="14">
        <v>265255</v>
      </c>
      <c r="E56" s="15">
        <v>2055.73</v>
      </c>
      <c r="F56" s="16">
        <v>5.7000000000000002E-3</v>
      </c>
      <c r="G56" s="16"/>
    </row>
    <row r="57" spans="1:7" x14ac:dyDescent="0.25">
      <c r="A57" s="13" t="s">
        <v>324</v>
      </c>
      <c r="B57" s="31" t="s">
        <v>325</v>
      </c>
      <c r="C57" s="31" t="s">
        <v>296</v>
      </c>
      <c r="D57" s="14">
        <v>137667</v>
      </c>
      <c r="E57" s="15">
        <v>2028.52</v>
      </c>
      <c r="F57" s="16">
        <v>5.5999999999999999E-3</v>
      </c>
      <c r="G57" s="16"/>
    </row>
    <row r="58" spans="1:7" x14ac:dyDescent="0.25">
      <c r="A58" s="13" t="s">
        <v>2046</v>
      </c>
      <c r="B58" s="31" t="s">
        <v>2047</v>
      </c>
      <c r="C58" s="31" t="s">
        <v>259</v>
      </c>
      <c r="D58" s="14">
        <v>600000</v>
      </c>
      <c r="E58" s="15">
        <v>2019.3</v>
      </c>
      <c r="F58" s="16">
        <v>5.5999999999999999E-3</v>
      </c>
      <c r="G58" s="16"/>
    </row>
    <row r="59" spans="1:7" x14ac:dyDescent="0.25">
      <c r="A59" s="13" t="s">
        <v>1264</v>
      </c>
      <c r="B59" s="31" t="s">
        <v>1265</v>
      </c>
      <c r="C59" s="31" t="s">
        <v>304</v>
      </c>
      <c r="D59" s="14">
        <v>1470</v>
      </c>
      <c r="E59" s="15">
        <v>1906.74</v>
      </c>
      <c r="F59" s="16">
        <v>5.3E-3</v>
      </c>
      <c r="G59" s="16"/>
    </row>
    <row r="60" spans="1:7" x14ac:dyDescent="0.25">
      <c r="A60" s="13" t="s">
        <v>909</v>
      </c>
      <c r="B60" s="31" t="s">
        <v>910</v>
      </c>
      <c r="C60" s="31" t="s">
        <v>418</v>
      </c>
      <c r="D60" s="14">
        <v>27845</v>
      </c>
      <c r="E60" s="15">
        <v>1899.31</v>
      </c>
      <c r="F60" s="16">
        <v>5.1999999999999998E-3</v>
      </c>
      <c r="G60" s="16"/>
    </row>
    <row r="61" spans="1:7" x14ac:dyDescent="0.25">
      <c r="A61" s="13" t="s">
        <v>450</v>
      </c>
      <c r="B61" s="31" t="s">
        <v>451</v>
      </c>
      <c r="C61" s="31" t="s">
        <v>291</v>
      </c>
      <c r="D61" s="14">
        <v>12450</v>
      </c>
      <c r="E61" s="15">
        <v>1867.87</v>
      </c>
      <c r="F61" s="16">
        <v>5.1000000000000004E-3</v>
      </c>
      <c r="G61" s="16"/>
    </row>
    <row r="62" spans="1:7" x14ac:dyDescent="0.25">
      <c r="A62" s="13" t="s">
        <v>530</v>
      </c>
      <c r="B62" s="31" t="s">
        <v>531</v>
      </c>
      <c r="C62" s="31" t="s">
        <v>286</v>
      </c>
      <c r="D62" s="14">
        <v>25429</v>
      </c>
      <c r="E62" s="15">
        <v>1807.75</v>
      </c>
      <c r="F62" s="16">
        <v>5.0000000000000001E-3</v>
      </c>
      <c r="G62" s="16"/>
    </row>
    <row r="63" spans="1:7" x14ac:dyDescent="0.25">
      <c r="A63" s="13" t="s">
        <v>2048</v>
      </c>
      <c r="B63" s="31" t="s">
        <v>2049</v>
      </c>
      <c r="C63" s="31" t="s">
        <v>299</v>
      </c>
      <c r="D63" s="14">
        <v>900650</v>
      </c>
      <c r="E63" s="15">
        <v>1789.14</v>
      </c>
      <c r="F63" s="16">
        <v>4.8999999999999998E-3</v>
      </c>
      <c r="G63" s="16"/>
    </row>
    <row r="64" spans="1:7" x14ac:dyDescent="0.25">
      <c r="A64" s="13" t="s">
        <v>300</v>
      </c>
      <c r="B64" s="31" t="s">
        <v>301</v>
      </c>
      <c r="C64" s="31" t="s">
        <v>291</v>
      </c>
      <c r="D64" s="14">
        <v>41452</v>
      </c>
      <c r="E64" s="15">
        <v>1734.81</v>
      </c>
      <c r="F64" s="16">
        <v>4.7999999999999996E-3</v>
      </c>
      <c r="G64" s="16"/>
    </row>
    <row r="65" spans="1:7" x14ac:dyDescent="0.25">
      <c r="A65" s="13" t="s">
        <v>2050</v>
      </c>
      <c r="B65" s="31" t="s">
        <v>2051</v>
      </c>
      <c r="C65" s="31" t="s">
        <v>1237</v>
      </c>
      <c r="D65" s="14">
        <v>1552715</v>
      </c>
      <c r="E65" s="15">
        <v>1716.99</v>
      </c>
      <c r="F65" s="16">
        <v>4.7000000000000002E-3</v>
      </c>
      <c r="G65" s="16"/>
    </row>
    <row r="66" spans="1:7" x14ac:dyDescent="0.25">
      <c r="A66" s="13" t="s">
        <v>2052</v>
      </c>
      <c r="B66" s="31" t="s">
        <v>2053</v>
      </c>
      <c r="C66" s="31" t="s">
        <v>370</v>
      </c>
      <c r="D66" s="14">
        <v>859684</v>
      </c>
      <c r="E66" s="15">
        <v>1659.28</v>
      </c>
      <c r="F66" s="16">
        <v>4.5999999999999999E-3</v>
      </c>
      <c r="G66" s="16"/>
    </row>
    <row r="67" spans="1:7" x14ac:dyDescent="0.25">
      <c r="A67" s="13" t="s">
        <v>981</v>
      </c>
      <c r="B67" s="31" t="s">
        <v>982</v>
      </c>
      <c r="C67" s="31" t="s">
        <v>350</v>
      </c>
      <c r="D67" s="14">
        <v>21719</v>
      </c>
      <c r="E67" s="15">
        <v>1658.57</v>
      </c>
      <c r="F67" s="16">
        <v>4.5999999999999999E-3</v>
      </c>
      <c r="G67" s="16"/>
    </row>
    <row r="68" spans="1:7" x14ac:dyDescent="0.25">
      <c r="A68" s="13" t="s">
        <v>985</v>
      </c>
      <c r="B68" s="31" t="s">
        <v>986</v>
      </c>
      <c r="C68" s="31" t="s">
        <v>262</v>
      </c>
      <c r="D68" s="14">
        <v>400000</v>
      </c>
      <c r="E68" s="15">
        <v>1639.8</v>
      </c>
      <c r="F68" s="16">
        <v>4.4999999999999997E-3</v>
      </c>
      <c r="G68" s="16"/>
    </row>
    <row r="69" spans="1:7" x14ac:dyDescent="0.25">
      <c r="A69" s="13" t="s">
        <v>284</v>
      </c>
      <c r="B69" s="31" t="s">
        <v>285</v>
      </c>
      <c r="C69" s="31" t="s">
        <v>286</v>
      </c>
      <c r="D69" s="14">
        <v>173460</v>
      </c>
      <c r="E69" s="15">
        <v>1621.59</v>
      </c>
      <c r="F69" s="16">
        <v>4.4999999999999997E-3</v>
      </c>
      <c r="G69" s="16"/>
    </row>
    <row r="70" spans="1:7" x14ac:dyDescent="0.25">
      <c r="A70" s="13" t="s">
        <v>2054</v>
      </c>
      <c r="B70" s="31" t="s">
        <v>2055</v>
      </c>
      <c r="C70" s="31" t="s">
        <v>304</v>
      </c>
      <c r="D70" s="14">
        <v>10997</v>
      </c>
      <c r="E70" s="15">
        <v>1616.45</v>
      </c>
      <c r="F70" s="16">
        <v>4.4999999999999997E-3</v>
      </c>
      <c r="G70" s="16"/>
    </row>
    <row r="71" spans="1:7" x14ac:dyDescent="0.25">
      <c r="A71" s="13" t="s">
        <v>2056</v>
      </c>
      <c r="B71" s="31" t="s">
        <v>2057</v>
      </c>
      <c r="C71" s="31" t="s">
        <v>370</v>
      </c>
      <c r="D71" s="14">
        <v>100000</v>
      </c>
      <c r="E71" s="15">
        <v>1571</v>
      </c>
      <c r="F71" s="16">
        <v>4.3E-3</v>
      </c>
      <c r="G71" s="16"/>
    </row>
    <row r="72" spans="1:7" x14ac:dyDescent="0.25">
      <c r="A72" s="13" t="s">
        <v>1281</v>
      </c>
      <c r="B72" s="31" t="s">
        <v>1282</v>
      </c>
      <c r="C72" s="31" t="s">
        <v>262</v>
      </c>
      <c r="D72" s="14">
        <v>101033</v>
      </c>
      <c r="E72" s="15">
        <v>1533.07</v>
      </c>
      <c r="F72" s="16">
        <v>4.1999999999999997E-3</v>
      </c>
      <c r="G72" s="16"/>
    </row>
    <row r="73" spans="1:7" x14ac:dyDescent="0.25">
      <c r="A73" s="13" t="s">
        <v>1262</v>
      </c>
      <c r="B73" s="31" t="s">
        <v>1263</v>
      </c>
      <c r="C73" s="31" t="s">
        <v>262</v>
      </c>
      <c r="D73" s="14">
        <v>15000000</v>
      </c>
      <c r="E73" s="15">
        <v>1533</v>
      </c>
      <c r="F73" s="16">
        <v>4.1999999999999997E-3</v>
      </c>
      <c r="G73" s="16"/>
    </row>
    <row r="74" spans="1:7" x14ac:dyDescent="0.25">
      <c r="A74" s="13" t="s">
        <v>407</v>
      </c>
      <c r="B74" s="31" t="s">
        <v>408</v>
      </c>
      <c r="C74" s="31" t="s">
        <v>409</v>
      </c>
      <c r="D74" s="14">
        <v>940459</v>
      </c>
      <c r="E74" s="15">
        <v>1524.39</v>
      </c>
      <c r="F74" s="16">
        <v>4.1999999999999997E-3</v>
      </c>
      <c r="G74" s="16"/>
    </row>
    <row r="75" spans="1:7" x14ac:dyDescent="0.25">
      <c r="A75" s="13" t="s">
        <v>302</v>
      </c>
      <c r="B75" s="31" t="s">
        <v>303</v>
      </c>
      <c r="C75" s="31" t="s">
        <v>304</v>
      </c>
      <c r="D75" s="14">
        <v>148000</v>
      </c>
      <c r="E75" s="15">
        <v>1517.89</v>
      </c>
      <c r="F75" s="16">
        <v>4.1999999999999997E-3</v>
      </c>
      <c r="G75" s="16"/>
    </row>
    <row r="76" spans="1:7" x14ac:dyDescent="0.25">
      <c r="A76" s="13" t="s">
        <v>399</v>
      </c>
      <c r="B76" s="31" t="s">
        <v>400</v>
      </c>
      <c r="C76" s="31" t="s">
        <v>296</v>
      </c>
      <c r="D76" s="14">
        <v>65197</v>
      </c>
      <c r="E76" s="15">
        <v>1484.34</v>
      </c>
      <c r="F76" s="16">
        <v>4.1000000000000003E-3</v>
      </c>
      <c r="G76" s="16"/>
    </row>
    <row r="77" spans="1:7" x14ac:dyDescent="0.25">
      <c r="A77" s="13" t="s">
        <v>2058</v>
      </c>
      <c r="B77" s="31" t="s">
        <v>2059</v>
      </c>
      <c r="C77" s="31" t="s">
        <v>384</v>
      </c>
      <c r="D77" s="14">
        <v>128584</v>
      </c>
      <c r="E77" s="15">
        <v>1459.56</v>
      </c>
      <c r="F77" s="16">
        <v>4.0000000000000001E-3</v>
      </c>
      <c r="G77" s="16"/>
    </row>
    <row r="78" spans="1:7" x14ac:dyDescent="0.25">
      <c r="A78" s="13" t="s">
        <v>371</v>
      </c>
      <c r="B78" s="31" t="s">
        <v>372</v>
      </c>
      <c r="C78" s="31" t="s">
        <v>373</v>
      </c>
      <c r="D78" s="14">
        <v>672713</v>
      </c>
      <c r="E78" s="15">
        <v>1421.85</v>
      </c>
      <c r="F78" s="16">
        <v>3.8999999999999998E-3</v>
      </c>
      <c r="G78" s="16"/>
    </row>
    <row r="79" spans="1:7" x14ac:dyDescent="0.25">
      <c r="A79" s="13" t="s">
        <v>385</v>
      </c>
      <c r="B79" s="31" t="s">
        <v>386</v>
      </c>
      <c r="C79" s="31" t="s">
        <v>304</v>
      </c>
      <c r="D79" s="14">
        <v>15676</v>
      </c>
      <c r="E79" s="15">
        <v>1205.17</v>
      </c>
      <c r="F79" s="16">
        <v>3.3E-3</v>
      </c>
      <c r="G79" s="16"/>
    </row>
    <row r="80" spans="1:7" x14ac:dyDescent="0.25">
      <c r="A80" s="13" t="s">
        <v>2060</v>
      </c>
      <c r="B80" s="31" t="s">
        <v>2061</v>
      </c>
      <c r="C80" s="31" t="s">
        <v>449</v>
      </c>
      <c r="D80" s="14">
        <v>221286</v>
      </c>
      <c r="E80" s="15">
        <v>1077.44</v>
      </c>
      <c r="F80" s="16">
        <v>3.0000000000000001E-3</v>
      </c>
      <c r="G80" s="16"/>
    </row>
    <row r="81" spans="1:7" x14ac:dyDescent="0.25">
      <c r="A81" s="13" t="s">
        <v>987</v>
      </c>
      <c r="B81" s="31" t="s">
        <v>988</v>
      </c>
      <c r="C81" s="31" t="s">
        <v>304</v>
      </c>
      <c r="D81" s="14">
        <v>25727</v>
      </c>
      <c r="E81" s="15">
        <v>1061.19</v>
      </c>
      <c r="F81" s="16">
        <v>2.8999999999999998E-3</v>
      </c>
      <c r="G81" s="16"/>
    </row>
    <row r="82" spans="1:7" x14ac:dyDescent="0.25">
      <c r="A82" s="13" t="s">
        <v>1807</v>
      </c>
      <c r="B82" s="31" t="s">
        <v>1808</v>
      </c>
      <c r="C82" s="31" t="s">
        <v>592</v>
      </c>
      <c r="D82" s="14">
        <v>569264</v>
      </c>
      <c r="E82" s="15">
        <v>1033.5</v>
      </c>
      <c r="F82" s="16">
        <v>2.8E-3</v>
      </c>
      <c r="G82" s="16"/>
    </row>
    <row r="83" spans="1:7" x14ac:dyDescent="0.25">
      <c r="A83" s="13" t="s">
        <v>2062</v>
      </c>
      <c r="B83" s="31" t="s">
        <v>2063</v>
      </c>
      <c r="C83" s="31" t="s">
        <v>283</v>
      </c>
      <c r="D83" s="14">
        <v>24445</v>
      </c>
      <c r="E83" s="15">
        <v>997.77</v>
      </c>
      <c r="F83" s="16">
        <v>2.8E-3</v>
      </c>
      <c r="G83" s="16"/>
    </row>
    <row r="84" spans="1:7" x14ac:dyDescent="0.25">
      <c r="A84" s="13" t="s">
        <v>556</v>
      </c>
      <c r="B84" s="31" t="s">
        <v>557</v>
      </c>
      <c r="C84" s="31" t="s">
        <v>389</v>
      </c>
      <c r="D84" s="14">
        <v>44896</v>
      </c>
      <c r="E84" s="15">
        <v>889.7</v>
      </c>
      <c r="F84" s="16">
        <v>2.5000000000000001E-3</v>
      </c>
      <c r="G84" s="16"/>
    </row>
    <row r="85" spans="1:7" x14ac:dyDescent="0.25">
      <c r="A85" s="13" t="s">
        <v>911</v>
      </c>
      <c r="B85" s="31" t="s">
        <v>912</v>
      </c>
      <c r="C85" s="31" t="s">
        <v>277</v>
      </c>
      <c r="D85" s="14">
        <v>55467</v>
      </c>
      <c r="E85" s="15">
        <v>863.12</v>
      </c>
      <c r="F85" s="16">
        <v>2.3999999999999998E-3</v>
      </c>
      <c r="G85" s="16"/>
    </row>
    <row r="86" spans="1:7" x14ac:dyDescent="0.25">
      <c r="A86" s="13" t="s">
        <v>326</v>
      </c>
      <c r="B86" s="31" t="s">
        <v>327</v>
      </c>
      <c r="C86" s="31" t="s">
        <v>259</v>
      </c>
      <c r="D86" s="14">
        <v>209470</v>
      </c>
      <c r="E86" s="15">
        <v>802.9</v>
      </c>
      <c r="F86" s="16">
        <v>2.2000000000000001E-3</v>
      </c>
      <c r="G86" s="16"/>
    </row>
    <row r="87" spans="1:7" x14ac:dyDescent="0.25">
      <c r="A87" s="13" t="s">
        <v>2064</v>
      </c>
      <c r="B87" s="31" t="s">
        <v>2065</v>
      </c>
      <c r="C87" s="31" t="s">
        <v>332</v>
      </c>
      <c r="D87" s="14">
        <v>225000</v>
      </c>
      <c r="E87" s="15">
        <v>776.36</v>
      </c>
      <c r="F87" s="16">
        <v>2.0999999999999999E-3</v>
      </c>
      <c r="G87" s="16"/>
    </row>
    <row r="88" spans="1:7" x14ac:dyDescent="0.25">
      <c r="A88" s="13" t="s">
        <v>997</v>
      </c>
      <c r="B88" s="31" t="s">
        <v>998</v>
      </c>
      <c r="C88" s="31" t="s">
        <v>277</v>
      </c>
      <c r="D88" s="14">
        <v>293680</v>
      </c>
      <c r="E88" s="15">
        <v>763.98</v>
      </c>
      <c r="F88" s="16">
        <v>2.0999999999999999E-3</v>
      </c>
      <c r="G88" s="16"/>
    </row>
    <row r="89" spans="1:7" x14ac:dyDescent="0.25">
      <c r="A89" s="13" t="s">
        <v>942</v>
      </c>
      <c r="B89" s="31" t="s">
        <v>943</v>
      </c>
      <c r="C89" s="31" t="s">
        <v>259</v>
      </c>
      <c r="D89" s="14">
        <v>419875</v>
      </c>
      <c r="E89" s="15">
        <v>696.74</v>
      </c>
      <c r="F89" s="16">
        <v>1.9E-3</v>
      </c>
      <c r="G89" s="16"/>
    </row>
    <row r="90" spans="1:7" x14ac:dyDescent="0.25">
      <c r="A90" s="13" t="s">
        <v>1813</v>
      </c>
      <c r="B90" s="31" t="s">
        <v>1814</v>
      </c>
      <c r="C90" s="31" t="s">
        <v>384</v>
      </c>
      <c r="D90" s="14">
        <v>114979</v>
      </c>
      <c r="E90" s="15">
        <v>566.21</v>
      </c>
      <c r="F90" s="16">
        <v>1.6000000000000001E-3</v>
      </c>
      <c r="G90" s="16"/>
    </row>
    <row r="91" spans="1:7" x14ac:dyDescent="0.25">
      <c r="A91" s="13" t="s">
        <v>905</v>
      </c>
      <c r="B91" s="31" t="s">
        <v>906</v>
      </c>
      <c r="C91" s="31" t="s">
        <v>277</v>
      </c>
      <c r="D91" s="14">
        <v>148025</v>
      </c>
      <c r="E91" s="15">
        <v>511.43</v>
      </c>
      <c r="F91" s="16">
        <v>1.4E-3</v>
      </c>
      <c r="G91" s="16"/>
    </row>
    <row r="92" spans="1:7" x14ac:dyDescent="0.25">
      <c r="A92" s="13" t="s">
        <v>934</v>
      </c>
      <c r="B92" s="31" t="s">
        <v>935</v>
      </c>
      <c r="C92" s="31" t="s">
        <v>291</v>
      </c>
      <c r="D92" s="14">
        <v>1786</v>
      </c>
      <c r="E92" s="15">
        <v>454.27</v>
      </c>
      <c r="F92" s="16">
        <v>1.2999999999999999E-3</v>
      </c>
      <c r="G92" s="16"/>
    </row>
    <row r="93" spans="1:7" x14ac:dyDescent="0.25">
      <c r="A93" s="13" t="s">
        <v>1570</v>
      </c>
      <c r="B93" s="31" t="s">
        <v>1571</v>
      </c>
      <c r="C93" s="31" t="s">
        <v>277</v>
      </c>
      <c r="D93" s="14">
        <v>200000</v>
      </c>
      <c r="E93" s="15">
        <v>441.74</v>
      </c>
      <c r="F93" s="16">
        <v>1.1999999999999999E-3</v>
      </c>
      <c r="G93" s="16"/>
    </row>
    <row r="94" spans="1:7" x14ac:dyDescent="0.25">
      <c r="A94" s="13" t="s">
        <v>452</v>
      </c>
      <c r="B94" s="31" t="s">
        <v>453</v>
      </c>
      <c r="C94" s="31" t="s">
        <v>370</v>
      </c>
      <c r="D94" s="14">
        <v>16523</v>
      </c>
      <c r="E94" s="15">
        <v>314.76</v>
      </c>
      <c r="F94" s="16">
        <v>8.9999999999999998E-4</v>
      </c>
      <c r="G94" s="16"/>
    </row>
    <row r="95" spans="1:7" x14ac:dyDescent="0.25">
      <c r="A95" s="13" t="s">
        <v>1474</v>
      </c>
      <c r="B95" s="31" t="s">
        <v>1475</v>
      </c>
      <c r="C95" s="31" t="s">
        <v>343</v>
      </c>
      <c r="D95" s="14">
        <v>179878</v>
      </c>
      <c r="E95" s="15">
        <v>248.32</v>
      </c>
      <c r="F95" s="16">
        <v>6.9999999999999999E-4</v>
      </c>
      <c r="G95" s="16"/>
    </row>
    <row r="96" spans="1:7" x14ac:dyDescent="0.25">
      <c r="A96" s="13" t="s">
        <v>536</v>
      </c>
      <c r="B96" s="31" t="s">
        <v>537</v>
      </c>
      <c r="C96" s="31" t="s">
        <v>323</v>
      </c>
      <c r="D96" s="14">
        <v>3862</v>
      </c>
      <c r="E96" s="15">
        <v>221.14</v>
      </c>
      <c r="F96" s="16">
        <v>5.9999999999999995E-4</v>
      </c>
      <c r="G96" s="16"/>
    </row>
    <row r="97" spans="1:7" x14ac:dyDescent="0.25">
      <c r="A97" s="13" t="s">
        <v>1829</v>
      </c>
      <c r="B97" s="31" t="s">
        <v>1830</v>
      </c>
      <c r="C97" s="31" t="s">
        <v>1015</v>
      </c>
      <c r="D97" s="14">
        <v>307205</v>
      </c>
      <c r="E97" s="15">
        <v>206.6</v>
      </c>
      <c r="F97" s="16">
        <v>5.9999999999999995E-4</v>
      </c>
      <c r="G97" s="16"/>
    </row>
    <row r="98" spans="1:7" x14ac:dyDescent="0.25">
      <c r="A98" s="13" t="s">
        <v>1600</v>
      </c>
      <c r="B98" s="31" t="s">
        <v>1601</v>
      </c>
      <c r="C98" s="31" t="s">
        <v>320</v>
      </c>
      <c r="D98" s="14">
        <v>805</v>
      </c>
      <c r="E98" s="15">
        <v>194.77</v>
      </c>
      <c r="F98" s="16">
        <v>5.0000000000000001E-4</v>
      </c>
      <c r="G98" s="16"/>
    </row>
    <row r="99" spans="1:7" x14ac:dyDescent="0.25">
      <c r="A99" s="13" t="s">
        <v>2066</v>
      </c>
      <c r="B99" s="31" t="s">
        <v>2067</v>
      </c>
      <c r="C99" s="31" t="s">
        <v>277</v>
      </c>
      <c r="D99" s="14">
        <v>33183</v>
      </c>
      <c r="E99" s="15">
        <v>162.13</v>
      </c>
      <c r="F99" s="16">
        <v>4.0000000000000002E-4</v>
      </c>
      <c r="G99" s="16"/>
    </row>
    <row r="100" spans="1:7" x14ac:dyDescent="0.25">
      <c r="A100" s="13" t="s">
        <v>1221</v>
      </c>
      <c r="B100" s="31" t="s">
        <v>1222</v>
      </c>
      <c r="C100" s="31" t="s">
        <v>283</v>
      </c>
      <c r="D100" s="14">
        <v>10300</v>
      </c>
      <c r="E100" s="15">
        <v>140.5</v>
      </c>
      <c r="F100" s="16">
        <v>4.0000000000000002E-4</v>
      </c>
      <c r="G100" s="16"/>
    </row>
    <row r="101" spans="1:7" x14ac:dyDescent="0.25">
      <c r="A101" s="13" t="s">
        <v>1454</v>
      </c>
      <c r="B101" s="31" t="s">
        <v>1455</v>
      </c>
      <c r="C101" s="31" t="s">
        <v>277</v>
      </c>
      <c r="D101" s="14">
        <v>125423</v>
      </c>
      <c r="E101" s="15">
        <v>115.78</v>
      </c>
      <c r="F101" s="16">
        <v>2.9999999999999997E-4</v>
      </c>
      <c r="G101" s="16"/>
    </row>
    <row r="102" spans="1:7" x14ac:dyDescent="0.25">
      <c r="A102" s="13" t="s">
        <v>1408</v>
      </c>
      <c r="B102" s="31" t="s">
        <v>1409</v>
      </c>
      <c r="C102" s="31" t="s">
        <v>418</v>
      </c>
      <c r="D102" s="14">
        <v>2372</v>
      </c>
      <c r="E102" s="15">
        <v>27.8</v>
      </c>
      <c r="F102" s="16">
        <v>1E-4</v>
      </c>
      <c r="G102" s="16"/>
    </row>
    <row r="103" spans="1:7" x14ac:dyDescent="0.25">
      <c r="A103" s="13" t="s">
        <v>360</v>
      </c>
      <c r="B103" s="31" t="s">
        <v>361</v>
      </c>
      <c r="C103" s="31" t="s">
        <v>296</v>
      </c>
      <c r="D103" s="14">
        <v>808</v>
      </c>
      <c r="E103" s="15">
        <v>19.989999999999998</v>
      </c>
      <c r="F103" s="16">
        <v>1E-4</v>
      </c>
      <c r="G103" s="16"/>
    </row>
    <row r="104" spans="1:7" x14ac:dyDescent="0.25">
      <c r="A104" s="13" t="s">
        <v>1566</v>
      </c>
      <c r="B104" s="31" t="s">
        <v>1567</v>
      </c>
      <c r="C104" s="31" t="s">
        <v>337</v>
      </c>
      <c r="D104" s="14">
        <v>450</v>
      </c>
      <c r="E104" s="15">
        <v>4.58</v>
      </c>
      <c r="F104" s="16">
        <v>0</v>
      </c>
      <c r="G104" s="16"/>
    </row>
    <row r="105" spans="1:7" x14ac:dyDescent="0.25">
      <c r="A105" s="17" t="s">
        <v>187</v>
      </c>
      <c r="B105" s="32"/>
      <c r="C105" s="32"/>
      <c r="D105" s="18"/>
      <c r="E105" s="37">
        <f>SUM(E8:E104)</f>
        <v>272543.20000000013</v>
      </c>
      <c r="F105" s="38">
        <f>SUM(F8:F104)</f>
        <v>0.75139999999999985</v>
      </c>
      <c r="G105" s="21"/>
    </row>
    <row r="106" spans="1:7" x14ac:dyDescent="0.25">
      <c r="A106" s="17"/>
      <c r="B106" s="32"/>
      <c r="C106" s="32"/>
      <c r="D106" s="18"/>
      <c r="E106" s="41"/>
      <c r="F106" s="21"/>
      <c r="G106" s="21"/>
    </row>
    <row r="107" spans="1:7" x14ac:dyDescent="0.25">
      <c r="A107" s="72" t="s">
        <v>154</v>
      </c>
      <c r="B107" s="32"/>
      <c r="C107" s="32"/>
      <c r="D107" s="18"/>
      <c r="E107" s="41"/>
      <c r="F107" s="21"/>
      <c r="G107" s="21"/>
    </row>
    <row r="108" spans="1:7" x14ac:dyDescent="0.25">
      <c r="A108" s="72" t="s">
        <v>1016</v>
      </c>
      <c r="B108" s="31"/>
      <c r="C108" s="31"/>
      <c r="D108" s="14"/>
      <c r="E108" s="15"/>
      <c r="F108" s="16"/>
      <c r="G108" s="16"/>
    </row>
    <row r="109" spans="1:7" x14ac:dyDescent="0.25">
      <c r="A109" s="72" t="s">
        <v>945</v>
      </c>
      <c r="B109" s="31"/>
      <c r="C109" s="31"/>
      <c r="D109" s="14"/>
      <c r="E109" s="15"/>
      <c r="F109" s="16"/>
      <c r="G109" s="16"/>
    </row>
    <row r="110" spans="1:7" x14ac:dyDescent="0.25">
      <c r="A110" s="13" t="s">
        <v>946</v>
      </c>
      <c r="B110" s="31" t="s">
        <v>947</v>
      </c>
      <c r="C110" s="31" t="s">
        <v>286</v>
      </c>
      <c r="D110" s="14">
        <v>217564</v>
      </c>
      <c r="E110" s="15">
        <v>22.19</v>
      </c>
      <c r="F110" s="68">
        <v>1E-4</v>
      </c>
      <c r="G110" s="16">
        <v>0.116469</v>
      </c>
    </row>
    <row r="111" spans="1:7" x14ac:dyDescent="0.25">
      <c r="A111" s="17" t="s">
        <v>187</v>
      </c>
      <c r="B111" s="32"/>
      <c r="C111" s="32"/>
      <c r="D111" s="18"/>
      <c r="E111" s="15">
        <v>22.19</v>
      </c>
      <c r="F111" s="73">
        <v>1E-4</v>
      </c>
      <c r="G111" s="21"/>
    </row>
    <row r="112" spans="1:7" x14ac:dyDescent="0.25">
      <c r="A112" s="17"/>
      <c r="B112" s="32"/>
      <c r="C112" s="32"/>
      <c r="D112" s="18"/>
      <c r="E112" s="15"/>
      <c r="F112" s="73"/>
      <c r="G112" s="21"/>
    </row>
    <row r="113" spans="1:7" x14ac:dyDescent="0.25">
      <c r="A113" s="24" t="s">
        <v>190</v>
      </c>
      <c r="B113" s="33"/>
      <c r="C113" s="33"/>
      <c r="D113" s="25"/>
      <c r="E113" s="37">
        <v>272565.39</v>
      </c>
      <c r="F113" s="38">
        <v>0.75149999999999995</v>
      </c>
      <c r="G113" s="21"/>
    </row>
    <row r="114" spans="1:7" x14ac:dyDescent="0.25">
      <c r="A114" s="13"/>
      <c r="B114" s="31"/>
      <c r="C114" s="31"/>
      <c r="D114" s="14"/>
      <c r="E114" s="15"/>
      <c r="F114" s="16"/>
      <c r="G114" s="16"/>
    </row>
    <row r="115" spans="1:7" x14ac:dyDescent="0.25">
      <c r="A115" s="17" t="s">
        <v>948</v>
      </c>
      <c r="B115" s="31"/>
      <c r="C115" s="31"/>
      <c r="D115" s="14"/>
      <c r="E115" s="15"/>
      <c r="F115" s="16"/>
      <c r="G115" s="16"/>
    </row>
    <row r="116" spans="1:7" x14ac:dyDescent="0.25">
      <c r="A116" s="17" t="s">
        <v>949</v>
      </c>
      <c r="B116" s="31"/>
      <c r="C116" s="31"/>
      <c r="D116" s="14"/>
      <c r="E116" s="15"/>
      <c r="F116" s="16"/>
      <c r="G116" s="16"/>
    </row>
    <row r="117" spans="1:7" x14ac:dyDescent="0.25">
      <c r="A117" s="13" t="s">
        <v>1019</v>
      </c>
      <c r="B117" s="31"/>
      <c r="C117" s="31" t="s">
        <v>296</v>
      </c>
      <c r="D117" s="14">
        <v>216300</v>
      </c>
      <c r="E117" s="15">
        <v>5279.02</v>
      </c>
      <c r="F117" s="16">
        <v>1.4553E-2</v>
      </c>
      <c r="G117" s="16"/>
    </row>
    <row r="118" spans="1:7" x14ac:dyDescent="0.25">
      <c r="A118" s="13" t="s">
        <v>2068</v>
      </c>
      <c r="B118" s="31"/>
      <c r="C118" s="31" t="s">
        <v>337</v>
      </c>
      <c r="D118" s="14">
        <v>257025</v>
      </c>
      <c r="E118" s="15">
        <v>2584</v>
      </c>
      <c r="F118" s="16">
        <v>7.123E-3</v>
      </c>
      <c r="G118" s="16"/>
    </row>
    <row r="119" spans="1:7" x14ac:dyDescent="0.25">
      <c r="A119" s="13" t="s">
        <v>2069</v>
      </c>
      <c r="B119" s="31"/>
      <c r="C119" s="31" t="s">
        <v>320</v>
      </c>
      <c r="D119" s="14">
        <v>6650</v>
      </c>
      <c r="E119" s="15">
        <v>1598</v>
      </c>
      <c r="F119" s="16">
        <v>4.4050000000000001E-3</v>
      </c>
      <c r="G119" s="16"/>
    </row>
    <row r="120" spans="1:7" x14ac:dyDescent="0.25">
      <c r="A120" s="13" t="s">
        <v>950</v>
      </c>
      <c r="B120" s="31"/>
      <c r="C120" s="31" t="s">
        <v>259</v>
      </c>
      <c r="D120" s="14">
        <v>730125</v>
      </c>
      <c r="E120" s="15">
        <v>1219.0899999999999</v>
      </c>
      <c r="F120" s="16">
        <v>3.3600000000000001E-3</v>
      </c>
      <c r="G120" s="16"/>
    </row>
    <row r="121" spans="1:7" x14ac:dyDescent="0.25">
      <c r="A121" s="17" t="s">
        <v>187</v>
      </c>
      <c r="B121" s="32"/>
      <c r="C121" s="32"/>
      <c r="D121" s="18"/>
      <c r="E121" s="37">
        <v>10680.11</v>
      </c>
      <c r="F121" s="38">
        <v>2.9440999999999998E-2</v>
      </c>
      <c r="G121" s="21"/>
    </row>
    <row r="122" spans="1:7" x14ac:dyDescent="0.25">
      <c r="A122" s="13"/>
      <c r="B122" s="31"/>
      <c r="C122" s="31"/>
      <c r="D122" s="14"/>
      <c r="E122" s="15"/>
      <c r="F122" s="16"/>
      <c r="G122" s="16"/>
    </row>
    <row r="123" spans="1:7" x14ac:dyDescent="0.25">
      <c r="A123" s="13"/>
      <c r="B123" s="31"/>
      <c r="C123" s="31"/>
      <c r="D123" s="14"/>
      <c r="E123" s="15"/>
      <c r="F123" s="16"/>
      <c r="G123" s="16"/>
    </row>
    <row r="124" spans="1:7" x14ac:dyDescent="0.25">
      <c r="A124" s="13"/>
      <c r="B124" s="31"/>
      <c r="C124" s="31"/>
      <c r="D124" s="14"/>
      <c r="E124" s="15"/>
      <c r="F124" s="16"/>
      <c r="G124" s="16"/>
    </row>
    <row r="125" spans="1:7" x14ac:dyDescent="0.25">
      <c r="A125" s="24" t="s">
        <v>190</v>
      </c>
      <c r="B125" s="33"/>
      <c r="C125" s="33"/>
      <c r="D125" s="25"/>
      <c r="E125" s="19">
        <v>10680.11</v>
      </c>
      <c r="F125" s="20">
        <v>2.9440999999999998E-2</v>
      </c>
      <c r="G125" s="21"/>
    </row>
    <row r="126" spans="1:7" x14ac:dyDescent="0.25">
      <c r="A126" s="13"/>
      <c r="B126" s="31"/>
      <c r="C126" s="31"/>
      <c r="D126" s="14"/>
      <c r="E126" s="15"/>
      <c r="F126" s="16"/>
      <c r="G126" s="16"/>
    </row>
    <row r="127" spans="1:7" x14ac:dyDescent="0.25">
      <c r="A127" s="17" t="s">
        <v>154</v>
      </c>
      <c r="B127" s="31"/>
      <c r="C127" s="31"/>
      <c r="D127" s="14"/>
      <c r="E127" s="15"/>
      <c r="F127" s="16"/>
      <c r="G127" s="16"/>
    </row>
    <row r="128" spans="1:7" x14ac:dyDescent="0.25">
      <c r="A128" s="17" t="s">
        <v>155</v>
      </c>
      <c r="B128" s="31"/>
      <c r="C128" s="31"/>
      <c r="D128" s="14"/>
      <c r="E128" s="15"/>
      <c r="F128" s="16"/>
      <c r="G128" s="16"/>
    </row>
    <row r="129" spans="1:7" x14ac:dyDescent="0.25">
      <c r="A129" s="13" t="s">
        <v>848</v>
      </c>
      <c r="B129" s="31" t="s">
        <v>849</v>
      </c>
      <c r="C129" s="31" t="s">
        <v>161</v>
      </c>
      <c r="D129" s="14">
        <v>14000000</v>
      </c>
      <c r="E129" s="15">
        <v>13933.15</v>
      </c>
      <c r="F129" s="16">
        <v>3.8399999999999997E-2</v>
      </c>
      <c r="G129" s="16">
        <v>7.6765E-2</v>
      </c>
    </row>
    <row r="130" spans="1:7" x14ac:dyDescent="0.25">
      <c r="A130" s="13" t="s">
        <v>801</v>
      </c>
      <c r="B130" s="31" t="s">
        <v>802</v>
      </c>
      <c r="C130" s="31" t="s">
        <v>158</v>
      </c>
      <c r="D130" s="14">
        <v>7500000</v>
      </c>
      <c r="E130" s="15">
        <v>7500.02</v>
      </c>
      <c r="F130" s="16">
        <v>2.07E-2</v>
      </c>
      <c r="G130" s="16">
        <v>7.8749E-2</v>
      </c>
    </row>
    <row r="131" spans="1:7" x14ac:dyDescent="0.25">
      <c r="A131" s="13" t="s">
        <v>819</v>
      </c>
      <c r="B131" s="31" t="s">
        <v>820</v>
      </c>
      <c r="C131" s="31" t="s">
        <v>161</v>
      </c>
      <c r="D131" s="14">
        <v>7500000</v>
      </c>
      <c r="E131" s="15">
        <v>7483.89</v>
      </c>
      <c r="F131" s="16">
        <v>2.06E-2</v>
      </c>
      <c r="G131" s="16">
        <v>7.7700000000000005E-2</v>
      </c>
    </row>
    <row r="132" spans="1:7" x14ac:dyDescent="0.25">
      <c r="A132" s="13" t="s">
        <v>2070</v>
      </c>
      <c r="B132" s="31" t="s">
        <v>2071</v>
      </c>
      <c r="C132" s="31" t="s">
        <v>161</v>
      </c>
      <c r="D132" s="14">
        <v>5000000</v>
      </c>
      <c r="E132" s="15">
        <v>4925.72</v>
      </c>
      <c r="F132" s="16">
        <v>1.3599999999999999E-2</v>
      </c>
      <c r="G132" s="16">
        <v>0.08</v>
      </c>
    </row>
    <row r="133" spans="1:7" x14ac:dyDescent="0.25">
      <c r="A133" s="13" t="s">
        <v>2072</v>
      </c>
      <c r="B133" s="31" t="s">
        <v>2073</v>
      </c>
      <c r="C133" s="31" t="s">
        <v>158</v>
      </c>
      <c r="D133" s="14">
        <v>2500000</v>
      </c>
      <c r="E133" s="15">
        <v>2516.63</v>
      </c>
      <c r="F133" s="16">
        <v>6.8999999999999999E-3</v>
      </c>
      <c r="G133" s="16">
        <v>7.6048000000000004E-2</v>
      </c>
    </row>
    <row r="134" spans="1:7" x14ac:dyDescent="0.25">
      <c r="A134" s="13" t="s">
        <v>2074</v>
      </c>
      <c r="B134" s="31" t="s">
        <v>2075</v>
      </c>
      <c r="C134" s="31" t="s">
        <v>161</v>
      </c>
      <c r="D134" s="14">
        <v>2500000</v>
      </c>
      <c r="E134" s="15">
        <v>2495.59</v>
      </c>
      <c r="F134" s="16">
        <v>6.8999999999999999E-3</v>
      </c>
      <c r="G134" s="16">
        <v>7.8100000000000003E-2</v>
      </c>
    </row>
    <row r="135" spans="1:7" x14ac:dyDescent="0.25">
      <c r="A135" s="13" t="s">
        <v>2076</v>
      </c>
      <c r="B135" s="31" t="s">
        <v>2077</v>
      </c>
      <c r="C135" s="31" t="s">
        <v>161</v>
      </c>
      <c r="D135" s="14">
        <v>2500000</v>
      </c>
      <c r="E135" s="15">
        <v>2477.9299999999998</v>
      </c>
      <c r="F135" s="16">
        <v>6.7999999999999996E-3</v>
      </c>
      <c r="G135" s="16">
        <v>7.8100000000000003E-2</v>
      </c>
    </row>
    <row r="136" spans="1:7" x14ac:dyDescent="0.25">
      <c r="A136" s="17" t="s">
        <v>187</v>
      </c>
      <c r="B136" s="32"/>
      <c r="C136" s="32"/>
      <c r="D136" s="18"/>
      <c r="E136" s="37">
        <v>41332.93</v>
      </c>
      <c r="F136" s="38">
        <v>0.1139</v>
      </c>
      <c r="G136" s="21"/>
    </row>
    <row r="137" spans="1:7" x14ac:dyDescent="0.25">
      <c r="A137" s="13"/>
      <c r="B137" s="31"/>
      <c r="C137" s="31"/>
      <c r="D137" s="14"/>
      <c r="E137" s="15"/>
      <c r="F137" s="16"/>
      <c r="G137" s="16"/>
    </row>
    <row r="138" spans="1:7" x14ac:dyDescent="0.25">
      <c r="A138" s="17" t="s">
        <v>232</v>
      </c>
      <c r="B138" s="31"/>
      <c r="C138" s="31"/>
      <c r="D138" s="14"/>
      <c r="E138" s="15"/>
      <c r="F138" s="16"/>
      <c r="G138" s="16"/>
    </row>
    <row r="139" spans="1:7" x14ac:dyDescent="0.25">
      <c r="A139" s="13" t="s">
        <v>1735</v>
      </c>
      <c r="B139" s="31" t="s">
        <v>1736</v>
      </c>
      <c r="C139" s="31" t="s">
        <v>235</v>
      </c>
      <c r="D139" s="14">
        <v>2000000</v>
      </c>
      <c r="E139" s="15">
        <v>2035.11</v>
      </c>
      <c r="F139" s="16">
        <v>5.5999999999999999E-3</v>
      </c>
      <c r="G139" s="16">
        <v>6.5421999999999994E-2</v>
      </c>
    </row>
    <row r="140" spans="1:7" x14ac:dyDescent="0.25">
      <c r="A140" s="17" t="s">
        <v>187</v>
      </c>
      <c r="B140" s="32"/>
      <c r="C140" s="32"/>
      <c r="D140" s="18"/>
      <c r="E140" s="37">
        <v>2035.11</v>
      </c>
      <c r="F140" s="38">
        <v>5.5999999999999999E-3</v>
      </c>
      <c r="G140" s="21"/>
    </row>
    <row r="141" spans="1:7" x14ac:dyDescent="0.25">
      <c r="A141" s="13"/>
      <c r="B141" s="31"/>
      <c r="C141" s="31"/>
      <c r="D141" s="14"/>
      <c r="E141" s="15"/>
      <c r="F141" s="16"/>
      <c r="G141" s="16"/>
    </row>
    <row r="142" spans="1:7" x14ac:dyDescent="0.25">
      <c r="A142" s="17" t="s">
        <v>188</v>
      </c>
      <c r="B142" s="31"/>
      <c r="C142" s="31"/>
      <c r="D142" s="14"/>
      <c r="E142" s="15"/>
      <c r="F142" s="16"/>
      <c r="G142" s="16"/>
    </row>
    <row r="143" spans="1:7" x14ac:dyDescent="0.25">
      <c r="A143" s="17" t="s">
        <v>187</v>
      </c>
      <c r="B143" s="31"/>
      <c r="C143" s="31"/>
      <c r="D143" s="14"/>
      <c r="E143" s="39" t="s">
        <v>153</v>
      </c>
      <c r="F143" s="40" t="s">
        <v>153</v>
      </c>
      <c r="G143" s="16"/>
    </row>
    <row r="144" spans="1:7" x14ac:dyDescent="0.25">
      <c r="A144" s="13"/>
      <c r="B144" s="31"/>
      <c r="C144" s="31"/>
      <c r="D144" s="14"/>
      <c r="E144" s="15"/>
      <c r="F144" s="16"/>
      <c r="G144" s="16"/>
    </row>
    <row r="145" spans="1:7" x14ac:dyDescent="0.25">
      <c r="A145" s="17" t="s">
        <v>189</v>
      </c>
      <c r="B145" s="31"/>
      <c r="C145" s="31"/>
      <c r="D145" s="14"/>
      <c r="E145" s="15"/>
      <c r="F145" s="16"/>
      <c r="G145" s="16"/>
    </row>
    <row r="146" spans="1:7" x14ac:dyDescent="0.25">
      <c r="A146" s="17" t="s">
        <v>187</v>
      </c>
      <c r="B146" s="31"/>
      <c r="C146" s="31"/>
      <c r="D146" s="14"/>
      <c r="E146" s="39" t="s">
        <v>153</v>
      </c>
      <c r="F146" s="40" t="s">
        <v>153</v>
      </c>
      <c r="G146" s="16"/>
    </row>
    <row r="147" spans="1:7" x14ac:dyDescent="0.25">
      <c r="A147" s="13"/>
      <c r="B147" s="31"/>
      <c r="C147" s="31"/>
      <c r="D147" s="14"/>
      <c r="E147" s="15"/>
      <c r="F147" s="16"/>
      <c r="G147" s="16"/>
    </row>
    <row r="148" spans="1:7" x14ac:dyDescent="0.25">
      <c r="A148" s="24" t="s">
        <v>190</v>
      </c>
      <c r="B148" s="33"/>
      <c r="C148" s="33"/>
      <c r="D148" s="25"/>
      <c r="E148" s="19">
        <v>43368.04</v>
      </c>
      <c r="F148" s="20">
        <v>0.1195</v>
      </c>
      <c r="G148" s="21"/>
    </row>
    <row r="149" spans="1:7" x14ac:dyDescent="0.25">
      <c r="A149" s="13"/>
      <c r="B149" s="31"/>
      <c r="C149" s="31"/>
      <c r="D149" s="14"/>
      <c r="E149" s="15"/>
      <c r="F149" s="16"/>
      <c r="G149" s="16"/>
    </row>
    <row r="150" spans="1:7" x14ac:dyDescent="0.25">
      <c r="A150" s="17" t="s">
        <v>852</v>
      </c>
      <c r="B150" s="31"/>
      <c r="C150" s="31"/>
      <c r="D150" s="14"/>
      <c r="E150" s="15"/>
      <c r="F150" s="16"/>
      <c r="G150" s="16"/>
    </row>
    <row r="151" spans="1:7" x14ac:dyDescent="0.25">
      <c r="A151" s="17" t="s">
        <v>856</v>
      </c>
      <c r="B151" s="31"/>
      <c r="C151" s="31"/>
      <c r="D151" s="14"/>
      <c r="E151" s="15"/>
      <c r="F151" s="16"/>
      <c r="G151" s="16"/>
    </row>
    <row r="152" spans="1:7" x14ac:dyDescent="0.25">
      <c r="A152" s="13" t="s">
        <v>2078</v>
      </c>
      <c r="B152" s="31" t="s">
        <v>2079</v>
      </c>
      <c r="C152" s="31" t="s">
        <v>864</v>
      </c>
      <c r="D152" s="14">
        <v>5000000</v>
      </c>
      <c r="E152" s="15">
        <v>4740.07</v>
      </c>
      <c r="F152" s="16">
        <v>1.3100000000000001E-2</v>
      </c>
      <c r="G152" s="16">
        <v>7.1998999999999994E-2</v>
      </c>
    </row>
    <row r="153" spans="1:7" x14ac:dyDescent="0.25">
      <c r="A153" s="17" t="s">
        <v>187</v>
      </c>
      <c r="B153" s="32"/>
      <c r="C153" s="32"/>
      <c r="D153" s="18"/>
      <c r="E153" s="37">
        <v>4740.07</v>
      </c>
      <c r="F153" s="38">
        <v>1.3100000000000001E-2</v>
      </c>
      <c r="G153" s="21"/>
    </row>
    <row r="154" spans="1:7" x14ac:dyDescent="0.25">
      <c r="A154" s="13"/>
      <c r="B154" s="31"/>
      <c r="C154" s="31"/>
      <c r="D154" s="14"/>
      <c r="E154" s="15"/>
      <c r="F154" s="16"/>
      <c r="G154" s="16"/>
    </row>
    <row r="155" spans="1:7" x14ac:dyDescent="0.25">
      <c r="A155" s="24" t="s">
        <v>190</v>
      </c>
      <c r="B155" s="33"/>
      <c r="C155" s="33"/>
      <c r="D155" s="25"/>
      <c r="E155" s="19">
        <v>4740.07</v>
      </c>
      <c r="F155" s="20">
        <v>1.3100000000000001E-2</v>
      </c>
      <c r="G155" s="21"/>
    </row>
    <row r="156" spans="1:7" x14ac:dyDescent="0.25">
      <c r="A156" s="13"/>
      <c r="B156" s="31"/>
      <c r="C156" s="31"/>
      <c r="D156" s="14"/>
      <c r="E156" s="15"/>
      <c r="F156" s="16"/>
      <c r="G156" s="16"/>
    </row>
    <row r="157" spans="1:7" x14ac:dyDescent="0.25">
      <c r="A157" s="13"/>
      <c r="B157" s="31"/>
      <c r="C157" s="31"/>
      <c r="D157" s="14"/>
      <c r="E157" s="15"/>
      <c r="F157" s="16"/>
      <c r="G157" s="16"/>
    </row>
    <row r="158" spans="1:7" x14ac:dyDescent="0.25">
      <c r="A158" s="13"/>
      <c r="B158" s="31"/>
      <c r="C158" s="31"/>
      <c r="D158" s="14"/>
      <c r="E158" s="15"/>
      <c r="F158" s="16"/>
      <c r="G158" s="16"/>
    </row>
    <row r="159" spans="1:7" x14ac:dyDescent="0.25">
      <c r="A159" s="13"/>
      <c r="B159" s="31"/>
      <c r="C159" s="31"/>
      <c r="D159" s="14"/>
      <c r="E159" s="15"/>
      <c r="F159" s="16"/>
      <c r="G159" s="16"/>
    </row>
    <row r="160" spans="1:7" x14ac:dyDescent="0.25">
      <c r="A160" s="13"/>
      <c r="B160" s="31"/>
      <c r="C160" s="31"/>
      <c r="D160" s="14"/>
      <c r="E160" s="15"/>
      <c r="F160" s="16"/>
      <c r="G160" s="16"/>
    </row>
    <row r="161" spans="1:7" x14ac:dyDescent="0.25">
      <c r="A161" s="13"/>
      <c r="B161" s="31"/>
      <c r="C161" s="31"/>
      <c r="D161" s="14"/>
      <c r="E161" s="15"/>
      <c r="F161" s="16"/>
      <c r="G161" s="16"/>
    </row>
    <row r="162" spans="1:7" x14ac:dyDescent="0.25">
      <c r="A162" s="13"/>
      <c r="B162" s="31"/>
      <c r="C162" s="31"/>
      <c r="D162" s="14"/>
      <c r="E162" s="15"/>
      <c r="F162" s="16"/>
      <c r="G162" s="16"/>
    </row>
    <row r="163" spans="1:7" x14ac:dyDescent="0.25">
      <c r="A163" s="13"/>
      <c r="B163" s="31"/>
      <c r="C163" s="31"/>
      <c r="D163" s="14"/>
      <c r="E163" s="15"/>
      <c r="F163" s="16"/>
      <c r="G163" s="16"/>
    </row>
    <row r="164" spans="1:7" x14ac:dyDescent="0.25">
      <c r="A164" s="13"/>
      <c r="B164" s="31"/>
      <c r="C164" s="31"/>
      <c r="D164" s="14"/>
      <c r="E164" s="15"/>
      <c r="F164" s="16"/>
      <c r="G164" s="16"/>
    </row>
    <row r="165" spans="1:7" x14ac:dyDescent="0.25">
      <c r="A165" s="13"/>
      <c r="B165" s="31"/>
      <c r="C165" s="31"/>
      <c r="D165" s="14"/>
      <c r="E165" s="15"/>
      <c r="F165" s="16"/>
      <c r="G165" s="16"/>
    </row>
    <row r="166" spans="1:7" x14ac:dyDescent="0.25">
      <c r="A166" s="13"/>
      <c r="B166" s="31"/>
      <c r="C166" s="31"/>
      <c r="D166" s="14"/>
      <c r="E166" s="15"/>
      <c r="F166" s="16"/>
      <c r="G166" s="16"/>
    </row>
    <row r="167" spans="1:7" x14ac:dyDescent="0.25">
      <c r="A167" s="13"/>
      <c r="B167" s="31"/>
      <c r="C167" s="31"/>
      <c r="D167" s="14"/>
      <c r="E167" s="15"/>
      <c r="F167" s="16"/>
      <c r="G167" s="16"/>
    </row>
    <row r="168" spans="1:7" x14ac:dyDescent="0.25">
      <c r="A168" s="17" t="s">
        <v>1229</v>
      </c>
      <c r="B168" s="31"/>
      <c r="C168" s="31"/>
      <c r="D168" s="14"/>
      <c r="E168" s="15"/>
      <c r="F168" s="16"/>
      <c r="G168" s="16"/>
    </row>
    <row r="169" spans="1:7" x14ac:dyDescent="0.25">
      <c r="A169" s="13" t="s">
        <v>2031</v>
      </c>
      <c r="B169" s="31" t="s">
        <v>2032</v>
      </c>
      <c r="C169" s="31"/>
      <c r="D169" s="14">
        <v>15185177.348999999</v>
      </c>
      <c r="E169" s="15">
        <v>5011.7</v>
      </c>
      <c r="F169" s="16">
        <v>1.38E-2</v>
      </c>
      <c r="G169" s="16"/>
    </row>
    <row r="170" spans="1:7" x14ac:dyDescent="0.25">
      <c r="A170" s="13" t="s">
        <v>2080</v>
      </c>
      <c r="B170" s="31" t="s">
        <v>2081</v>
      </c>
      <c r="C170" s="31"/>
      <c r="D170" s="14">
        <v>283343.76799999998</v>
      </c>
      <c r="E170" s="15">
        <v>3053.76</v>
      </c>
      <c r="F170" s="16">
        <v>8.3999999999999995E-3</v>
      </c>
      <c r="G170" s="16"/>
    </row>
    <row r="171" spans="1:7" x14ac:dyDescent="0.25">
      <c r="A171" s="13" t="s">
        <v>2082</v>
      </c>
      <c r="B171" s="31" t="s">
        <v>2083</v>
      </c>
      <c r="C171" s="31"/>
      <c r="D171" s="14">
        <v>18597042.9144</v>
      </c>
      <c r="E171" s="15">
        <v>2033.61</v>
      </c>
      <c r="F171" s="16">
        <v>5.5999999999999999E-3</v>
      </c>
      <c r="G171" s="16"/>
    </row>
    <row r="172" spans="1:7" x14ac:dyDescent="0.25">
      <c r="A172" s="13" t="s">
        <v>2084</v>
      </c>
      <c r="B172" s="31" t="s">
        <v>2085</v>
      </c>
      <c r="C172" s="31"/>
      <c r="D172" s="14">
        <v>14999250.037</v>
      </c>
      <c r="E172" s="15">
        <v>1665.07</v>
      </c>
      <c r="F172" s="16">
        <v>4.5999999999999999E-3</v>
      </c>
      <c r="G172" s="16"/>
    </row>
    <row r="173" spans="1:7" x14ac:dyDescent="0.25">
      <c r="A173" s="13" t="s">
        <v>2086</v>
      </c>
      <c r="B173" s="31" t="s">
        <v>2087</v>
      </c>
      <c r="C173" s="31"/>
      <c r="D173" s="14">
        <v>1634279.088</v>
      </c>
      <c r="E173" s="15">
        <v>230.91</v>
      </c>
      <c r="F173" s="16">
        <v>5.9999999999999995E-4</v>
      </c>
      <c r="G173" s="16"/>
    </row>
    <row r="174" spans="1:7" x14ac:dyDescent="0.25">
      <c r="A174" s="13" t="s">
        <v>1230</v>
      </c>
      <c r="B174" s="31" t="s">
        <v>1231</v>
      </c>
      <c r="C174" s="31"/>
      <c r="D174" s="14">
        <v>3.5000000000000001E-3</v>
      </c>
      <c r="E174" s="15">
        <v>0</v>
      </c>
      <c r="F174" s="16">
        <v>0</v>
      </c>
      <c r="G174" s="16"/>
    </row>
    <row r="175" spans="1:7" x14ac:dyDescent="0.25">
      <c r="A175" s="13"/>
      <c r="B175" s="31"/>
      <c r="C175" s="31"/>
      <c r="D175" s="14"/>
      <c r="E175" s="15"/>
      <c r="F175" s="16"/>
      <c r="G175" s="16"/>
    </row>
    <row r="176" spans="1:7" x14ac:dyDescent="0.25">
      <c r="A176" s="24" t="s">
        <v>190</v>
      </c>
      <c r="B176" s="33"/>
      <c r="C176" s="33"/>
      <c r="D176" s="25"/>
      <c r="E176" s="19">
        <v>11995.05</v>
      </c>
      <c r="F176" s="20">
        <v>3.3000000000000002E-2</v>
      </c>
      <c r="G176" s="21"/>
    </row>
    <row r="177" spans="1:7" x14ac:dyDescent="0.25">
      <c r="A177" s="13"/>
      <c r="B177" s="31"/>
      <c r="C177" s="31"/>
      <c r="D177" s="14"/>
      <c r="E177" s="15"/>
      <c r="F177" s="16"/>
      <c r="G177" s="16"/>
    </row>
    <row r="178" spans="1:7" x14ac:dyDescent="0.25">
      <c r="A178" s="17" t="s">
        <v>191</v>
      </c>
      <c r="B178" s="31"/>
      <c r="C178" s="31"/>
      <c r="D178" s="14"/>
      <c r="E178" s="15"/>
      <c r="F178" s="16"/>
      <c r="G178" s="16"/>
    </row>
    <row r="179" spans="1:7" x14ac:dyDescent="0.25">
      <c r="A179" s="13" t="s">
        <v>192</v>
      </c>
      <c r="B179" s="31"/>
      <c r="C179" s="31"/>
      <c r="D179" s="14"/>
      <c r="E179" s="15">
        <v>28347.74</v>
      </c>
      <c r="F179" s="16">
        <v>7.8200000000000006E-2</v>
      </c>
      <c r="G179" s="16">
        <v>5.2331000000000003E-2</v>
      </c>
    </row>
    <row r="180" spans="1:7" x14ac:dyDescent="0.25">
      <c r="A180" s="17" t="s">
        <v>187</v>
      </c>
      <c r="B180" s="32"/>
      <c r="C180" s="32"/>
      <c r="D180" s="18"/>
      <c r="E180" s="37">
        <v>28347.74</v>
      </c>
      <c r="F180" s="38">
        <v>7.8200000000000006E-2</v>
      </c>
      <c r="G180" s="21"/>
    </row>
    <row r="181" spans="1:7" x14ac:dyDescent="0.25">
      <c r="A181" s="13"/>
      <c r="B181" s="31"/>
      <c r="C181" s="31"/>
      <c r="D181" s="14"/>
      <c r="E181" s="15"/>
      <c r="F181" s="16"/>
      <c r="G181" s="16"/>
    </row>
    <row r="182" spans="1:7" x14ac:dyDescent="0.25">
      <c r="A182" s="24" t="s">
        <v>190</v>
      </c>
      <c r="B182" s="33"/>
      <c r="C182" s="33"/>
      <c r="D182" s="25"/>
      <c r="E182" s="19">
        <v>28347.74</v>
      </c>
      <c r="F182" s="20">
        <v>7.8200000000000006E-2</v>
      </c>
      <c r="G182" s="21"/>
    </row>
    <row r="183" spans="1:7" x14ac:dyDescent="0.25">
      <c r="A183" s="13" t="s">
        <v>193</v>
      </c>
      <c r="B183" s="31"/>
      <c r="C183" s="31"/>
      <c r="D183" s="14"/>
      <c r="E183" s="15">
        <v>1849.1928210000001</v>
      </c>
      <c r="F183" s="16">
        <v>5.0980000000000001E-3</v>
      </c>
      <c r="G183" s="16"/>
    </row>
    <row r="184" spans="1:7" x14ac:dyDescent="0.25">
      <c r="A184" s="13" t="s">
        <v>194</v>
      </c>
      <c r="B184" s="31"/>
      <c r="C184" s="31"/>
      <c r="D184" s="14"/>
      <c r="E184" s="35">
        <v>-143.19282100000001</v>
      </c>
      <c r="F184" s="36">
        <v>-3.9800000000000002E-4</v>
      </c>
      <c r="G184" s="16">
        <v>5.2331000000000003E-2</v>
      </c>
    </row>
    <row r="185" spans="1:7" x14ac:dyDescent="0.25">
      <c r="A185" s="26" t="s">
        <v>195</v>
      </c>
      <c r="B185" s="34"/>
      <c r="C185" s="34"/>
      <c r="D185" s="27"/>
      <c r="E185" s="28">
        <v>362722.29</v>
      </c>
      <c r="F185" s="29">
        <v>1</v>
      </c>
      <c r="G185" s="29"/>
    </row>
    <row r="186" spans="1:7" x14ac:dyDescent="0.25">
      <c r="A186" s="69" t="s">
        <v>197</v>
      </c>
    </row>
    <row r="187" spans="1:7" x14ac:dyDescent="0.25">
      <c r="A187" s="1" t="s">
        <v>955</v>
      </c>
    </row>
    <row r="188" spans="1:7" x14ac:dyDescent="0.25">
      <c r="A188" s="1" t="s">
        <v>882</v>
      </c>
    </row>
    <row r="189" spans="1:7" x14ac:dyDescent="0.25">
      <c r="A189" s="1" t="s">
        <v>196</v>
      </c>
    </row>
    <row r="190" spans="1:7" x14ac:dyDescent="0.25">
      <c r="A190" s="1" t="s">
        <v>199</v>
      </c>
    </row>
    <row r="191" spans="1:7" x14ac:dyDescent="0.25">
      <c r="A191" s="47" t="s">
        <v>200</v>
      </c>
      <c r="B191" s="3" t="s">
        <v>153</v>
      </c>
    </row>
    <row r="192" spans="1:7" x14ac:dyDescent="0.25">
      <c r="A192" t="s">
        <v>201</v>
      </c>
    </row>
    <row r="193" spans="1:4" x14ac:dyDescent="0.25">
      <c r="A193" t="s">
        <v>202</v>
      </c>
      <c r="B193" t="s">
        <v>203</v>
      </c>
      <c r="C193" t="s">
        <v>203</v>
      </c>
    </row>
    <row r="194" spans="1:4" x14ac:dyDescent="0.25">
      <c r="B194" s="48">
        <v>46112</v>
      </c>
      <c r="C194" s="48">
        <v>46142</v>
      </c>
    </row>
    <row r="195" spans="1:4" x14ac:dyDescent="0.25">
      <c r="A195" t="s">
        <v>478</v>
      </c>
      <c r="B195">
        <v>68.400000000000006</v>
      </c>
      <c r="C195">
        <v>73.7</v>
      </c>
    </row>
    <row r="196" spans="1:4" x14ac:dyDescent="0.25">
      <c r="A196" t="s">
        <v>205</v>
      </c>
      <c r="B196">
        <v>30.25</v>
      </c>
      <c r="C196">
        <v>32.380000000000003</v>
      </c>
    </row>
    <row r="197" spans="1:4" x14ac:dyDescent="0.25">
      <c r="A197" t="s">
        <v>1024</v>
      </c>
      <c r="B197">
        <v>58.15</v>
      </c>
      <c r="C197">
        <v>62.58</v>
      </c>
    </row>
    <row r="198" spans="1:4" x14ac:dyDescent="0.25">
      <c r="A198" t="s">
        <v>1025</v>
      </c>
      <c r="B198">
        <v>59.26</v>
      </c>
      <c r="C198">
        <v>63.78</v>
      </c>
    </row>
    <row r="199" spans="1:4" x14ac:dyDescent="0.25">
      <c r="A199" t="s">
        <v>479</v>
      </c>
      <c r="B199">
        <v>58.77</v>
      </c>
      <c r="C199">
        <v>63.25</v>
      </c>
    </row>
    <row r="200" spans="1:4" x14ac:dyDescent="0.25">
      <c r="A200" t="s">
        <v>207</v>
      </c>
      <c r="B200">
        <v>24.09</v>
      </c>
      <c r="C200">
        <v>25.72</v>
      </c>
    </row>
    <row r="202" spans="1:4" x14ac:dyDescent="0.25">
      <c r="A202" t="s">
        <v>1329</v>
      </c>
    </row>
    <row r="204" spans="1:4" x14ac:dyDescent="0.25">
      <c r="A204" s="50" t="s">
        <v>1330</v>
      </c>
      <c r="B204" s="50" t="s">
        <v>1331</v>
      </c>
      <c r="C204" s="50" t="s">
        <v>1332</v>
      </c>
      <c r="D204" s="50" t="s">
        <v>1333</v>
      </c>
    </row>
    <row r="205" spans="1:4" x14ac:dyDescent="0.25">
      <c r="A205" s="50" t="s">
        <v>2088</v>
      </c>
      <c r="B205" s="50"/>
      <c r="C205" s="50">
        <v>0.21</v>
      </c>
      <c r="D205" s="50">
        <v>0.21</v>
      </c>
    </row>
    <row r="206" spans="1:4" x14ac:dyDescent="0.25">
      <c r="A206" s="50" t="s">
        <v>2089</v>
      </c>
      <c r="B206" s="50"/>
      <c r="C206" s="50">
        <v>0.21</v>
      </c>
      <c r="D206" s="50">
        <v>0.21</v>
      </c>
    </row>
    <row r="208" spans="1:4" x14ac:dyDescent="0.25">
      <c r="A208" t="s">
        <v>209</v>
      </c>
      <c r="B208" s="3" t="s">
        <v>153</v>
      </c>
    </row>
    <row r="209" spans="1:9" ht="29.1" customHeight="1" x14ac:dyDescent="0.25">
      <c r="A209" s="47" t="s">
        <v>210</v>
      </c>
      <c r="B209" s="3" t="s">
        <v>153</v>
      </c>
    </row>
    <row r="210" spans="1:9" ht="29.1" customHeight="1" x14ac:dyDescent="0.25">
      <c r="A210" s="47" t="s">
        <v>211</v>
      </c>
      <c r="B210" s="3" t="s">
        <v>153</v>
      </c>
    </row>
    <row r="211" spans="1:9" x14ac:dyDescent="0.25">
      <c r="A211" t="s">
        <v>480</v>
      </c>
      <c r="B211" s="49">
        <v>1.2475000000000001</v>
      </c>
    </row>
    <row r="212" spans="1:9" ht="43.5" customHeight="1" x14ac:dyDescent="0.25">
      <c r="A212" s="47" t="s">
        <v>213</v>
      </c>
      <c r="B212" s="3">
        <v>10680.103349999999</v>
      </c>
    </row>
    <row r="213" spans="1:9" x14ac:dyDescent="0.25">
      <c r="B213" s="3"/>
    </row>
    <row r="214" spans="1:9" ht="29.1" customHeight="1" x14ac:dyDescent="0.25">
      <c r="A214" s="47" t="s">
        <v>214</v>
      </c>
      <c r="B214" s="3" t="s">
        <v>153</v>
      </c>
    </row>
    <row r="215" spans="1:9" ht="29.1" customHeight="1" x14ac:dyDescent="0.25">
      <c r="A215" s="47" t="s">
        <v>215</v>
      </c>
      <c r="B215" t="s">
        <v>153</v>
      </c>
    </row>
    <row r="216" spans="1:9" ht="29.1" customHeight="1" x14ac:dyDescent="0.25">
      <c r="A216" s="47" t="s">
        <v>216</v>
      </c>
      <c r="B216" s="3" t="s">
        <v>153</v>
      </c>
    </row>
    <row r="217" spans="1:9" ht="29.1" customHeight="1" x14ac:dyDescent="0.25">
      <c r="A217" s="47" t="s">
        <v>217</v>
      </c>
      <c r="B217" s="3" t="s">
        <v>153</v>
      </c>
    </row>
    <row r="219" spans="1:9" x14ac:dyDescent="0.25">
      <c r="A219" s="77" t="s">
        <v>481</v>
      </c>
      <c r="B219" s="78" t="s">
        <v>482</v>
      </c>
      <c r="C219" s="76"/>
      <c r="D219" s="76"/>
      <c r="E219" s="76"/>
      <c r="F219" s="76"/>
      <c r="G219" s="76"/>
      <c r="H219" s="76"/>
      <c r="I219" s="76"/>
    </row>
    <row r="220" spans="1:9" x14ac:dyDescent="0.25">
      <c r="A220" s="76"/>
      <c r="B220" s="76"/>
      <c r="C220" s="76"/>
      <c r="D220" s="76"/>
      <c r="E220" s="76"/>
      <c r="F220" s="76"/>
      <c r="G220" s="76"/>
      <c r="H220" s="76"/>
      <c r="I220" s="76"/>
    </row>
    <row r="221" spans="1:9" x14ac:dyDescent="0.25">
      <c r="A221" s="77" t="s">
        <v>483</v>
      </c>
      <c r="B221" s="79" t="s">
        <v>1028</v>
      </c>
      <c r="C221" s="80"/>
      <c r="D221" s="80"/>
      <c r="E221" s="76"/>
      <c r="F221" s="76"/>
      <c r="G221" s="76"/>
      <c r="H221" s="76"/>
      <c r="I221" s="76"/>
    </row>
    <row r="222" spans="1:9" x14ac:dyDescent="0.25">
      <c r="A222" s="76"/>
      <c r="B222" s="76" t="s">
        <v>153</v>
      </c>
      <c r="C222" s="76"/>
      <c r="D222" s="76"/>
      <c r="E222" s="76"/>
      <c r="F222" s="88"/>
      <c r="G222" s="88"/>
      <c r="H222" s="87"/>
      <c r="I222" s="76"/>
    </row>
    <row r="223" spans="1:9" x14ac:dyDescent="0.25">
      <c r="A223" s="76"/>
      <c r="B223" s="79" t="s">
        <v>485</v>
      </c>
      <c r="C223" s="76"/>
      <c r="D223" s="76"/>
      <c r="E223" s="76"/>
      <c r="F223" s="76"/>
      <c r="G223" s="76"/>
      <c r="H223" s="76"/>
      <c r="I223" s="76"/>
    </row>
    <row r="224" spans="1:9" x14ac:dyDescent="0.25">
      <c r="A224" s="76"/>
      <c r="B224" s="76"/>
      <c r="C224" s="76"/>
      <c r="D224" s="76"/>
      <c r="E224" s="76"/>
      <c r="F224" s="76"/>
      <c r="G224" s="76"/>
      <c r="H224" s="76"/>
      <c r="I224" s="76"/>
    </row>
    <row r="225" spans="1:9" x14ac:dyDescent="0.25">
      <c r="A225" s="77" t="s">
        <v>489</v>
      </c>
      <c r="B225" s="78" t="s">
        <v>956</v>
      </c>
      <c r="C225" s="76"/>
      <c r="D225" s="76"/>
      <c r="E225" s="76"/>
      <c r="F225" s="76"/>
      <c r="G225" s="76"/>
      <c r="H225" s="76"/>
      <c r="I225" s="76"/>
    </row>
    <row r="226" spans="1:9" x14ac:dyDescent="0.25">
      <c r="A226" s="76"/>
      <c r="B226" s="76"/>
      <c r="C226" s="94"/>
      <c r="D226" s="95"/>
      <c r="E226" s="96">
        <v>18691756509.944</v>
      </c>
      <c r="F226" s="96">
        <v>15069556039.044001</v>
      </c>
      <c r="G226" s="96">
        <v>15069556039.044001</v>
      </c>
      <c r="H226" s="76"/>
      <c r="I226" s="76"/>
    </row>
    <row r="227" spans="1:9" x14ac:dyDescent="0.25">
      <c r="A227" s="77" t="s">
        <v>491</v>
      </c>
      <c r="B227" s="79" t="s">
        <v>957</v>
      </c>
      <c r="C227" s="76"/>
      <c r="D227" s="76"/>
      <c r="E227" s="76"/>
      <c r="F227" s="76"/>
      <c r="G227" s="76"/>
      <c r="H227" s="76"/>
      <c r="I227" s="76"/>
    </row>
    <row r="228" spans="1:9" ht="129.94999999999999" customHeight="1" x14ac:dyDescent="0.25">
      <c r="A228" s="76"/>
      <c r="B228" s="81" t="s">
        <v>486</v>
      </c>
      <c r="C228" s="81" t="s">
        <v>958</v>
      </c>
      <c r="D228" s="81" t="s">
        <v>959</v>
      </c>
      <c r="E228" s="81" t="s">
        <v>148</v>
      </c>
      <c r="F228" s="81" t="s">
        <v>960</v>
      </c>
      <c r="G228" s="81" t="s">
        <v>961</v>
      </c>
      <c r="H228" s="91" t="s">
        <v>962</v>
      </c>
      <c r="I228" s="76"/>
    </row>
    <row r="229" spans="1:9" x14ac:dyDescent="0.25">
      <c r="A229" s="76"/>
      <c r="B229" s="84" t="s">
        <v>2090</v>
      </c>
      <c r="C229" s="84" t="s">
        <v>2091</v>
      </c>
      <c r="D229" s="84" t="s">
        <v>965</v>
      </c>
      <c r="E229" s="85">
        <v>6650</v>
      </c>
      <c r="F229" s="97">
        <v>24839.154134</v>
      </c>
      <c r="G229" s="97">
        <v>24030</v>
      </c>
      <c r="H229" s="89">
        <v>4.4055604743452369E-3</v>
      </c>
      <c r="I229" s="76"/>
    </row>
    <row r="230" spans="1:9" x14ac:dyDescent="0.25">
      <c r="A230" s="76"/>
      <c r="B230" s="84" t="s">
        <v>2090</v>
      </c>
      <c r="C230" s="84" t="s">
        <v>1031</v>
      </c>
      <c r="D230" s="84" t="s">
        <v>965</v>
      </c>
      <c r="E230" s="85">
        <v>216300</v>
      </c>
      <c r="F230" s="97">
        <v>2418.6170000000002</v>
      </c>
      <c r="G230" s="97">
        <v>2440.6</v>
      </c>
      <c r="H230" s="89">
        <v>1.4553882936457841E-2</v>
      </c>
      <c r="I230" s="76"/>
    </row>
    <row r="231" spans="1:9" x14ac:dyDescent="0.25">
      <c r="A231" s="76"/>
      <c r="B231" s="84" t="s">
        <v>2090</v>
      </c>
      <c r="C231" s="84" t="s">
        <v>964</v>
      </c>
      <c r="D231" s="84" t="s">
        <v>965</v>
      </c>
      <c r="E231" s="85">
        <v>730125</v>
      </c>
      <c r="F231" s="97">
        <v>179.87226000000001</v>
      </c>
      <c r="G231" s="97">
        <v>166.97</v>
      </c>
      <c r="H231" s="89">
        <v>3.360945091862552E-3</v>
      </c>
      <c r="I231" s="76"/>
    </row>
    <row r="232" spans="1:9" x14ac:dyDescent="0.25">
      <c r="A232" s="76"/>
      <c r="B232" s="84" t="s">
        <v>2090</v>
      </c>
      <c r="C232" s="84" t="s">
        <v>2092</v>
      </c>
      <c r="D232" s="84" t="s">
        <v>965</v>
      </c>
      <c r="E232" s="85">
        <v>257025</v>
      </c>
      <c r="F232" s="97">
        <v>998.15063099999998</v>
      </c>
      <c r="G232" s="97">
        <v>1005.35</v>
      </c>
      <c r="H232" s="89">
        <v>7.1239096213473697E-3</v>
      </c>
      <c r="I232" s="76"/>
    </row>
    <row r="233" spans="1:9" x14ac:dyDescent="0.25">
      <c r="A233" s="76"/>
      <c r="B233" s="76"/>
      <c r="C233" s="76"/>
      <c r="D233" s="76"/>
      <c r="E233" s="94"/>
      <c r="F233" s="98"/>
      <c r="G233" s="98"/>
      <c r="H233" s="90"/>
      <c r="I233" s="76"/>
    </row>
    <row r="234" spans="1:9" x14ac:dyDescent="0.25">
      <c r="A234" s="76"/>
      <c r="B234" s="100"/>
      <c r="C234" s="76"/>
      <c r="D234" s="76"/>
      <c r="E234" s="76"/>
      <c r="F234" s="76"/>
      <c r="G234" s="76"/>
      <c r="H234" s="76"/>
      <c r="I234" s="76"/>
    </row>
    <row r="235" spans="1:9" x14ac:dyDescent="0.25">
      <c r="A235" s="77" t="s">
        <v>493</v>
      </c>
      <c r="B235" s="79" t="s">
        <v>966</v>
      </c>
      <c r="C235" s="76"/>
      <c r="D235" s="76"/>
      <c r="E235" s="76"/>
      <c r="F235" s="76"/>
      <c r="G235" s="76"/>
      <c r="H235" s="76"/>
      <c r="I235" s="76"/>
    </row>
    <row r="236" spans="1:9" ht="117" customHeight="1" x14ac:dyDescent="0.25">
      <c r="A236" s="76"/>
      <c r="B236" s="81" t="s">
        <v>486</v>
      </c>
      <c r="C236" s="81" t="s">
        <v>967</v>
      </c>
      <c r="D236" s="91" t="s">
        <v>968</v>
      </c>
      <c r="E236" s="91" t="s">
        <v>969</v>
      </c>
      <c r="F236" s="91" t="s">
        <v>970</v>
      </c>
      <c r="G236" s="91" t="s">
        <v>971</v>
      </c>
      <c r="H236" s="76"/>
      <c r="I236" s="76"/>
    </row>
    <row r="237" spans="1:9" x14ac:dyDescent="0.25">
      <c r="A237" s="76"/>
      <c r="B237" s="84" t="s">
        <v>2090</v>
      </c>
      <c r="C237" s="85">
        <v>2251</v>
      </c>
      <c r="D237" s="85">
        <v>5123</v>
      </c>
      <c r="E237" s="92">
        <v>1141347685.5999999</v>
      </c>
      <c r="F237" s="92">
        <v>2623204939.4699988</v>
      </c>
      <c r="G237" s="92">
        <v>51212965.939999998</v>
      </c>
      <c r="H237" s="76"/>
      <c r="I237" s="76"/>
    </row>
    <row r="238" spans="1:9" x14ac:dyDescent="0.25">
      <c r="A238" s="76"/>
      <c r="B238" s="76"/>
      <c r="C238" s="76"/>
      <c r="D238" s="76"/>
      <c r="E238" s="76"/>
      <c r="F238" s="76"/>
      <c r="G238" s="76"/>
      <c r="H238" s="76"/>
      <c r="I238" s="76"/>
    </row>
    <row r="239" spans="1:9" x14ac:dyDescent="0.25">
      <c r="A239" s="77" t="s">
        <v>495</v>
      </c>
      <c r="B239" s="78" t="s">
        <v>496</v>
      </c>
      <c r="C239" s="76"/>
      <c r="D239" s="76"/>
      <c r="E239" s="76"/>
      <c r="F239" s="76"/>
      <c r="G239" s="76"/>
      <c r="H239" s="76"/>
      <c r="I239" s="76"/>
    </row>
    <row r="240" spans="1:9" x14ac:dyDescent="0.25">
      <c r="A240" s="76"/>
      <c r="B240" s="101"/>
      <c r="C240" s="76"/>
      <c r="D240" s="76"/>
      <c r="E240" s="76"/>
      <c r="F240" s="76"/>
      <c r="G240" s="76"/>
      <c r="H240" s="76"/>
      <c r="I240" s="76"/>
    </row>
    <row r="241" spans="1:9" x14ac:dyDescent="0.25">
      <c r="A241" s="77" t="s">
        <v>497</v>
      </c>
      <c r="B241" s="79" t="s">
        <v>972</v>
      </c>
      <c r="C241" s="76"/>
      <c r="D241" s="76"/>
      <c r="E241" s="76"/>
      <c r="F241" s="76"/>
      <c r="G241" s="76"/>
      <c r="H241" s="76"/>
      <c r="I241" s="76"/>
    </row>
    <row r="242" spans="1:9" ht="168.95" customHeight="1" x14ac:dyDescent="0.25">
      <c r="A242" s="77"/>
      <c r="B242" s="81" t="s">
        <v>486</v>
      </c>
      <c r="C242" s="81" t="s">
        <v>958</v>
      </c>
      <c r="D242" s="81" t="s">
        <v>973</v>
      </c>
      <c r="E242" s="91" t="s">
        <v>974</v>
      </c>
      <c r="F242" s="91" t="s">
        <v>975</v>
      </c>
      <c r="G242" s="91" t="s">
        <v>976</v>
      </c>
      <c r="H242" s="76"/>
      <c r="I242" s="76"/>
    </row>
    <row r="243" spans="1:9" x14ac:dyDescent="0.25">
      <c r="A243" s="77"/>
      <c r="B243" s="84" t="s">
        <v>488</v>
      </c>
      <c r="C243" s="84"/>
      <c r="D243" s="84"/>
      <c r="E243" s="84"/>
      <c r="F243" s="102"/>
      <c r="G243" s="102"/>
      <c r="H243" s="76"/>
      <c r="I243" s="76"/>
    </row>
    <row r="244" spans="1:9" x14ac:dyDescent="0.25">
      <c r="A244" s="77"/>
      <c r="B244" s="78"/>
      <c r="C244" s="76"/>
      <c r="D244" s="76"/>
      <c r="E244" s="76"/>
      <c r="F244" s="76"/>
      <c r="G244" s="76"/>
      <c r="H244" s="76"/>
      <c r="I244" s="76"/>
    </row>
    <row r="245" spans="1:9" x14ac:dyDescent="0.25">
      <c r="A245" s="77" t="s">
        <v>499</v>
      </c>
      <c r="B245" s="79" t="s">
        <v>500</v>
      </c>
      <c r="C245" s="76"/>
      <c r="D245" s="76"/>
      <c r="E245" s="76"/>
      <c r="F245" s="76"/>
      <c r="G245" s="76"/>
      <c r="H245" s="76"/>
      <c r="I245" s="76"/>
    </row>
    <row r="246" spans="1:9" x14ac:dyDescent="0.25">
      <c r="A246" s="77"/>
      <c r="B246" s="84"/>
      <c r="C246" s="84"/>
      <c r="D246" s="84"/>
      <c r="E246" s="102"/>
      <c r="F246" s="86"/>
      <c r="G246" s="86"/>
      <c r="H246" s="76"/>
      <c r="I246" s="76"/>
    </row>
    <row r="247" spans="1:9" x14ac:dyDescent="0.25">
      <c r="A247" s="77"/>
      <c r="B247" s="103"/>
      <c r="C247" s="76"/>
      <c r="D247" s="76"/>
      <c r="E247" s="93"/>
      <c r="F247" s="88"/>
      <c r="G247" s="88"/>
      <c r="H247" s="76"/>
      <c r="I247" s="76"/>
    </row>
    <row r="248" spans="1:9" x14ac:dyDescent="0.25">
      <c r="A248" s="77" t="s">
        <v>501</v>
      </c>
      <c r="B248" s="79" t="s">
        <v>978</v>
      </c>
      <c r="C248" s="76"/>
      <c r="D248" s="76"/>
      <c r="E248" s="76"/>
      <c r="F248" s="76"/>
      <c r="G248" s="76"/>
      <c r="H248" s="76"/>
      <c r="I248" s="76"/>
    </row>
    <row r="249" spans="1:9" x14ac:dyDescent="0.25">
      <c r="A249" s="76"/>
      <c r="B249" s="84"/>
      <c r="C249" s="84"/>
      <c r="D249" s="84"/>
      <c r="E249" s="104"/>
      <c r="F249" s="104"/>
      <c r="G249" s="104"/>
      <c r="H249" s="76"/>
      <c r="I249" s="76"/>
    </row>
    <row r="250" spans="1:9" x14ac:dyDescent="0.25">
      <c r="A250" s="76"/>
      <c r="B250" s="76"/>
      <c r="C250" s="76"/>
      <c r="D250" s="76"/>
      <c r="E250" s="106"/>
      <c r="F250" s="106"/>
      <c r="G250" s="106"/>
      <c r="H250" s="76"/>
      <c r="I250" s="76"/>
    </row>
    <row r="251" spans="1:9" x14ac:dyDescent="0.25">
      <c r="A251" s="76"/>
      <c r="B251" s="76" t="s">
        <v>503</v>
      </c>
      <c r="C251" s="76"/>
      <c r="D251" s="76"/>
      <c r="E251" s="76"/>
      <c r="F251" s="76"/>
      <c r="G251" s="76"/>
      <c r="H251" s="76"/>
      <c r="I251" s="76"/>
    </row>
    <row r="252" spans="1:9" x14ac:dyDescent="0.25">
      <c r="A252" s="76"/>
      <c r="B252" s="76"/>
      <c r="C252" s="76"/>
      <c r="D252" s="76"/>
      <c r="E252" s="76"/>
      <c r="F252" s="76"/>
      <c r="G252" s="76"/>
      <c r="H252" s="76"/>
      <c r="I252" s="76"/>
    </row>
    <row r="253" spans="1:9" x14ac:dyDescent="0.25">
      <c r="A253" s="77" t="s">
        <v>504</v>
      </c>
      <c r="B253" s="78" t="s">
        <v>505</v>
      </c>
      <c r="C253" s="76"/>
      <c r="D253" s="76"/>
      <c r="E253" s="76"/>
      <c r="F253" s="76"/>
      <c r="G253" s="76"/>
      <c r="H253" s="76"/>
      <c r="I253" s="76"/>
    </row>
    <row r="254" spans="1:9" x14ac:dyDescent="0.25">
      <c r="A254" s="76"/>
      <c r="B254" s="76"/>
      <c r="C254" s="76"/>
      <c r="D254" s="76"/>
      <c r="E254" s="76"/>
      <c r="F254" s="76"/>
      <c r="G254" s="76"/>
      <c r="H254" s="76"/>
      <c r="I254" s="76"/>
    </row>
    <row r="255" spans="1:9" x14ac:dyDescent="0.25">
      <c r="A255" s="76"/>
      <c r="B255" s="76" t="s">
        <v>506</v>
      </c>
      <c r="C255" s="76"/>
      <c r="D255" s="76"/>
      <c r="E255" s="76"/>
      <c r="F255" s="76"/>
      <c r="G255" s="76"/>
      <c r="H255" s="76"/>
      <c r="I255" s="76"/>
    </row>
    <row r="256" spans="1:9" x14ac:dyDescent="0.25">
      <c r="A256" s="76"/>
      <c r="B256" s="76"/>
      <c r="C256" s="76"/>
      <c r="D256" s="76"/>
      <c r="E256" s="76"/>
      <c r="F256" s="76"/>
      <c r="G256" s="76"/>
      <c r="H256" s="76"/>
      <c r="I256" s="76"/>
    </row>
    <row r="257" spans="1:9" x14ac:dyDescent="0.25">
      <c r="A257" s="77" t="s">
        <v>507</v>
      </c>
      <c r="B257" s="78" t="s">
        <v>508</v>
      </c>
      <c r="C257" s="76"/>
      <c r="D257" s="76"/>
      <c r="E257" s="76"/>
      <c r="F257" s="76"/>
      <c r="G257" s="76"/>
      <c r="H257" s="76"/>
      <c r="I257" s="76"/>
    </row>
    <row r="259" spans="1:9" ht="69.95" customHeight="1" x14ac:dyDescent="0.25">
      <c r="A259" s="107" t="s">
        <v>227</v>
      </c>
      <c r="B259" s="107" t="s">
        <v>228</v>
      </c>
      <c r="C259" s="107" t="s">
        <v>5</v>
      </c>
      <c r="D259" s="107" t="s">
        <v>6</v>
      </c>
    </row>
    <row r="260" spans="1:9" ht="69.95" customHeight="1" x14ac:dyDescent="0.25">
      <c r="A260" s="107" t="s">
        <v>2090</v>
      </c>
      <c r="B260" s="107"/>
      <c r="C260" s="107" t="s">
        <v>89</v>
      </c>
      <c r="D260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110"/>
  <sheetViews>
    <sheetView showGridLines="0" workbookViewId="0">
      <pane ySplit="4" topLeftCell="A89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2093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2094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257</v>
      </c>
      <c r="B8" s="31" t="s">
        <v>258</v>
      </c>
      <c r="C8" s="31" t="s">
        <v>259</v>
      </c>
      <c r="D8" s="14">
        <v>24440</v>
      </c>
      <c r="E8" s="15">
        <v>188.48</v>
      </c>
      <c r="F8" s="16">
        <v>0.129</v>
      </c>
      <c r="G8" s="16"/>
    </row>
    <row r="9" spans="1:7" x14ac:dyDescent="0.25">
      <c r="A9" s="13" t="s">
        <v>254</v>
      </c>
      <c r="B9" s="31" t="s">
        <v>255</v>
      </c>
      <c r="C9" s="31" t="s">
        <v>256</v>
      </c>
      <c r="D9" s="14">
        <v>10853</v>
      </c>
      <c r="E9" s="15">
        <v>155.29</v>
      </c>
      <c r="F9" s="16">
        <v>0.10630000000000001</v>
      </c>
      <c r="G9" s="16"/>
    </row>
    <row r="10" spans="1:7" x14ac:dyDescent="0.25">
      <c r="A10" s="13" t="s">
        <v>266</v>
      </c>
      <c r="B10" s="31" t="s">
        <v>267</v>
      </c>
      <c r="C10" s="31" t="s">
        <v>259</v>
      </c>
      <c r="D10" s="14">
        <v>11481</v>
      </c>
      <c r="E10" s="15">
        <v>144.97999999999999</v>
      </c>
      <c r="F10" s="16">
        <v>9.9199999999999997E-2</v>
      </c>
      <c r="G10" s="16"/>
    </row>
    <row r="11" spans="1:7" x14ac:dyDescent="0.25">
      <c r="A11" s="13" t="s">
        <v>260</v>
      </c>
      <c r="B11" s="31" t="s">
        <v>261</v>
      </c>
      <c r="C11" s="31" t="s">
        <v>262</v>
      </c>
      <c r="D11" s="14">
        <v>4573</v>
      </c>
      <c r="E11" s="15">
        <v>86.25</v>
      </c>
      <c r="F11" s="16">
        <v>5.8999999999999997E-2</v>
      </c>
      <c r="G11" s="16"/>
    </row>
    <row r="12" spans="1:7" x14ac:dyDescent="0.25">
      <c r="A12" s="13" t="s">
        <v>263</v>
      </c>
      <c r="B12" s="31" t="s">
        <v>264</v>
      </c>
      <c r="C12" s="31" t="s">
        <v>265</v>
      </c>
      <c r="D12" s="14">
        <v>1876</v>
      </c>
      <c r="E12" s="15">
        <v>75.28</v>
      </c>
      <c r="F12" s="16">
        <v>5.1499999999999997E-2</v>
      </c>
      <c r="G12" s="16"/>
    </row>
    <row r="13" spans="1:7" x14ac:dyDescent="0.25">
      <c r="A13" s="13" t="s">
        <v>273</v>
      </c>
      <c r="B13" s="31" t="s">
        <v>274</v>
      </c>
      <c r="C13" s="31" t="s">
        <v>259</v>
      </c>
      <c r="D13" s="14">
        <v>6663</v>
      </c>
      <c r="E13" s="15">
        <v>71.16</v>
      </c>
      <c r="F13" s="16">
        <v>4.87E-2</v>
      </c>
      <c r="G13" s="16"/>
    </row>
    <row r="14" spans="1:7" x14ac:dyDescent="0.25">
      <c r="A14" s="13" t="s">
        <v>294</v>
      </c>
      <c r="B14" s="31" t="s">
        <v>295</v>
      </c>
      <c r="C14" s="31" t="s">
        <v>296</v>
      </c>
      <c r="D14" s="14">
        <v>5594</v>
      </c>
      <c r="E14" s="15">
        <v>66.09</v>
      </c>
      <c r="F14" s="16">
        <v>4.5199999999999997E-2</v>
      </c>
      <c r="G14" s="16"/>
    </row>
    <row r="15" spans="1:7" x14ac:dyDescent="0.25">
      <c r="A15" s="13" t="s">
        <v>314</v>
      </c>
      <c r="B15" s="31" t="s">
        <v>315</v>
      </c>
      <c r="C15" s="31" t="s">
        <v>259</v>
      </c>
      <c r="D15" s="14">
        <v>4585</v>
      </c>
      <c r="E15" s="15">
        <v>58.12</v>
      </c>
      <c r="F15" s="16">
        <v>3.9800000000000002E-2</v>
      </c>
      <c r="G15" s="16"/>
    </row>
    <row r="16" spans="1:7" x14ac:dyDescent="0.25">
      <c r="A16" s="13" t="s">
        <v>353</v>
      </c>
      <c r="B16" s="31" t="s">
        <v>354</v>
      </c>
      <c r="C16" s="31" t="s">
        <v>355</v>
      </c>
      <c r="D16" s="14">
        <v>15475</v>
      </c>
      <c r="E16" s="15">
        <v>48.74</v>
      </c>
      <c r="F16" s="16">
        <v>3.3399999999999999E-2</v>
      </c>
      <c r="G16" s="16"/>
    </row>
    <row r="17" spans="1:7" x14ac:dyDescent="0.25">
      <c r="A17" s="13" t="s">
        <v>326</v>
      </c>
      <c r="B17" s="31" t="s">
        <v>327</v>
      </c>
      <c r="C17" s="31" t="s">
        <v>259</v>
      </c>
      <c r="D17" s="14">
        <v>11806</v>
      </c>
      <c r="E17" s="15">
        <v>45.18</v>
      </c>
      <c r="F17" s="16">
        <v>3.09E-2</v>
      </c>
      <c r="G17" s="16"/>
    </row>
    <row r="18" spans="1:7" x14ac:dyDescent="0.25">
      <c r="A18" s="13" t="s">
        <v>287</v>
      </c>
      <c r="B18" s="31" t="s">
        <v>288</v>
      </c>
      <c r="C18" s="31" t="s">
        <v>286</v>
      </c>
      <c r="D18" s="14">
        <v>1436</v>
      </c>
      <c r="E18" s="15">
        <v>44.47</v>
      </c>
      <c r="F18" s="16">
        <v>3.04E-2</v>
      </c>
      <c r="G18" s="16"/>
    </row>
    <row r="19" spans="1:7" x14ac:dyDescent="0.25">
      <c r="A19" s="13" t="s">
        <v>428</v>
      </c>
      <c r="B19" s="31" t="s">
        <v>429</v>
      </c>
      <c r="C19" s="31" t="s">
        <v>277</v>
      </c>
      <c r="D19" s="14">
        <v>4292</v>
      </c>
      <c r="E19" s="15">
        <v>40.200000000000003</v>
      </c>
      <c r="F19" s="16">
        <v>2.75E-2</v>
      </c>
      <c r="G19" s="16"/>
    </row>
    <row r="20" spans="1:7" x14ac:dyDescent="0.25">
      <c r="A20" s="13" t="s">
        <v>360</v>
      </c>
      <c r="B20" s="31" t="s">
        <v>361</v>
      </c>
      <c r="C20" s="31" t="s">
        <v>296</v>
      </c>
      <c r="D20" s="14">
        <v>1625</v>
      </c>
      <c r="E20" s="15">
        <v>40.19</v>
      </c>
      <c r="F20" s="16">
        <v>2.75E-2</v>
      </c>
      <c r="G20" s="16"/>
    </row>
    <row r="21" spans="1:7" x14ac:dyDescent="0.25">
      <c r="A21" s="13" t="s">
        <v>364</v>
      </c>
      <c r="B21" s="31" t="s">
        <v>365</v>
      </c>
      <c r="C21" s="31" t="s">
        <v>355</v>
      </c>
      <c r="D21" s="14">
        <v>1432</v>
      </c>
      <c r="E21" s="15">
        <v>32.229999999999997</v>
      </c>
      <c r="F21" s="16">
        <v>2.2100000000000002E-2</v>
      </c>
      <c r="G21" s="16"/>
    </row>
    <row r="22" spans="1:7" x14ac:dyDescent="0.25">
      <c r="A22" s="13" t="s">
        <v>289</v>
      </c>
      <c r="B22" s="31" t="s">
        <v>290</v>
      </c>
      <c r="C22" s="31" t="s">
        <v>291</v>
      </c>
      <c r="D22" s="14">
        <v>1732</v>
      </c>
      <c r="E22" s="15">
        <v>31.32</v>
      </c>
      <c r="F22" s="16">
        <v>2.1399999999999999E-2</v>
      </c>
      <c r="G22" s="16"/>
    </row>
    <row r="23" spans="1:7" x14ac:dyDescent="0.25">
      <c r="A23" s="13" t="s">
        <v>278</v>
      </c>
      <c r="B23" s="31" t="s">
        <v>279</v>
      </c>
      <c r="C23" s="31" t="s">
        <v>280</v>
      </c>
      <c r="D23" s="14">
        <v>7621</v>
      </c>
      <c r="E23" s="15">
        <v>30.42</v>
      </c>
      <c r="F23" s="16">
        <v>2.0799999999999999E-2</v>
      </c>
      <c r="G23" s="16"/>
    </row>
    <row r="24" spans="1:7" x14ac:dyDescent="0.25">
      <c r="A24" s="13" t="s">
        <v>341</v>
      </c>
      <c r="B24" s="31" t="s">
        <v>342</v>
      </c>
      <c r="C24" s="31" t="s">
        <v>343</v>
      </c>
      <c r="D24" s="14">
        <v>655</v>
      </c>
      <c r="E24" s="15">
        <v>28.73</v>
      </c>
      <c r="F24" s="16">
        <v>1.9699999999999999E-2</v>
      </c>
      <c r="G24" s="16"/>
    </row>
    <row r="25" spans="1:7" x14ac:dyDescent="0.25">
      <c r="A25" s="13" t="s">
        <v>995</v>
      </c>
      <c r="B25" s="31" t="s">
        <v>996</v>
      </c>
      <c r="C25" s="31" t="s">
        <v>299</v>
      </c>
      <c r="D25" s="14">
        <v>11455</v>
      </c>
      <c r="E25" s="15">
        <v>28.27</v>
      </c>
      <c r="F25" s="16">
        <v>1.9300000000000001E-2</v>
      </c>
      <c r="G25" s="16"/>
    </row>
    <row r="26" spans="1:7" x14ac:dyDescent="0.25">
      <c r="A26" s="13" t="s">
        <v>366</v>
      </c>
      <c r="B26" s="31" t="s">
        <v>367</v>
      </c>
      <c r="C26" s="31" t="s">
        <v>286</v>
      </c>
      <c r="D26" s="14">
        <v>212</v>
      </c>
      <c r="E26" s="15">
        <v>28.22</v>
      </c>
      <c r="F26" s="16">
        <v>1.9300000000000001E-2</v>
      </c>
      <c r="G26" s="16"/>
    </row>
    <row r="27" spans="1:7" x14ac:dyDescent="0.25">
      <c r="A27" s="13" t="s">
        <v>371</v>
      </c>
      <c r="B27" s="31" t="s">
        <v>372</v>
      </c>
      <c r="C27" s="31" t="s">
        <v>373</v>
      </c>
      <c r="D27" s="14">
        <v>13216</v>
      </c>
      <c r="E27" s="15">
        <v>27.93</v>
      </c>
      <c r="F27" s="16">
        <v>1.9099999999999999E-2</v>
      </c>
      <c r="G27" s="16"/>
    </row>
    <row r="28" spans="1:7" x14ac:dyDescent="0.25">
      <c r="A28" s="13" t="s">
        <v>281</v>
      </c>
      <c r="B28" s="31" t="s">
        <v>282</v>
      </c>
      <c r="C28" s="31" t="s">
        <v>283</v>
      </c>
      <c r="D28" s="14">
        <v>5746</v>
      </c>
      <c r="E28" s="15">
        <v>24.79</v>
      </c>
      <c r="F28" s="16">
        <v>1.7000000000000001E-2</v>
      </c>
      <c r="G28" s="16"/>
    </row>
    <row r="29" spans="1:7" x14ac:dyDescent="0.25">
      <c r="A29" s="13" t="s">
        <v>1007</v>
      </c>
      <c r="B29" s="31" t="s">
        <v>1008</v>
      </c>
      <c r="C29" s="31" t="s">
        <v>280</v>
      </c>
      <c r="D29" s="14">
        <v>7310</v>
      </c>
      <c r="E29" s="15">
        <v>23.26</v>
      </c>
      <c r="F29" s="16">
        <v>1.5900000000000001E-2</v>
      </c>
      <c r="G29" s="16"/>
    </row>
    <row r="30" spans="1:7" x14ac:dyDescent="0.25">
      <c r="A30" s="13" t="s">
        <v>318</v>
      </c>
      <c r="B30" s="31" t="s">
        <v>319</v>
      </c>
      <c r="C30" s="31" t="s">
        <v>320</v>
      </c>
      <c r="D30" s="14">
        <v>189</v>
      </c>
      <c r="E30" s="15">
        <v>21.89</v>
      </c>
      <c r="F30" s="16">
        <v>1.4999999999999999E-2</v>
      </c>
      <c r="G30" s="16"/>
    </row>
    <row r="31" spans="1:7" x14ac:dyDescent="0.25">
      <c r="A31" s="13" t="s">
        <v>344</v>
      </c>
      <c r="B31" s="31" t="s">
        <v>345</v>
      </c>
      <c r="C31" s="31" t="s">
        <v>296</v>
      </c>
      <c r="D31" s="14">
        <v>1698</v>
      </c>
      <c r="E31" s="15">
        <v>20.36</v>
      </c>
      <c r="F31" s="16">
        <v>1.3899999999999999E-2</v>
      </c>
      <c r="G31" s="16"/>
    </row>
    <row r="32" spans="1:7" x14ac:dyDescent="0.25">
      <c r="A32" s="13" t="s">
        <v>1235</v>
      </c>
      <c r="B32" s="31" t="s">
        <v>1236</v>
      </c>
      <c r="C32" s="31" t="s">
        <v>1237</v>
      </c>
      <c r="D32" s="14">
        <v>1182</v>
      </c>
      <c r="E32" s="15">
        <v>19.559999999999999</v>
      </c>
      <c r="F32" s="16">
        <v>1.34E-2</v>
      </c>
      <c r="G32" s="16"/>
    </row>
    <row r="33" spans="1:7" x14ac:dyDescent="0.25">
      <c r="A33" s="13" t="s">
        <v>534</v>
      </c>
      <c r="B33" s="31" t="s">
        <v>535</v>
      </c>
      <c r="C33" s="31" t="s">
        <v>343</v>
      </c>
      <c r="D33" s="14">
        <v>724</v>
      </c>
      <c r="E33" s="15">
        <v>17.7</v>
      </c>
      <c r="F33" s="16">
        <v>1.21E-2</v>
      </c>
      <c r="G33" s="16"/>
    </row>
    <row r="34" spans="1:7" x14ac:dyDescent="0.25">
      <c r="A34" s="13" t="s">
        <v>940</v>
      </c>
      <c r="B34" s="31" t="s">
        <v>941</v>
      </c>
      <c r="C34" s="31" t="s">
        <v>277</v>
      </c>
      <c r="D34" s="14">
        <v>898</v>
      </c>
      <c r="E34" s="15">
        <v>15.69</v>
      </c>
      <c r="F34" s="16">
        <v>1.0699999999999999E-2</v>
      </c>
      <c r="G34" s="16"/>
    </row>
    <row r="35" spans="1:7" x14ac:dyDescent="0.25">
      <c r="A35" s="13" t="s">
        <v>921</v>
      </c>
      <c r="B35" s="31" t="s">
        <v>922</v>
      </c>
      <c r="C35" s="31" t="s">
        <v>923</v>
      </c>
      <c r="D35" s="14">
        <v>360</v>
      </c>
      <c r="E35" s="15">
        <v>15.46</v>
      </c>
      <c r="F35" s="16">
        <v>1.06E-2</v>
      </c>
      <c r="G35" s="16"/>
    </row>
    <row r="36" spans="1:7" x14ac:dyDescent="0.25">
      <c r="A36" s="13" t="s">
        <v>324</v>
      </c>
      <c r="B36" s="31" t="s">
        <v>325</v>
      </c>
      <c r="C36" s="31" t="s">
        <v>296</v>
      </c>
      <c r="D36" s="14">
        <v>1022</v>
      </c>
      <c r="E36" s="15">
        <v>15.06</v>
      </c>
      <c r="F36" s="16">
        <v>1.03E-2</v>
      </c>
      <c r="G36" s="16"/>
    </row>
    <row r="37" spans="1:7" x14ac:dyDescent="0.25">
      <c r="A37" s="13" t="s">
        <v>297</v>
      </c>
      <c r="B37" s="31" t="s">
        <v>298</v>
      </c>
      <c r="C37" s="31" t="s">
        <v>299</v>
      </c>
      <c r="D37" s="14">
        <v>354</v>
      </c>
      <c r="E37" s="15">
        <v>14.67</v>
      </c>
      <c r="F37" s="16">
        <v>0.01</v>
      </c>
      <c r="G37" s="16"/>
    </row>
    <row r="38" spans="1:7" x14ac:dyDescent="0.25">
      <c r="A38" s="17" t="s">
        <v>187</v>
      </c>
      <c r="B38" s="32"/>
      <c r="C38" s="32"/>
      <c r="D38" s="18"/>
      <c r="E38" s="37">
        <v>1459.99</v>
      </c>
      <c r="F38" s="38">
        <v>0.999</v>
      </c>
      <c r="G38" s="21"/>
    </row>
    <row r="39" spans="1:7" x14ac:dyDescent="0.25">
      <c r="A39" s="17" t="s">
        <v>477</v>
      </c>
      <c r="B39" s="31"/>
      <c r="C39" s="31"/>
      <c r="D39" s="14"/>
      <c r="E39" s="15"/>
      <c r="F39" s="16"/>
      <c r="G39" s="16"/>
    </row>
    <row r="40" spans="1:7" x14ac:dyDescent="0.25">
      <c r="A40" s="17" t="s">
        <v>187</v>
      </c>
      <c r="B40" s="31"/>
      <c r="C40" s="31"/>
      <c r="D40" s="14"/>
      <c r="E40" s="39" t="s">
        <v>153</v>
      </c>
      <c r="F40" s="40" t="s">
        <v>153</v>
      </c>
      <c r="G40" s="16"/>
    </row>
    <row r="41" spans="1:7" x14ac:dyDescent="0.25">
      <c r="A41" s="24" t="s">
        <v>190</v>
      </c>
      <c r="B41" s="33"/>
      <c r="C41" s="33"/>
      <c r="D41" s="25"/>
      <c r="E41" s="28">
        <v>1459.99</v>
      </c>
      <c r="F41" s="29">
        <v>0.999</v>
      </c>
      <c r="G41" s="21"/>
    </row>
    <row r="42" spans="1:7" x14ac:dyDescent="0.25">
      <c r="A42" s="13"/>
      <c r="B42" s="31"/>
      <c r="C42" s="31"/>
      <c r="D42" s="14"/>
      <c r="E42" s="15"/>
      <c r="F42" s="16"/>
      <c r="G42" s="16"/>
    </row>
    <row r="43" spans="1:7" x14ac:dyDescent="0.25">
      <c r="A43" s="13"/>
      <c r="B43" s="31"/>
      <c r="C43" s="31"/>
      <c r="D43" s="14"/>
      <c r="E43" s="15"/>
      <c r="F43" s="16"/>
      <c r="G43" s="16"/>
    </row>
    <row r="44" spans="1:7" x14ac:dyDescent="0.25">
      <c r="A44" s="17" t="s">
        <v>191</v>
      </c>
      <c r="B44" s="31"/>
      <c r="C44" s="31"/>
      <c r="D44" s="14"/>
      <c r="E44" s="15"/>
      <c r="F44" s="16"/>
      <c r="G44" s="16"/>
    </row>
    <row r="45" spans="1:7" x14ac:dyDescent="0.25">
      <c r="A45" s="13" t="s">
        <v>192</v>
      </c>
      <c r="B45" s="31"/>
      <c r="C45" s="31"/>
      <c r="D45" s="14"/>
      <c r="E45" s="15">
        <v>1</v>
      </c>
      <c r="F45" s="16">
        <v>6.9999999999999999E-4</v>
      </c>
      <c r="G45" s="16">
        <v>5.2331000000000003E-2</v>
      </c>
    </row>
    <row r="46" spans="1:7" x14ac:dyDescent="0.25">
      <c r="A46" s="17" t="s">
        <v>187</v>
      </c>
      <c r="B46" s="32"/>
      <c r="C46" s="32"/>
      <c r="D46" s="18"/>
      <c r="E46" s="37">
        <v>1</v>
      </c>
      <c r="F46" s="38">
        <v>6.9999999999999999E-4</v>
      </c>
      <c r="G46" s="21"/>
    </row>
    <row r="47" spans="1:7" x14ac:dyDescent="0.25">
      <c r="A47" s="13"/>
      <c r="B47" s="31"/>
      <c r="C47" s="31"/>
      <c r="D47" s="14"/>
      <c r="E47" s="15"/>
      <c r="F47" s="16"/>
      <c r="G47" s="16"/>
    </row>
    <row r="48" spans="1:7" x14ac:dyDescent="0.25">
      <c r="A48" s="24" t="s">
        <v>190</v>
      </c>
      <c r="B48" s="33"/>
      <c r="C48" s="33"/>
      <c r="D48" s="25"/>
      <c r="E48" s="19">
        <v>1</v>
      </c>
      <c r="F48" s="20">
        <v>6.9999999999999999E-4</v>
      </c>
      <c r="G48" s="21"/>
    </row>
    <row r="49" spans="1:7" x14ac:dyDescent="0.25">
      <c r="A49" s="13" t="s">
        <v>193</v>
      </c>
      <c r="B49" s="31"/>
      <c r="C49" s="31"/>
      <c r="D49" s="14"/>
      <c r="E49" s="15">
        <v>1.4329999999999999E-4</v>
      </c>
      <c r="F49" s="68">
        <v>0</v>
      </c>
      <c r="G49" s="16"/>
    </row>
    <row r="50" spans="1:7" x14ac:dyDescent="0.25">
      <c r="A50" s="13" t="s">
        <v>194</v>
      </c>
      <c r="B50" s="31"/>
      <c r="C50" s="31"/>
      <c r="D50" s="14"/>
      <c r="E50" s="15">
        <v>0.12985669999999999</v>
      </c>
      <c r="F50" s="16">
        <v>2.9999999999999997E-4</v>
      </c>
      <c r="G50" s="16">
        <v>5.2331000000000003E-2</v>
      </c>
    </row>
    <row r="51" spans="1:7" x14ac:dyDescent="0.25">
      <c r="A51" s="26" t="s">
        <v>195</v>
      </c>
      <c r="B51" s="34"/>
      <c r="C51" s="34"/>
      <c r="D51" s="27"/>
      <c r="E51" s="28">
        <v>1461.12</v>
      </c>
      <c r="F51" s="29">
        <v>1</v>
      </c>
      <c r="G51" s="29"/>
    </row>
    <row r="55" spans="1:7" x14ac:dyDescent="0.25">
      <c r="A55" s="69" t="s">
        <v>197</v>
      </c>
    </row>
    <row r="56" spans="1:7" x14ac:dyDescent="0.25">
      <c r="A56" s="1" t="s">
        <v>199</v>
      </c>
    </row>
    <row r="57" spans="1:7" x14ac:dyDescent="0.25">
      <c r="A57" s="47" t="s">
        <v>200</v>
      </c>
      <c r="B57" s="3" t="s">
        <v>153</v>
      </c>
    </row>
    <row r="58" spans="1:7" x14ac:dyDescent="0.25">
      <c r="A58" t="s">
        <v>201</v>
      </c>
    </row>
    <row r="59" spans="1:7" x14ac:dyDescent="0.25">
      <c r="A59" t="s">
        <v>2095</v>
      </c>
      <c r="B59" t="s">
        <v>203</v>
      </c>
      <c r="C59" t="s">
        <v>203</v>
      </c>
    </row>
    <row r="60" spans="1:7" x14ac:dyDescent="0.25">
      <c r="B60" s="48">
        <v>46112</v>
      </c>
      <c r="C60" s="48">
        <v>46142</v>
      </c>
    </row>
    <row r="61" spans="1:7" x14ac:dyDescent="0.25">
      <c r="A61" t="s">
        <v>206</v>
      </c>
      <c r="B61">
        <v>71.969700000000003</v>
      </c>
      <c r="C61">
        <v>76.940399999999997</v>
      </c>
    </row>
    <row r="63" spans="1:7" x14ac:dyDescent="0.25">
      <c r="A63" t="s">
        <v>208</v>
      </c>
      <c r="B63" s="3" t="s">
        <v>153</v>
      </c>
    </row>
    <row r="64" spans="1:7" x14ac:dyDescent="0.25">
      <c r="A64" t="s">
        <v>209</v>
      </c>
      <c r="B64" s="3" t="s">
        <v>153</v>
      </c>
    </row>
    <row r="65" spans="1:9" ht="29.1" customHeight="1" x14ac:dyDescent="0.25">
      <c r="A65" s="47" t="s">
        <v>210</v>
      </c>
      <c r="B65" s="3" t="s">
        <v>153</v>
      </c>
    </row>
    <row r="66" spans="1:9" ht="29.1" customHeight="1" x14ac:dyDescent="0.25">
      <c r="A66" s="47" t="s">
        <v>211</v>
      </c>
      <c r="B66" s="3" t="s">
        <v>153</v>
      </c>
    </row>
    <row r="67" spans="1:9" x14ac:dyDescent="0.25">
      <c r="A67" t="s">
        <v>480</v>
      </c>
      <c r="B67" s="49">
        <v>2.76E-2</v>
      </c>
    </row>
    <row r="68" spans="1:9" ht="43.5" customHeight="1" x14ac:dyDescent="0.25">
      <c r="A68" s="47" t="s">
        <v>213</v>
      </c>
      <c r="B68" s="3" t="s">
        <v>153</v>
      </c>
    </row>
    <row r="69" spans="1:9" x14ac:dyDescent="0.25">
      <c r="B69" s="3"/>
    </row>
    <row r="70" spans="1:9" ht="29.1" customHeight="1" x14ac:dyDescent="0.25">
      <c r="A70" s="47" t="s">
        <v>214</v>
      </c>
      <c r="B70" s="3" t="s">
        <v>153</v>
      </c>
    </row>
    <row r="71" spans="1:9" ht="29.1" customHeight="1" x14ac:dyDescent="0.25">
      <c r="A71" s="47" t="s">
        <v>215</v>
      </c>
      <c r="B71" t="s">
        <v>153</v>
      </c>
    </row>
    <row r="72" spans="1:9" ht="29.1" customHeight="1" x14ac:dyDescent="0.25">
      <c r="A72" s="47" t="s">
        <v>216</v>
      </c>
      <c r="B72" s="3" t="s">
        <v>153</v>
      </c>
    </row>
    <row r="73" spans="1:9" ht="29.1" customHeight="1" x14ac:dyDescent="0.25">
      <c r="A73" s="47" t="s">
        <v>217</v>
      </c>
      <c r="B73" s="3" t="s">
        <v>153</v>
      </c>
    </row>
    <row r="75" spans="1:9" x14ac:dyDescent="0.25">
      <c r="A75" s="77" t="s">
        <v>481</v>
      </c>
      <c r="B75" s="78" t="s">
        <v>482</v>
      </c>
      <c r="C75" s="76"/>
      <c r="D75" s="76"/>
      <c r="E75" s="76"/>
      <c r="F75" s="76"/>
      <c r="G75" s="76"/>
      <c r="H75" s="76"/>
      <c r="I75" s="76"/>
    </row>
    <row r="76" spans="1:9" x14ac:dyDescent="0.25">
      <c r="A76" s="76"/>
      <c r="B76" s="76"/>
      <c r="C76" s="76"/>
      <c r="D76" s="76"/>
      <c r="E76" s="76"/>
      <c r="F76" s="76"/>
      <c r="G76" s="76"/>
      <c r="H76" s="76"/>
      <c r="I76" s="76"/>
    </row>
    <row r="77" spans="1:9" x14ac:dyDescent="0.25">
      <c r="A77" s="77" t="s">
        <v>483</v>
      </c>
      <c r="B77" s="79" t="s">
        <v>484</v>
      </c>
      <c r="C77" s="80"/>
      <c r="D77" s="80"/>
      <c r="E77" s="76"/>
      <c r="F77" s="76"/>
      <c r="G77" s="76"/>
      <c r="H77" s="76"/>
      <c r="I77" s="76"/>
    </row>
    <row r="78" spans="1:9" x14ac:dyDescent="0.25">
      <c r="A78" s="76"/>
      <c r="B78" s="76"/>
      <c r="C78" s="76"/>
      <c r="D78" s="76"/>
      <c r="E78" s="76"/>
      <c r="F78" s="88"/>
      <c r="G78" s="88"/>
      <c r="H78" s="87"/>
      <c r="I78" s="76"/>
    </row>
    <row r="79" spans="1:9" x14ac:dyDescent="0.25">
      <c r="A79" s="76"/>
      <c r="B79" s="79" t="s">
        <v>485</v>
      </c>
      <c r="C79" s="76"/>
      <c r="D79" s="76"/>
      <c r="E79" s="76"/>
      <c r="F79" s="76"/>
      <c r="G79" s="76"/>
      <c r="H79" s="76"/>
      <c r="I79" s="76"/>
    </row>
    <row r="80" spans="1:9" x14ac:dyDescent="0.25">
      <c r="A80" s="76"/>
      <c r="B80" s="81" t="s">
        <v>486</v>
      </c>
      <c r="C80" s="81" t="s">
        <v>487</v>
      </c>
      <c r="D80" s="76"/>
      <c r="E80" s="76"/>
      <c r="F80" s="76"/>
      <c r="G80" s="76"/>
      <c r="H80" s="76"/>
      <c r="I80" s="76"/>
    </row>
    <row r="81" spans="1:9" x14ac:dyDescent="0.25">
      <c r="A81" s="76"/>
      <c r="B81" s="84" t="s">
        <v>488</v>
      </c>
      <c r="C81" s="89"/>
      <c r="D81" s="76"/>
      <c r="E81" s="90"/>
      <c r="F81" s="76"/>
      <c r="G81" s="76"/>
      <c r="H81" s="76"/>
      <c r="I81" s="76"/>
    </row>
    <row r="82" spans="1:9" x14ac:dyDescent="0.25">
      <c r="A82" s="76"/>
      <c r="B82" s="76"/>
      <c r="C82" s="76"/>
      <c r="D82" s="76"/>
      <c r="E82" s="76"/>
      <c r="F82" s="76"/>
      <c r="G82" s="76"/>
      <c r="H82" s="76"/>
      <c r="I82" s="76"/>
    </row>
    <row r="83" spans="1:9" x14ac:dyDescent="0.25">
      <c r="A83" s="77" t="s">
        <v>489</v>
      </c>
      <c r="B83" s="78" t="s">
        <v>490</v>
      </c>
      <c r="C83" s="76"/>
      <c r="D83" s="76"/>
      <c r="E83" s="76"/>
      <c r="F83" s="76"/>
      <c r="G83" s="76"/>
      <c r="H83" s="76"/>
      <c r="I83" s="76"/>
    </row>
    <row r="84" spans="1:9" x14ac:dyDescent="0.25">
      <c r="A84" s="76"/>
      <c r="B84" s="76"/>
      <c r="C84" s="94"/>
      <c r="D84" s="95"/>
      <c r="E84" s="96">
        <v>18691756509.944</v>
      </c>
      <c r="F84" s="96">
        <v>15069556039.044001</v>
      </c>
      <c r="G84" s="96">
        <v>15069556039.044001</v>
      </c>
      <c r="H84" s="76"/>
      <c r="I84" s="76"/>
    </row>
    <row r="85" spans="1:9" x14ac:dyDescent="0.25">
      <c r="A85" s="77" t="s">
        <v>491</v>
      </c>
      <c r="B85" s="79" t="s">
        <v>492</v>
      </c>
      <c r="C85" s="76"/>
      <c r="D85" s="76"/>
      <c r="E85" s="76"/>
      <c r="F85" s="76"/>
      <c r="G85" s="76"/>
      <c r="H85" s="76"/>
      <c r="I85" s="76"/>
    </row>
    <row r="86" spans="1:9" x14ac:dyDescent="0.25">
      <c r="A86" s="76"/>
      <c r="B86" s="76"/>
      <c r="C86" s="76"/>
      <c r="D86" s="76"/>
      <c r="E86" s="94"/>
      <c r="F86" s="98"/>
      <c r="G86" s="98"/>
      <c r="H86" s="90"/>
      <c r="I86" s="76"/>
    </row>
    <row r="87" spans="1:9" x14ac:dyDescent="0.25">
      <c r="A87" s="76"/>
      <c r="B87" s="100"/>
      <c r="C87" s="76"/>
      <c r="D87" s="76"/>
      <c r="E87" s="76"/>
      <c r="F87" s="76"/>
      <c r="G87" s="76"/>
      <c r="H87" s="76"/>
      <c r="I87" s="76"/>
    </row>
    <row r="88" spans="1:9" x14ac:dyDescent="0.25">
      <c r="A88" s="77" t="s">
        <v>493</v>
      </c>
      <c r="B88" s="79" t="s">
        <v>494</v>
      </c>
      <c r="C88" s="76"/>
      <c r="D88" s="76"/>
      <c r="E88" s="76"/>
      <c r="F88" s="76"/>
      <c r="G88" s="76"/>
      <c r="H88" s="76"/>
      <c r="I88" s="76"/>
    </row>
    <row r="89" spans="1:9" x14ac:dyDescent="0.25">
      <c r="A89" s="76"/>
      <c r="B89" s="76"/>
      <c r="C89" s="76"/>
      <c r="D89" s="76"/>
      <c r="E89" s="76"/>
      <c r="F89" s="76"/>
      <c r="G89" s="76"/>
      <c r="H89" s="76"/>
      <c r="I89" s="76"/>
    </row>
    <row r="90" spans="1:9" x14ac:dyDescent="0.25">
      <c r="A90" s="77" t="s">
        <v>495</v>
      </c>
      <c r="B90" s="78" t="s">
        <v>496</v>
      </c>
      <c r="C90" s="76"/>
      <c r="D90" s="76"/>
      <c r="E90" s="76"/>
      <c r="F90" s="76"/>
      <c r="G90" s="76"/>
      <c r="H90" s="76"/>
      <c r="I90" s="76"/>
    </row>
    <row r="91" spans="1:9" x14ac:dyDescent="0.25">
      <c r="A91" s="76"/>
      <c r="B91" s="101"/>
      <c r="C91" s="76"/>
      <c r="D91" s="76"/>
      <c r="E91" s="76"/>
      <c r="F91" s="76"/>
      <c r="G91" s="76"/>
      <c r="H91" s="76"/>
      <c r="I91" s="76"/>
    </row>
    <row r="92" spans="1:9" x14ac:dyDescent="0.25">
      <c r="A92" s="77" t="s">
        <v>497</v>
      </c>
      <c r="B92" s="79" t="s">
        <v>498</v>
      </c>
      <c r="C92" s="76"/>
      <c r="D92" s="76"/>
      <c r="E92" s="76"/>
      <c r="F92" s="76"/>
      <c r="G92" s="76"/>
      <c r="H92" s="76"/>
      <c r="I92" s="76"/>
    </row>
    <row r="93" spans="1:9" x14ac:dyDescent="0.25">
      <c r="A93" s="77"/>
      <c r="B93" s="78"/>
      <c r="C93" s="76"/>
      <c r="D93" s="76"/>
      <c r="E93" s="76"/>
      <c r="F93" s="76"/>
      <c r="G93" s="76"/>
      <c r="H93" s="76"/>
      <c r="I93" s="76"/>
    </row>
    <row r="94" spans="1:9" x14ac:dyDescent="0.25">
      <c r="A94" s="77" t="s">
        <v>499</v>
      </c>
      <c r="B94" s="79" t="s">
        <v>500</v>
      </c>
      <c r="C94" s="76"/>
      <c r="D94" s="76"/>
      <c r="E94" s="76"/>
      <c r="F94" s="76"/>
      <c r="G94" s="76"/>
      <c r="H94" s="76"/>
      <c r="I94" s="76"/>
    </row>
    <row r="95" spans="1:9" x14ac:dyDescent="0.25">
      <c r="A95" s="77"/>
      <c r="B95" s="84"/>
      <c r="C95" s="84"/>
      <c r="D95" s="84"/>
      <c r="E95" s="102"/>
      <c r="F95" s="86"/>
      <c r="G95" s="86"/>
      <c r="H95" s="76"/>
      <c r="I95" s="76"/>
    </row>
    <row r="96" spans="1:9" x14ac:dyDescent="0.25">
      <c r="A96" s="77"/>
      <c r="B96" s="103"/>
      <c r="C96" s="76"/>
      <c r="D96" s="76"/>
      <c r="E96" s="93"/>
      <c r="F96" s="88"/>
      <c r="G96" s="88"/>
      <c r="H96" s="76"/>
      <c r="I96" s="76"/>
    </row>
    <row r="97" spans="1:9" x14ac:dyDescent="0.25">
      <c r="A97" s="77" t="s">
        <v>501</v>
      </c>
      <c r="B97" s="79" t="s">
        <v>502</v>
      </c>
      <c r="C97" s="76"/>
      <c r="D97" s="76"/>
      <c r="E97" s="76"/>
      <c r="F97" s="76"/>
      <c r="G97" s="76"/>
      <c r="H97" s="76"/>
      <c r="I97" s="76"/>
    </row>
    <row r="98" spans="1:9" x14ac:dyDescent="0.25">
      <c r="A98" s="76"/>
      <c r="B98" s="84"/>
      <c r="C98" s="84"/>
      <c r="D98" s="84"/>
      <c r="E98" s="104"/>
      <c r="F98" s="104"/>
      <c r="G98" s="104"/>
      <c r="H98" s="76"/>
      <c r="I98" s="76"/>
    </row>
    <row r="99" spans="1:9" x14ac:dyDescent="0.25">
      <c r="A99" s="76"/>
      <c r="B99" s="76"/>
      <c r="C99" s="76"/>
      <c r="D99" s="76"/>
      <c r="E99" s="106"/>
      <c r="F99" s="106"/>
      <c r="G99" s="106"/>
      <c r="H99" s="76"/>
      <c r="I99" s="76"/>
    </row>
    <row r="100" spans="1:9" x14ac:dyDescent="0.25">
      <c r="A100" s="76"/>
      <c r="B100" s="76" t="s">
        <v>503</v>
      </c>
      <c r="C100" s="76"/>
      <c r="D100" s="76"/>
      <c r="E100" s="76"/>
      <c r="F100" s="76"/>
      <c r="G100" s="76"/>
      <c r="H100" s="76"/>
      <c r="I100" s="76"/>
    </row>
    <row r="101" spans="1:9" x14ac:dyDescent="0.25">
      <c r="A101" s="76"/>
      <c r="B101" s="76"/>
      <c r="C101" s="76"/>
      <c r="D101" s="76"/>
      <c r="E101" s="76"/>
      <c r="F101" s="76"/>
      <c r="G101" s="76"/>
      <c r="H101" s="76"/>
      <c r="I101" s="76"/>
    </row>
    <row r="102" spans="1:9" x14ac:dyDescent="0.25">
      <c r="A102" s="77" t="s">
        <v>504</v>
      </c>
      <c r="B102" s="78" t="s">
        <v>505</v>
      </c>
      <c r="C102" s="76"/>
      <c r="D102" s="76"/>
      <c r="E102" s="76"/>
      <c r="F102" s="76"/>
      <c r="G102" s="76"/>
      <c r="H102" s="76"/>
      <c r="I102" s="76"/>
    </row>
    <row r="103" spans="1:9" x14ac:dyDescent="0.25">
      <c r="A103" s="76"/>
      <c r="B103" s="76"/>
      <c r="C103" s="76"/>
      <c r="D103" s="76"/>
      <c r="E103" s="76"/>
      <c r="F103" s="76"/>
      <c r="G103" s="76"/>
      <c r="H103" s="76"/>
      <c r="I103" s="76"/>
    </row>
    <row r="104" spans="1:9" x14ac:dyDescent="0.25">
      <c r="A104" s="76"/>
      <c r="B104" s="76" t="s">
        <v>506</v>
      </c>
      <c r="C104" s="76"/>
      <c r="D104" s="76"/>
      <c r="E104" s="76"/>
      <c r="F104" s="76"/>
      <c r="G104" s="76"/>
      <c r="H104" s="76"/>
      <c r="I104" s="76"/>
    </row>
    <row r="105" spans="1:9" x14ac:dyDescent="0.25">
      <c r="A105" s="76"/>
      <c r="B105" s="76"/>
      <c r="C105" s="76"/>
      <c r="D105" s="76"/>
      <c r="E105" s="76"/>
      <c r="F105" s="76"/>
      <c r="G105" s="76"/>
      <c r="H105" s="76"/>
      <c r="I105" s="76"/>
    </row>
    <row r="106" spans="1:9" x14ac:dyDescent="0.25">
      <c r="A106" s="77" t="s">
        <v>507</v>
      </c>
      <c r="B106" s="78" t="s">
        <v>508</v>
      </c>
      <c r="C106" s="76"/>
      <c r="D106" s="76"/>
      <c r="E106" s="76"/>
      <c r="F106" s="76"/>
      <c r="G106" s="76"/>
      <c r="H106" s="76"/>
      <c r="I106" s="76"/>
    </row>
    <row r="107" spans="1:9" x14ac:dyDescent="0.25">
      <c r="A107" s="76"/>
      <c r="B107" s="76"/>
      <c r="C107" s="76"/>
      <c r="D107" s="76"/>
      <c r="E107" s="76"/>
      <c r="F107" s="76"/>
      <c r="G107" s="76"/>
      <c r="H107" s="76"/>
      <c r="I107" s="76" t="s">
        <v>509</v>
      </c>
    </row>
    <row r="109" spans="1:9" ht="69.95" customHeight="1" x14ac:dyDescent="0.25">
      <c r="A109" s="107" t="s">
        <v>227</v>
      </c>
      <c r="B109" s="107" t="s">
        <v>228</v>
      </c>
      <c r="C109" s="107" t="s">
        <v>5</v>
      </c>
      <c r="D109" s="107" t="s">
        <v>6</v>
      </c>
    </row>
    <row r="110" spans="1:9" ht="69.95" customHeight="1" x14ac:dyDescent="0.25">
      <c r="A110" s="107" t="s">
        <v>2096</v>
      </c>
      <c r="B110" s="107"/>
      <c r="C110" s="107" t="s">
        <v>91</v>
      </c>
      <c r="D110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131"/>
  <sheetViews>
    <sheetView showGridLines="0" workbookViewId="0">
      <pane ySplit="4" topLeftCell="A89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2097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2098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260</v>
      </c>
      <c r="B8" s="31" t="s">
        <v>261</v>
      </c>
      <c r="C8" s="31" t="s">
        <v>262</v>
      </c>
      <c r="D8" s="14">
        <v>378155</v>
      </c>
      <c r="E8" s="15">
        <v>7135.03</v>
      </c>
      <c r="F8" s="16">
        <v>0.1033</v>
      </c>
      <c r="G8" s="16"/>
    </row>
    <row r="9" spans="1:7" x14ac:dyDescent="0.25">
      <c r="A9" s="13" t="s">
        <v>294</v>
      </c>
      <c r="B9" s="31" t="s">
        <v>295</v>
      </c>
      <c r="C9" s="31" t="s">
        <v>296</v>
      </c>
      <c r="D9" s="14">
        <v>418692</v>
      </c>
      <c r="E9" s="15">
        <v>4948.1000000000004</v>
      </c>
      <c r="F9" s="16">
        <v>7.1599999999999997E-2</v>
      </c>
      <c r="G9" s="16"/>
    </row>
    <row r="10" spans="1:7" x14ac:dyDescent="0.25">
      <c r="A10" s="13" t="s">
        <v>324</v>
      </c>
      <c r="B10" s="31" t="s">
        <v>325</v>
      </c>
      <c r="C10" s="31" t="s">
        <v>296</v>
      </c>
      <c r="D10" s="14">
        <v>283293</v>
      </c>
      <c r="E10" s="15">
        <v>4174.32</v>
      </c>
      <c r="F10" s="16">
        <v>6.0400000000000002E-2</v>
      </c>
      <c r="G10" s="16"/>
    </row>
    <row r="11" spans="1:7" x14ac:dyDescent="0.25">
      <c r="A11" s="13" t="s">
        <v>399</v>
      </c>
      <c r="B11" s="31" t="s">
        <v>400</v>
      </c>
      <c r="C11" s="31" t="s">
        <v>296</v>
      </c>
      <c r="D11" s="14">
        <v>137608</v>
      </c>
      <c r="E11" s="15">
        <v>3132.92</v>
      </c>
      <c r="F11" s="16">
        <v>4.53E-2</v>
      </c>
      <c r="G11" s="16"/>
    </row>
    <row r="12" spans="1:7" x14ac:dyDescent="0.25">
      <c r="A12" s="13" t="s">
        <v>284</v>
      </c>
      <c r="B12" s="31" t="s">
        <v>285</v>
      </c>
      <c r="C12" s="31" t="s">
        <v>286</v>
      </c>
      <c r="D12" s="14">
        <v>322528</v>
      </c>
      <c r="E12" s="15">
        <v>3015.15</v>
      </c>
      <c r="F12" s="16">
        <v>4.36E-2</v>
      </c>
      <c r="G12" s="16"/>
    </row>
    <row r="13" spans="1:7" x14ac:dyDescent="0.25">
      <c r="A13" s="13" t="s">
        <v>344</v>
      </c>
      <c r="B13" s="31" t="s">
        <v>345</v>
      </c>
      <c r="C13" s="31" t="s">
        <v>296</v>
      </c>
      <c r="D13" s="14">
        <v>224418</v>
      </c>
      <c r="E13" s="15">
        <v>2691</v>
      </c>
      <c r="F13" s="16">
        <v>3.8899999999999997E-2</v>
      </c>
      <c r="G13" s="16"/>
    </row>
    <row r="14" spans="1:7" x14ac:dyDescent="0.25">
      <c r="A14" s="13" t="s">
        <v>544</v>
      </c>
      <c r="B14" s="31" t="s">
        <v>545</v>
      </c>
      <c r="C14" s="31" t="s">
        <v>296</v>
      </c>
      <c r="D14" s="14">
        <v>59878</v>
      </c>
      <c r="E14" s="15">
        <v>2556.5500000000002</v>
      </c>
      <c r="F14" s="16">
        <v>3.6999999999999998E-2</v>
      </c>
      <c r="G14" s="16"/>
    </row>
    <row r="15" spans="1:7" x14ac:dyDescent="0.25">
      <c r="A15" s="13" t="s">
        <v>356</v>
      </c>
      <c r="B15" s="31" t="s">
        <v>357</v>
      </c>
      <c r="C15" s="31" t="s">
        <v>296</v>
      </c>
      <c r="D15" s="14">
        <v>43323</v>
      </c>
      <c r="E15" s="15">
        <v>2079.5</v>
      </c>
      <c r="F15" s="16">
        <v>3.0099999999999998E-2</v>
      </c>
      <c r="G15" s="16"/>
    </row>
    <row r="16" spans="1:7" x14ac:dyDescent="0.25">
      <c r="A16" s="13" t="s">
        <v>995</v>
      </c>
      <c r="B16" s="31" t="s">
        <v>996</v>
      </c>
      <c r="C16" s="31" t="s">
        <v>299</v>
      </c>
      <c r="D16" s="14">
        <v>840789</v>
      </c>
      <c r="E16" s="15">
        <v>2077</v>
      </c>
      <c r="F16" s="16">
        <v>3.0099999999999998E-2</v>
      </c>
      <c r="G16" s="16"/>
    </row>
    <row r="17" spans="1:7" x14ac:dyDescent="0.25">
      <c r="A17" s="13" t="s">
        <v>338</v>
      </c>
      <c r="B17" s="31" t="s">
        <v>339</v>
      </c>
      <c r="C17" s="31" t="s">
        <v>340</v>
      </c>
      <c r="D17" s="14">
        <v>108297</v>
      </c>
      <c r="E17" s="15">
        <v>1804.44</v>
      </c>
      <c r="F17" s="16">
        <v>2.6100000000000002E-2</v>
      </c>
      <c r="G17" s="16"/>
    </row>
    <row r="18" spans="1:7" x14ac:dyDescent="0.25">
      <c r="A18" s="13" t="s">
        <v>394</v>
      </c>
      <c r="B18" s="31" t="s">
        <v>395</v>
      </c>
      <c r="C18" s="31" t="s">
        <v>296</v>
      </c>
      <c r="D18" s="14">
        <v>118646</v>
      </c>
      <c r="E18" s="15">
        <v>1418.89</v>
      </c>
      <c r="F18" s="16">
        <v>2.0500000000000001E-2</v>
      </c>
      <c r="G18" s="16"/>
    </row>
    <row r="19" spans="1:7" x14ac:dyDescent="0.25">
      <c r="A19" s="13" t="s">
        <v>360</v>
      </c>
      <c r="B19" s="31" t="s">
        <v>361</v>
      </c>
      <c r="C19" s="31" t="s">
        <v>296</v>
      </c>
      <c r="D19" s="14">
        <v>50605</v>
      </c>
      <c r="E19" s="15">
        <v>1251.92</v>
      </c>
      <c r="F19" s="16">
        <v>1.8100000000000002E-2</v>
      </c>
      <c r="G19" s="16"/>
    </row>
    <row r="20" spans="1:7" x14ac:dyDescent="0.25">
      <c r="A20" s="13" t="s">
        <v>445</v>
      </c>
      <c r="B20" s="31" t="s">
        <v>446</v>
      </c>
      <c r="C20" s="31" t="s">
        <v>280</v>
      </c>
      <c r="D20" s="14">
        <v>207288</v>
      </c>
      <c r="E20" s="15">
        <v>1163.2</v>
      </c>
      <c r="F20" s="16">
        <v>1.6799999999999999E-2</v>
      </c>
      <c r="G20" s="16"/>
    </row>
    <row r="21" spans="1:7" x14ac:dyDescent="0.25">
      <c r="A21" s="13" t="s">
        <v>2062</v>
      </c>
      <c r="B21" s="31" t="s">
        <v>2063</v>
      </c>
      <c r="C21" s="31" t="s">
        <v>283</v>
      </c>
      <c r="D21" s="14">
        <v>26423</v>
      </c>
      <c r="E21" s="15">
        <v>1078.51</v>
      </c>
      <c r="F21" s="16">
        <v>1.5599999999999999E-2</v>
      </c>
      <c r="G21" s="16"/>
    </row>
    <row r="22" spans="1:7" x14ac:dyDescent="0.25">
      <c r="A22" s="13" t="s">
        <v>412</v>
      </c>
      <c r="B22" s="31" t="s">
        <v>413</v>
      </c>
      <c r="C22" s="31" t="s">
        <v>296</v>
      </c>
      <c r="D22" s="14">
        <v>196893</v>
      </c>
      <c r="E22" s="15">
        <v>1011.73</v>
      </c>
      <c r="F22" s="16">
        <v>1.46E-2</v>
      </c>
      <c r="G22" s="16"/>
    </row>
    <row r="23" spans="1:7" x14ac:dyDescent="0.25">
      <c r="A23" s="13" t="s">
        <v>401</v>
      </c>
      <c r="B23" s="31" t="s">
        <v>402</v>
      </c>
      <c r="C23" s="31" t="s">
        <v>277</v>
      </c>
      <c r="D23" s="14">
        <v>82768</v>
      </c>
      <c r="E23" s="15">
        <v>961.52</v>
      </c>
      <c r="F23" s="16">
        <v>1.3899999999999999E-2</v>
      </c>
      <c r="G23" s="16"/>
    </row>
    <row r="24" spans="1:7" x14ac:dyDescent="0.25">
      <c r="A24" s="13" t="s">
        <v>263</v>
      </c>
      <c r="B24" s="31" t="s">
        <v>264</v>
      </c>
      <c r="C24" s="31" t="s">
        <v>265</v>
      </c>
      <c r="D24" s="14">
        <v>22624</v>
      </c>
      <c r="E24" s="15">
        <v>908.13</v>
      </c>
      <c r="F24" s="16">
        <v>1.3100000000000001E-2</v>
      </c>
      <c r="G24" s="16"/>
    </row>
    <row r="25" spans="1:7" x14ac:dyDescent="0.25">
      <c r="A25" s="13" t="s">
        <v>467</v>
      </c>
      <c r="B25" s="31" t="s">
        <v>468</v>
      </c>
      <c r="C25" s="31" t="s">
        <v>343</v>
      </c>
      <c r="D25" s="14">
        <v>7087</v>
      </c>
      <c r="E25" s="15">
        <v>791.37</v>
      </c>
      <c r="F25" s="16">
        <v>1.15E-2</v>
      </c>
      <c r="G25" s="16"/>
    </row>
    <row r="26" spans="1:7" x14ac:dyDescent="0.25">
      <c r="A26" s="13" t="s">
        <v>1001</v>
      </c>
      <c r="B26" s="31" t="s">
        <v>1002</v>
      </c>
      <c r="C26" s="31" t="s">
        <v>304</v>
      </c>
      <c r="D26" s="14">
        <v>129707</v>
      </c>
      <c r="E26" s="15">
        <v>787.65</v>
      </c>
      <c r="F26" s="16">
        <v>1.14E-2</v>
      </c>
      <c r="G26" s="16"/>
    </row>
    <row r="27" spans="1:7" x14ac:dyDescent="0.25">
      <c r="A27" s="13" t="s">
        <v>1438</v>
      </c>
      <c r="B27" s="31" t="s">
        <v>1439</v>
      </c>
      <c r="C27" s="31" t="s">
        <v>296</v>
      </c>
      <c r="D27" s="14">
        <v>193424</v>
      </c>
      <c r="E27" s="15">
        <v>714.6</v>
      </c>
      <c r="F27" s="16">
        <v>1.03E-2</v>
      </c>
      <c r="G27" s="16"/>
    </row>
    <row r="28" spans="1:7" x14ac:dyDescent="0.25">
      <c r="A28" s="13" t="s">
        <v>1503</v>
      </c>
      <c r="B28" s="31" t="s">
        <v>1504</v>
      </c>
      <c r="C28" s="31" t="s">
        <v>296</v>
      </c>
      <c r="D28" s="14">
        <v>6757</v>
      </c>
      <c r="E28" s="15">
        <v>657.22</v>
      </c>
      <c r="F28" s="16">
        <v>9.4999999999999998E-3</v>
      </c>
      <c r="G28" s="16"/>
    </row>
    <row r="29" spans="1:7" x14ac:dyDescent="0.25">
      <c r="A29" s="13" t="s">
        <v>985</v>
      </c>
      <c r="B29" s="31" t="s">
        <v>986</v>
      </c>
      <c r="C29" s="31" t="s">
        <v>262</v>
      </c>
      <c r="D29" s="14">
        <v>141493</v>
      </c>
      <c r="E29" s="15">
        <v>580.04999999999995</v>
      </c>
      <c r="F29" s="16">
        <v>8.3999999999999995E-3</v>
      </c>
      <c r="G29" s="16"/>
    </row>
    <row r="30" spans="1:7" x14ac:dyDescent="0.25">
      <c r="A30" s="13" t="s">
        <v>1219</v>
      </c>
      <c r="B30" s="31" t="s">
        <v>1220</v>
      </c>
      <c r="C30" s="31" t="s">
        <v>337</v>
      </c>
      <c r="D30" s="14">
        <v>6750</v>
      </c>
      <c r="E30" s="15">
        <v>488.03</v>
      </c>
      <c r="F30" s="16">
        <v>7.1000000000000004E-3</v>
      </c>
      <c r="G30" s="16"/>
    </row>
    <row r="31" spans="1:7" x14ac:dyDescent="0.25">
      <c r="A31" s="13" t="s">
        <v>305</v>
      </c>
      <c r="B31" s="31" t="s">
        <v>306</v>
      </c>
      <c r="C31" s="31" t="s">
        <v>307</v>
      </c>
      <c r="D31" s="14">
        <v>11817</v>
      </c>
      <c r="E31" s="15">
        <v>480.34</v>
      </c>
      <c r="F31" s="16">
        <v>7.0000000000000001E-3</v>
      </c>
      <c r="G31" s="16"/>
    </row>
    <row r="32" spans="1:7" x14ac:dyDescent="0.25">
      <c r="A32" s="13" t="s">
        <v>2029</v>
      </c>
      <c r="B32" s="31" t="s">
        <v>2030</v>
      </c>
      <c r="C32" s="31" t="s">
        <v>1015</v>
      </c>
      <c r="D32" s="14">
        <v>33244</v>
      </c>
      <c r="E32" s="15">
        <v>417.35</v>
      </c>
      <c r="F32" s="16">
        <v>6.0000000000000001E-3</v>
      </c>
      <c r="G32" s="16"/>
    </row>
    <row r="33" spans="1:7" x14ac:dyDescent="0.25">
      <c r="A33" s="13" t="s">
        <v>1472</v>
      </c>
      <c r="B33" s="31" t="s">
        <v>1473</v>
      </c>
      <c r="C33" s="31" t="s">
        <v>592</v>
      </c>
      <c r="D33" s="14">
        <v>32024</v>
      </c>
      <c r="E33" s="15">
        <v>394.63</v>
      </c>
      <c r="F33" s="16">
        <v>5.7000000000000002E-3</v>
      </c>
      <c r="G33" s="16"/>
    </row>
    <row r="34" spans="1:7" x14ac:dyDescent="0.25">
      <c r="A34" s="13" t="s">
        <v>1554</v>
      </c>
      <c r="B34" s="31" t="s">
        <v>1555</v>
      </c>
      <c r="C34" s="31" t="s">
        <v>296</v>
      </c>
      <c r="D34" s="14">
        <v>38638</v>
      </c>
      <c r="E34" s="15">
        <v>293.27999999999997</v>
      </c>
      <c r="F34" s="16">
        <v>4.1999999999999997E-3</v>
      </c>
      <c r="G34" s="16"/>
    </row>
    <row r="35" spans="1:7" x14ac:dyDescent="0.25">
      <c r="A35" s="13" t="s">
        <v>521</v>
      </c>
      <c r="B35" s="31" t="s">
        <v>522</v>
      </c>
      <c r="C35" s="31" t="s">
        <v>409</v>
      </c>
      <c r="D35" s="14">
        <v>35026</v>
      </c>
      <c r="E35" s="15">
        <v>143.57</v>
      </c>
      <c r="F35" s="16">
        <v>2.0999999999999999E-3</v>
      </c>
      <c r="G35" s="16"/>
    </row>
    <row r="36" spans="1:7" x14ac:dyDescent="0.25">
      <c r="A36" s="17" t="s">
        <v>187</v>
      </c>
      <c r="B36" s="32"/>
      <c r="C36" s="32"/>
      <c r="D36" s="18"/>
      <c r="E36" s="19">
        <v>47156</v>
      </c>
      <c r="F36" s="20">
        <v>0.68220000000000003</v>
      </c>
      <c r="G36" s="21"/>
    </row>
    <row r="37" spans="1:7" x14ac:dyDescent="0.25">
      <c r="A37" s="17" t="s">
        <v>477</v>
      </c>
      <c r="B37" s="31"/>
      <c r="C37" s="31"/>
      <c r="D37" s="14"/>
      <c r="E37" s="15"/>
      <c r="F37" s="16"/>
      <c r="G37" s="16"/>
    </row>
    <row r="38" spans="1:7" x14ac:dyDescent="0.25">
      <c r="A38" s="17" t="s">
        <v>187</v>
      </c>
      <c r="B38" s="31"/>
      <c r="C38" s="31"/>
      <c r="D38" s="14"/>
      <c r="E38" s="22" t="s">
        <v>153</v>
      </c>
      <c r="F38" s="23" t="s">
        <v>153</v>
      </c>
      <c r="G38" s="16"/>
    </row>
    <row r="39" spans="1:7" x14ac:dyDescent="0.25">
      <c r="A39" s="13"/>
      <c r="B39" s="31"/>
      <c r="C39" s="31"/>
      <c r="D39" s="14"/>
      <c r="E39" s="15"/>
      <c r="F39" s="16"/>
      <c r="G39" s="16"/>
    </row>
    <row r="40" spans="1:7" x14ac:dyDescent="0.25">
      <c r="A40" s="17" t="s">
        <v>1857</v>
      </c>
      <c r="B40" s="31"/>
      <c r="C40" s="31"/>
      <c r="D40" s="14"/>
      <c r="E40" s="15"/>
      <c r="F40" s="16"/>
      <c r="G40" s="16"/>
    </row>
    <row r="41" spans="1:7" x14ac:dyDescent="0.25">
      <c r="A41" s="13" t="s">
        <v>2099</v>
      </c>
      <c r="B41" s="31" t="s">
        <v>2100</v>
      </c>
      <c r="C41" s="31" t="s">
        <v>2101</v>
      </c>
      <c r="D41" s="14">
        <v>23242</v>
      </c>
      <c r="E41" s="15">
        <v>4417.7</v>
      </c>
      <c r="F41" s="16">
        <v>6.3899999999999998E-2</v>
      </c>
      <c r="G41" s="16"/>
    </row>
    <row r="42" spans="1:7" x14ac:dyDescent="0.25">
      <c r="A42" s="13" t="s">
        <v>2102</v>
      </c>
      <c r="B42" s="31" t="s">
        <v>2103</v>
      </c>
      <c r="C42" s="31" t="s">
        <v>2104</v>
      </c>
      <c r="D42" s="14">
        <v>14346</v>
      </c>
      <c r="E42" s="15">
        <v>3707.56</v>
      </c>
      <c r="F42" s="16">
        <v>5.3699999999999998E-2</v>
      </c>
      <c r="G42" s="16"/>
    </row>
    <row r="43" spans="1:7" x14ac:dyDescent="0.25">
      <c r="A43" s="13" t="s">
        <v>2105</v>
      </c>
      <c r="B43" s="31" t="s">
        <v>2106</v>
      </c>
      <c r="C43" s="31" t="s">
        <v>2107</v>
      </c>
      <c r="D43" s="14">
        <v>7382</v>
      </c>
      <c r="E43" s="15">
        <v>2867</v>
      </c>
      <c r="F43" s="16">
        <v>4.1500000000000002E-2</v>
      </c>
      <c r="G43" s="16"/>
    </row>
    <row r="44" spans="1:7" x14ac:dyDescent="0.25">
      <c r="A44" s="13" t="s">
        <v>2108</v>
      </c>
      <c r="B44" s="31" t="s">
        <v>2109</v>
      </c>
      <c r="C44" s="31" t="s">
        <v>2110</v>
      </c>
      <c r="D44" s="14">
        <v>4626</v>
      </c>
      <c r="E44" s="15">
        <v>1839.15</v>
      </c>
      <c r="F44" s="16">
        <v>2.6599999999999999E-2</v>
      </c>
      <c r="G44" s="16"/>
    </row>
    <row r="45" spans="1:7" x14ac:dyDescent="0.25">
      <c r="A45" s="13" t="s">
        <v>2111</v>
      </c>
      <c r="B45" s="31" t="s">
        <v>2112</v>
      </c>
      <c r="C45" s="31" t="s">
        <v>2107</v>
      </c>
      <c r="D45" s="14">
        <v>1117</v>
      </c>
      <c r="E45" s="15">
        <v>550.17999999999995</v>
      </c>
      <c r="F45" s="16">
        <v>8.0000000000000002E-3</v>
      </c>
      <c r="G45" s="16"/>
    </row>
    <row r="46" spans="1:7" x14ac:dyDescent="0.25">
      <c r="A46" s="13" t="s">
        <v>2113</v>
      </c>
      <c r="B46" s="31" t="s">
        <v>2114</v>
      </c>
      <c r="C46" s="31" t="s">
        <v>2104</v>
      </c>
      <c r="D46" s="14">
        <v>1615</v>
      </c>
      <c r="E46" s="15">
        <v>545.26</v>
      </c>
      <c r="F46" s="16">
        <v>7.9000000000000008E-3</v>
      </c>
      <c r="G46" s="16"/>
    </row>
    <row r="47" spans="1:7" x14ac:dyDescent="0.25">
      <c r="A47" s="13" t="s">
        <v>2115</v>
      </c>
      <c r="B47" s="31" t="s">
        <v>2116</v>
      </c>
      <c r="C47" s="31" t="s">
        <v>2117</v>
      </c>
      <c r="D47" s="14">
        <v>4082</v>
      </c>
      <c r="E47" s="15">
        <v>367.32</v>
      </c>
      <c r="F47" s="16">
        <v>5.3E-3</v>
      </c>
      <c r="G47" s="16"/>
    </row>
    <row r="48" spans="1:7" x14ac:dyDescent="0.25">
      <c r="A48" s="13" t="s">
        <v>2118</v>
      </c>
      <c r="B48" s="31" t="s">
        <v>2119</v>
      </c>
      <c r="C48" s="31" t="s">
        <v>2110</v>
      </c>
      <c r="D48" s="14">
        <v>3553</v>
      </c>
      <c r="E48" s="15">
        <v>309.63</v>
      </c>
      <c r="F48" s="16">
        <v>4.4999999999999997E-3</v>
      </c>
      <c r="G48" s="16"/>
    </row>
    <row r="49" spans="1:7" x14ac:dyDescent="0.25">
      <c r="A49" s="13" t="s">
        <v>2120</v>
      </c>
      <c r="B49" s="31" t="s">
        <v>2121</v>
      </c>
      <c r="C49" s="31" t="s">
        <v>2107</v>
      </c>
      <c r="D49" s="14">
        <v>1238</v>
      </c>
      <c r="E49" s="15">
        <v>304.04000000000002</v>
      </c>
      <c r="F49" s="16">
        <v>4.4000000000000003E-3</v>
      </c>
      <c r="G49" s="16"/>
    </row>
    <row r="50" spans="1:7" x14ac:dyDescent="0.25">
      <c r="A50" s="13" t="s">
        <v>2122</v>
      </c>
      <c r="B50" s="31" t="s">
        <v>2123</v>
      </c>
      <c r="C50" s="31" t="s">
        <v>2107</v>
      </c>
      <c r="D50" s="14">
        <v>2280</v>
      </c>
      <c r="E50" s="15">
        <v>302.08</v>
      </c>
      <c r="F50" s="16">
        <v>4.4000000000000003E-3</v>
      </c>
      <c r="G50" s="16"/>
    </row>
    <row r="51" spans="1:7" x14ac:dyDescent="0.25">
      <c r="A51" s="13" t="s">
        <v>2124</v>
      </c>
      <c r="B51" s="31" t="s">
        <v>2125</v>
      </c>
      <c r="C51" s="31" t="s">
        <v>2104</v>
      </c>
      <c r="D51" s="14">
        <v>787</v>
      </c>
      <c r="E51" s="15">
        <v>295.69</v>
      </c>
      <c r="F51" s="16">
        <v>4.3E-3</v>
      </c>
      <c r="G51" s="16"/>
    </row>
    <row r="52" spans="1:7" x14ac:dyDescent="0.25">
      <c r="A52" s="13" t="s">
        <v>2126</v>
      </c>
      <c r="B52" s="31" t="s">
        <v>2127</v>
      </c>
      <c r="C52" s="31" t="s">
        <v>2107</v>
      </c>
      <c r="D52" s="14">
        <v>1699</v>
      </c>
      <c r="E52" s="15">
        <v>261.14999999999998</v>
      </c>
      <c r="F52" s="16">
        <v>3.8E-3</v>
      </c>
      <c r="G52" s="16"/>
    </row>
    <row r="53" spans="1:7" x14ac:dyDescent="0.25">
      <c r="A53" s="13" t="s">
        <v>2128</v>
      </c>
      <c r="B53" s="31" t="s">
        <v>2129</v>
      </c>
      <c r="C53" s="31" t="s">
        <v>2107</v>
      </c>
      <c r="D53" s="14">
        <v>903</v>
      </c>
      <c r="E53" s="15">
        <v>241.74</v>
      </c>
      <c r="F53" s="16">
        <v>3.5000000000000001E-3</v>
      </c>
      <c r="G53" s="16"/>
    </row>
    <row r="54" spans="1:7" x14ac:dyDescent="0.25">
      <c r="A54" s="13" t="s">
        <v>2130</v>
      </c>
      <c r="B54" s="31" t="s">
        <v>2131</v>
      </c>
      <c r="C54" s="31" t="s">
        <v>2107</v>
      </c>
      <c r="D54" s="14">
        <v>131</v>
      </c>
      <c r="E54" s="15">
        <v>218.39</v>
      </c>
      <c r="F54" s="16">
        <v>3.2000000000000002E-3</v>
      </c>
      <c r="G54" s="16"/>
    </row>
    <row r="55" spans="1:7" x14ac:dyDescent="0.25">
      <c r="A55" s="13" t="s">
        <v>2132</v>
      </c>
      <c r="B55" s="31" t="s">
        <v>2133</v>
      </c>
      <c r="C55" s="31" t="s">
        <v>2117</v>
      </c>
      <c r="D55" s="14">
        <v>929</v>
      </c>
      <c r="E55" s="15">
        <v>204.37</v>
      </c>
      <c r="F55" s="16">
        <v>3.0000000000000001E-3</v>
      </c>
      <c r="G55" s="16"/>
    </row>
    <row r="56" spans="1:7" x14ac:dyDescent="0.25">
      <c r="A56" s="13" t="s">
        <v>2134</v>
      </c>
      <c r="B56" s="31" t="s">
        <v>2135</v>
      </c>
      <c r="C56" s="31" t="s">
        <v>2104</v>
      </c>
      <c r="D56" s="14">
        <v>485</v>
      </c>
      <c r="E56" s="15">
        <v>185.81</v>
      </c>
      <c r="F56" s="16">
        <v>2.7000000000000001E-3</v>
      </c>
      <c r="G56" s="16"/>
    </row>
    <row r="57" spans="1:7" x14ac:dyDescent="0.25">
      <c r="A57" s="13" t="s">
        <v>2136</v>
      </c>
      <c r="B57" s="31" t="s">
        <v>2137</v>
      </c>
      <c r="C57" s="31" t="s">
        <v>2107</v>
      </c>
      <c r="D57" s="14">
        <v>1060</v>
      </c>
      <c r="E57" s="15">
        <v>181.3</v>
      </c>
      <c r="F57" s="16">
        <v>2.5999999999999999E-3</v>
      </c>
      <c r="G57" s="16"/>
    </row>
    <row r="58" spans="1:7" x14ac:dyDescent="0.25">
      <c r="A58" s="13" t="s">
        <v>2138</v>
      </c>
      <c r="B58" s="31" t="s">
        <v>2139</v>
      </c>
      <c r="C58" s="31" t="s">
        <v>2104</v>
      </c>
      <c r="D58" s="14">
        <v>1038</v>
      </c>
      <c r="E58" s="15">
        <v>170.74</v>
      </c>
      <c r="F58" s="16">
        <v>2.5000000000000001E-3</v>
      </c>
      <c r="G58" s="16"/>
    </row>
    <row r="59" spans="1:7" x14ac:dyDescent="0.25">
      <c r="A59" s="13" t="s">
        <v>2140</v>
      </c>
      <c r="B59" s="31" t="s">
        <v>2141</v>
      </c>
      <c r="C59" s="31" t="s">
        <v>2104</v>
      </c>
      <c r="D59" s="14">
        <v>1212</v>
      </c>
      <c r="E59" s="15">
        <v>170</v>
      </c>
      <c r="F59" s="16">
        <v>2.5000000000000001E-3</v>
      </c>
      <c r="G59" s="16"/>
    </row>
    <row r="60" spans="1:7" x14ac:dyDescent="0.25">
      <c r="A60" s="13" t="s">
        <v>2142</v>
      </c>
      <c r="B60" s="31" t="s">
        <v>2143</v>
      </c>
      <c r="C60" s="31" t="s">
        <v>2107</v>
      </c>
      <c r="D60" s="14">
        <v>904</v>
      </c>
      <c r="E60" s="15">
        <v>151.99</v>
      </c>
      <c r="F60" s="16">
        <v>2.2000000000000001E-3</v>
      </c>
      <c r="G60" s="16"/>
    </row>
    <row r="61" spans="1:7" x14ac:dyDescent="0.25">
      <c r="A61" s="13" t="s">
        <v>2144</v>
      </c>
      <c r="B61" s="31" t="s">
        <v>2145</v>
      </c>
      <c r="C61" s="31" t="s">
        <v>2107</v>
      </c>
      <c r="D61" s="14">
        <v>136</v>
      </c>
      <c r="E61" s="15">
        <v>142.03</v>
      </c>
      <c r="F61" s="16">
        <v>2.0999999999999999E-3</v>
      </c>
      <c r="G61" s="16"/>
    </row>
    <row r="62" spans="1:7" x14ac:dyDescent="0.25">
      <c r="A62" s="13" t="s">
        <v>2146</v>
      </c>
      <c r="B62" s="31" t="s">
        <v>2147</v>
      </c>
      <c r="C62" s="31" t="s">
        <v>2117</v>
      </c>
      <c r="D62" s="14">
        <v>210</v>
      </c>
      <c r="E62" s="15">
        <v>134.72999999999999</v>
      </c>
      <c r="F62" s="16">
        <v>2E-3</v>
      </c>
      <c r="G62" s="16"/>
    </row>
    <row r="63" spans="1:7" x14ac:dyDescent="0.25">
      <c r="A63" s="13" t="s">
        <v>2148</v>
      </c>
      <c r="B63" s="31" t="s">
        <v>2149</v>
      </c>
      <c r="C63" s="31" t="s">
        <v>2107</v>
      </c>
      <c r="D63" s="14">
        <v>324</v>
      </c>
      <c r="E63" s="15">
        <v>134.09</v>
      </c>
      <c r="F63" s="16">
        <v>1.9E-3</v>
      </c>
      <c r="G63" s="16"/>
    </row>
    <row r="64" spans="1:7" x14ac:dyDescent="0.25">
      <c r="A64" s="13" t="s">
        <v>2150</v>
      </c>
      <c r="B64" s="31" t="s">
        <v>2151</v>
      </c>
      <c r="C64" s="31" t="s">
        <v>2104</v>
      </c>
      <c r="D64" s="14">
        <v>623</v>
      </c>
      <c r="E64" s="15">
        <v>123.98</v>
      </c>
      <c r="F64" s="16">
        <v>1.8E-3</v>
      </c>
      <c r="G64" s="16"/>
    </row>
    <row r="65" spans="1:7" x14ac:dyDescent="0.25">
      <c r="A65" s="13" t="s">
        <v>2152</v>
      </c>
      <c r="B65" s="31" t="s">
        <v>2153</v>
      </c>
      <c r="C65" s="31" t="s">
        <v>2107</v>
      </c>
      <c r="D65" s="14">
        <v>783</v>
      </c>
      <c r="E65" s="15">
        <v>122.48</v>
      </c>
      <c r="F65" s="16">
        <v>1.8E-3</v>
      </c>
      <c r="G65" s="16"/>
    </row>
    <row r="66" spans="1:7" x14ac:dyDescent="0.25">
      <c r="A66" s="13" t="s">
        <v>2154</v>
      </c>
      <c r="B66" s="31" t="s">
        <v>2155</v>
      </c>
      <c r="C66" s="31" t="s">
        <v>2107</v>
      </c>
      <c r="D66" s="14">
        <v>688</v>
      </c>
      <c r="E66" s="15">
        <v>117.5</v>
      </c>
      <c r="F66" s="16">
        <v>1.6999999999999999E-3</v>
      </c>
      <c r="G66" s="16"/>
    </row>
    <row r="67" spans="1:7" x14ac:dyDescent="0.25">
      <c r="A67" s="13" t="s">
        <v>2156</v>
      </c>
      <c r="B67" s="31" t="s">
        <v>2157</v>
      </c>
      <c r="C67" s="31" t="s">
        <v>2158</v>
      </c>
      <c r="D67" s="14">
        <v>266</v>
      </c>
      <c r="E67" s="15">
        <v>113.08</v>
      </c>
      <c r="F67" s="16">
        <v>1.6000000000000001E-3</v>
      </c>
      <c r="G67" s="16"/>
    </row>
    <row r="68" spans="1:7" x14ac:dyDescent="0.25">
      <c r="A68" s="13" t="s">
        <v>2159</v>
      </c>
      <c r="B68" s="31" t="s">
        <v>2160</v>
      </c>
      <c r="C68" s="31" t="s">
        <v>2104</v>
      </c>
      <c r="D68" s="14">
        <v>613</v>
      </c>
      <c r="E68" s="15">
        <v>104.34</v>
      </c>
      <c r="F68" s="16">
        <v>1.5E-3</v>
      </c>
      <c r="G68" s="16"/>
    </row>
    <row r="69" spans="1:7" x14ac:dyDescent="0.25">
      <c r="A69" s="13" t="s">
        <v>2161</v>
      </c>
      <c r="B69" s="31" t="s">
        <v>2162</v>
      </c>
      <c r="C69" s="31" t="s">
        <v>2107</v>
      </c>
      <c r="D69" s="14">
        <v>243</v>
      </c>
      <c r="E69" s="15">
        <v>103.16</v>
      </c>
      <c r="F69" s="16">
        <v>1.5E-3</v>
      </c>
      <c r="G69" s="16"/>
    </row>
    <row r="70" spans="1:7" x14ac:dyDescent="0.25">
      <c r="A70" s="13" t="s">
        <v>2163</v>
      </c>
      <c r="B70" s="31" t="s">
        <v>2164</v>
      </c>
      <c r="C70" s="31" t="s">
        <v>2117</v>
      </c>
      <c r="D70" s="14">
        <v>271</v>
      </c>
      <c r="E70" s="15">
        <v>100.27</v>
      </c>
      <c r="F70" s="16">
        <v>1.5E-3</v>
      </c>
      <c r="G70" s="16"/>
    </row>
    <row r="71" spans="1:7" x14ac:dyDescent="0.25">
      <c r="A71" s="13" t="s">
        <v>2165</v>
      </c>
      <c r="B71" s="31" t="s">
        <v>2166</v>
      </c>
      <c r="C71" s="31" t="s">
        <v>2104</v>
      </c>
      <c r="D71" s="14">
        <v>408</v>
      </c>
      <c r="E71" s="15">
        <v>95.63</v>
      </c>
      <c r="F71" s="16">
        <v>1.4E-3</v>
      </c>
      <c r="G71" s="16"/>
    </row>
    <row r="72" spans="1:7" x14ac:dyDescent="0.25">
      <c r="A72" s="13" t="s">
        <v>2167</v>
      </c>
      <c r="B72" s="31" t="s">
        <v>2168</v>
      </c>
      <c r="C72" s="31" t="s">
        <v>2117</v>
      </c>
      <c r="D72" s="14">
        <v>1039</v>
      </c>
      <c r="E72" s="15">
        <v>87.39</v>
      </c>
      <c r="F72" s="16">
        <v>1.2999999999999999E-3</v>
      </c>
      <c r="G72" s="16"/>
    </row>
    <row r="73" spans="1:7" x14ac:dyDescent="0.25">
      <c r="A73" s="13" t="s">
        <v>2169</v>
      </c>
      <c r="B73" s="31" t="s">
        <v>2170</v>
      </c>
      <c r="C73" s="31" t="s">
        <v>2117</v>
      </c>
      <c r="D73" s="14">
        <v>190</v>
      </c>
      <c r="E73" s="15">
        <v>87.33</v>
      </c>
      <c r="F73" s="16">
        <v>1.2999999999999999E-3</v>
      </c>
      <c r="G73" s="16"/>
    </row>
    <row r="74" spans="1:7" x14ac:dyDescent="0.25">
      <c r="A74" s="13" t="s">
        <v>2171</v>
      </c>
      <c r="B74" s="31" t="s">
        <v>2172</v>
      </c>
      <c r="C74" s="31" t="s">
        <v>2110</v>
      </c>
      <c r="D74" s="14">
        <v>271</v>
      </c>
      <c r="E74" s="15">
        <v>85.07</v>
      </c>
      <c r="F74" s="16">
        <v>1.1999999999999999E-3</v>
      </c>
      <c r="G74" s="16"/>
    </row>
    <row r="75" spans="1:7" x14ac:dyDescent="0.25">
      <c r="A75" s="13" t="s">
        <v>2173</v>
      </c>
      <c r="B75" s="31" t="s">
        <v>2174</v>
      </c>
      <c r="C75" s="31" t="s">
        <v>2107</v>
      </c>
      <c r="D75" s="14">
        <v>46</v>
      </c>
      <c r="E75" s="15">
        <v>70.73</v>
      </c>
      <c r="F75" s="16">
        <v>1E-3</v>
      </c>
      <c r="G75" s="16"/>
    </row>
    <row r="76" spans="1:7" x14ac:dyDescent="0.25">
      <c r="A76" s="13" t="s">
        <v>2175</v>
      </c>
      <c r="B76" s="31" t="s">
        <v>2176</v>
      </c>
      <c r="C76" s="31" t="s">
        <v>2107</v>
      </c>
      <c r="D76" s="14">
        <v>250</v>
      </c>
      <c r="E76" s="15">
        <v>69.91</v>
      </c>
      <c r="F76" s="16">
        <v>1E-3</v>
      </c>
      <c r="G76" s="16"/>
    </row>
    <row r="77" spans="1:7" x14ac:dyDescent="0.25">
      <c r="A77" s="13" t="s">
        <v>2177</v>
      </c>
      <c r="B77" s="31" t="s">
        <v>2178</v>
      </c>
      <c r="C77" s="31" t="s">
        <v>2107</v>
      </c>
      <c r="D77" s="14">
        <v>166</v>
      </c>
      <c r="E77" s="15">
        <v>69.41</v>
      </c>
      <c r="F77" s="16">
        <v>1E-3</v>
      </c>
      <c r="G77" s="16"/>
    </row>
    <row r="78" spans="1:7" x14ac:dyDescent="0.25">
      <c r="A78" s="13" t="s">
        <v>2179</v>
      </c>
      <c r="B78" s="31" t="s">
        <v>2180</v>
      </c>
      <c r="C78" s="31" t="s">
        <v>2117</v>
      </c>
      <c r="D78" s="14">
        <v>292</v>
      </c>
      <c r="E78" s="15">
        <v>58.86</v>
      </c>
      <c r="F78" s="16">
        <v>8.9999999999999998E-4</v>
      </c>
      <c r="G78" s="16"/>
    </row>
    <row r="79" spans="1:7" x14ac:dyDescent="0.25">
      <c r="A79" s="13" t="s">
        <v>2181</v>
      </c>
      <c r="B79" s="31" t="s">
        <v>2182</v>
      </c>
      <c r="C79" s="31" t="s">
        <v>2107</v>
      </c>
      <c r="D79" s="14">
        <v>170</v>
      </c>
      <c r="E79" s="15">
        <v>56.65</v>
      </c>
      <c r="F79" s="16">
        <v>8.0000000000000004E-4</v>
      </c>
      <c r="G79" s="16"/>
    </row>
    <row r="80" spans="1:7" x14ac:dyDescent="0.25">
      <c r="A80" s="13" t="s">
        <v>2183</v>
      </c>
      <c r="B80" s="31" t="s">
        <v>2184</v>
      </c>
      <c r="C80" s="31" t="s">
        <v>2185</v>
      </c>
      <c r="D80" s="14">
        <v>157</v>
      </c>
      <c r="E80" s="15">
        <v>51.36</v>
      </c>
      <c r="F80" s="16">
        <v>6.9999999999999999E-4</v>
      </c>
      <c r="G80" s="16"/>
    </row>
    <row r="81" spans="1:7" x14ac:dyDescent="0.25">
      <c r="A81" s="13" t="s">
        <v>2186</v>
      </c>
      <c r="B81" s="31" t="s">
        <v>2187</v>
      </c>
      <c r="C81" s="31" t="s">
        <v>2107</v>
      </c>
      <c r="D81" s="14">
        <v>611</v>
      </c>
      <c r="E81" s="15">
        <v>49.06</v>
      </c>
      <c r="F81" s="16">
        <v>6.9999999999999999E-4</v>
      </c>
      <c r="G81" s="16"/>
    </row>
    <row r="82" spans="1:7" x14ac:dyDescent="0.25">
      <c r="A82" s="13" t="s">
        <v>2188</v>
      </c>
      <c r="B82" s="31" t="s">
        <v>2189</v>
      </c>
      <c r="C82" s="31" t="s">
        <v>2104</v>
      </c>
      <c r="D82" s="14">
        <v>211</v>
      </c>
      <c r="E82" s="15">
        <v>47.63</v>
      </c>
      <c r="F82" s="16">
        <v>6.9999999999999999E-4</v>
      </c>
      <c r="G82" s="16"/>
    </row>
    <row r="83" spans="1:7" x14ac:dyDescent="0.25">
      <c r="A83" s="13" t="s">
        <v>2190</v>
      </c>
      <c r="B83" s="31" t="s">
        <v>2191</v>
      </c>
      <c r="C83" s="31" t="s">
        <v>2107</v>
      </c>
      <c r="D83" s="14">
        <v>528</v>
      </c>
      <c r="E83" s="15">
        <v>46.72</v>
      </c>
      <c r="F83" s="16">
        <v>6.9999999999999999E-4</v>
      </c>
      <c r="G83" s="16"/>
    </row>
    <row r="84" spans="1:7" x14ac:dyDescent="0.25">
      <c r="A84" s="13" t="s">
        <v>2192</v>
      </c>
      <c r="B84" s="31" t="s">
        <v>2193</v>
      </c>
      <c r="C84" s="31" t="s">
        <v>2117</v>
      </c>
      <c r="D84" s="14">
        <v>318</v>
      </c>
      <c r="E84" s="15">
        <v>40.04</v>
      </c>
      <c r="F84" s="16">
        <v>5.9999999999999995E-4</v>
      </c>
      <c r="G84" s="16"/>
    </row>
    <row r="85" spans="1:7" x14ac:dyDescent="0.25">
      <c r="A85" s="13" t="s">
        <v>2194</v>
      </c>
      <c r="B85" s="31" t="s">
        <v>2195</v>
      </c>
      <c r="C85" s="31" t="s">
        <v>2185</v>
      </c>
      <c r="D85" s="14">
        <v>1323</v>
      </c>
      <c r="E85" s="15">
        <v>36.25</v>
      </c>
      <c r="F85" s="16">
        <v>5.0000000000000001E-4</v>
      </c>
      <c r="G85" s="16"/>
    </row>
    <row r="86" spans="1:7" x14ac:dyDescent="0.25">
      <c r="A86" s="13" t="s">
        <v>2196</v>
      </c>
      <c r="B86" s="31" t="s">
        <v>2197</v>
      </c>
      <c r="C86" s="31" t="s">
        <v>2107</v>
      </c>
      <c r="D86" s="14">
        <v>106</v>
      </c>
      <c r="E86" s="15">
        <v>35.82</v>
      </c>
      <c r="F86" s="16">
        <v>5.0000000000000001E-4</v>
      </c>
      <c r="G86" s="16"/>
    </row>
    <row r="87" spans="1:7" x14ac:dyDescent="0.25">
      <c r="A87" s="13" t="s">
        <v>2198</v>
      </c>
      <c r="B87" s="31" t="s">
        <v>2199</v>
      </c>
      <c r="C87" s="31" t="s">
        <v>2117</v>
      </c>
      <c r="D87" s="14">
        <v>46</v>
      </c>
      <c r="E87" s="15">
        <v>28.3</v>
      </c>
      <c r="F87" s="16">
        <v>4.0000000000000002E-4</v>
      </c>
      <c r="G87" s="16"/>
    </row>
    <row r="88" spans="1:7" x14ac:dyDescent="0.25">
      <c r="A88" s="13" t="s">
        <v>2200</v>
      </c>
      <c r="B88" s="31" t="s">
        <v>2201</v>
      </c>
      <c r="C88" s="31" t="s">
        <v>2117</v>
      </c>
      <c r="D88" s="14">
        <v>241</v>
      </c>
      <c r="E88" s="15">
        <v>28.09</v>
      </c>
      <c r="F88" s="16">
        <v>4.0000000000000002E-4</v>
      </c>
      <c r="G88" s="16"/>
    </row>
    <row r="89" spans="1:7" x14ac:dyDescent="0.25">
      <c r="A89" s="13" t="s">
        <v>2202</v>
      </c>
      <c r="B89" s="31" t="s">
        <v>2203</v>
      </c>
      <c r="C89" s="31" t="s">
        <v>2110</v>
      </c>
      <c r="D89" s="14">
        <v>480</v>
      </c>
      <c r="E89" s="15">
        <v>24.18</v>
      </c>
      <c r="F89" s="16">
        <v>4.0000000000000002E-4</v>
      </c>
      <c r="G89" s="16"/>
    </row>
    <row r="90" spans="1:7" x14ac:dyDescent="0.25">
      <c r="A90" s="13" t="s">
        <v>2204</v>
      </c>
      <c r="B90" s="31" t="s">
        <v>2205</v>
      </c>
      <c r="C90" s="31" t="s">
        <v>2107</v>
      </c>
      <c r="D90" s="14">
        <v>23</v>
      </c>
      <c r="E90" s="15">
        <v>22.45</v>
      </c>
      <c r="F90" s="16">
        <v>2.9999999999999997E-4</v>
      </c>
      <c r="G90" s="16"/>
    </row>
    <row r="91" spans="1:7" x14ac:dyDescent="0.25">
      <c r="A91" s="17" t="s">
        <v>187</v>
      </c>
      <c r="B91" s="32"/>
      <c r="C91" s="32"/>
      <c r="D91" s="18"/>
      <c r="E91" s="19">
        <v>19577.64</v>
      </c>
      <c r="F91" s="20">
        <v>0.28370000000000001</v>
      </c>
      <c r="G91" s="21"/>
    </row>
    <row r="92" spans="1:7" x14ac:dyDescent="0.25">
      <c r="A92" s="13"/>
      <c r="B92" s="31"/>
      <c r="C92" s="31"/>
      <c r="D92" s="14"/>
      <c r="E92" s="15"/>
      <c r="F92" s="16"/>
      <c r="G92" s="16"/>
    </row>
    <row r="93" spans="1:7" x14ac:dyDescent="0.25">
      <c r="A93" s="24" t="s">
        <v>190</v>
      </c>
      <c r="B93" s="33"/>
      <c r="C93" s="33"/>
      <c r="D93" s="25"/>
      <c r="E93" s="19">
        <v>66733.64</v>
      </c>
      <c r="F93" s="20">
        <v>0.96589999999999998</v>
      </c>
      <c r="G93" s="21"/>
    </row>
    <row r="94" spans="1:7" x14ac:dyDescent="0.25">
      <c r="A94" s="13"/>
      <c r="B94" s="31"/>
      <c r="C94" s="31"/>
      <c r="D94" s="14"/>
      <c r="E94" s="15"/>
      <c r="F94" s="16"/>
      <c r="G94" s="16"/>
    </row>
    <row r="95" spans="1:7" x14ac:dyDescent="0.25">
      <c r="A95" s="13"/>
      <c r="B95" s="31"/>
      <c r="C95" s="31"/>
      <c r="D95" s="14"/>
      <c r="E95" s="15"/>
      <c r="F95" s="16"/>
      <c r="G95" s="16"/>
    </row>
    <row r="96" spans="1:7" x14ac:dyDescent="0.25">
      <c r="A96" s="17" t="s">
        <v>191</v>
      </c>
      <c r="B96" s="31"/>
      <c r="C96" s="31"/>
      <c r="D96" s="14"/>
      <c r="E96" s="15"/>
      <c r="F96" s="16"/>
      <c r="G96" s="16"/>
    </row>
    <row r="97" spans="1:7" x14ac:dyDescent="0.25">
      <c r="A97" s="13" t="s">
        <v>192</v>
      </c>
      <c r="B97" s="31"/>
      <c r="C97" s="31"/>
      <c r="D97" s="14"/>
      <c r="E97" s="15">
        <v>2425.61</v>
      </c>
      <c r="F97" s="16">
        <v>3.5099999999999999E-2</v>
      </c>
      <c r="G97" s="16">
        <v>5.2331000000000003E-2</v>
      </c>
    </row>
    <row r="98" spans="1:7" x14ac:dyDescent="0.25">
      <c r="A98" s="17" t="s">
        <v>187</v>
      </c>
      <c r="B98" s="32"/>
      <c r="C98" s="32"/>
      <c r="D98" s="18"/>
      <c r="E98" s="19">
        <v>2425.61</v>
      </c>
      <c r="F98" s="20">
        <v>3.5099999999999999E-2</v>
      </c>
      <c r="G98" s="21"/>
    </row>
    <row r="99" spans="1:7" x14ac:dyDescent="0.25">
      <c r="A99" s="13"/>
      <c r="B99" s="31"/>
      <c r="C99" s="31"/>
      <c r="D99" s="14"/>
      <c r="E99" s="15"/>
      <c r="F99" s="16"/>
      <c r="G99" s="16"/>
    </row>
    <row r="100" spans="1:7" x14ac:dyDescent="0.25">
      <c r="A100" s="24" t="s">
        <v>190</v>
      </c>
      <c r="B100" s="33"/>
      <c r="C100" s="33"/>
      <c r="D100" s="25"/>
      <c r="E100" s="19">
        <v>2425.61</v>
      </c>
      <c r="F100" s="20">
        <v>3.5099999999999999E-2</v>
      </c>
      <c r="G100" s="21"/>
    </row>
    <row r="101" spans="1:7" x14ac:dyDescent="0.25">
      <c r="A101" s="13" t="s">
        <v>193</v>
      </c>
      <c r="B101" s="31"/>
      <c r="C101" s="31"/>
      <c r="D101" s="14"/>
      <c r="E101" s="15">
        <v>0.34776590000000002</v>
      </c>
      <c r="F101" s="68">
        <v>5.0000000000000004E-6</v>
      </c>
      <c r="G101" s="16"/>
    </row>
    <row r="102" spans="1:7" x14ac:dyDescent="0.25">
      <c r="A102" s="13" t="s">
        <v>194</v>
      </c>
      <c r="B102" s="31"/>
      <c r="C102" s="31"/>
      <c r="D102" s="14"/>
      <c r="E102" s="35">
        <v>-70.817765899999998</v>
      </c>
      <c r="F102" s="36">
        <v>-1.005E-3</v>
      </c>
      <c r="G102" s="16">
        <v>5.2331000000000003E-2</v>
      </c>
    </row>
    <row r="103" spans="1:7" x14ac:dyDescent="0.25">
      <c r="A103" s="26" t="s">
        <v>195</v>
      </c>
      <c r="B103" s="34"/>
      <c r="C103" s="34"/>
      <c r="D103" s="27"/>
      <c r="E103" s="28">
        <v>69088.78</v>
      </c>
      <c r="F103" s="29">
        <v>1</v>
      </c>
      <c r="G103" s="29"/>
    </row>
    <row r="107" spans="1:7" x14ac:dyDescent="0.25">
      <c r="A107" s="69" t="s">
        <v>197</v>
      </c>
    </row>
    <row r="108" spans="1:7" x14ac:dyDescent="0.25">
      <c r="A108" s="1" t="s">
        <v>199</v>
      </c>
    </row>
    <row r="109" spans="1:7" x14ac:dyDescent="0.25">
      <c r="A109" s="47" t="s">
        <v>200</v>
      </c>
      <c r="B109" s="3" t="s">
        <v>153</v>
      </c>
    </row>
    <row r="110" spans="1:7" x14ac:dyDescent="0.25">
      <c r="A110" t="s">
        <v>201</v>
      </c>
    </row>
    <row r="111" spans="1:7" x14ac:dyDescent="0.25">
      <c r="A111" t="s">
        <v>202</v>
      </c>
      <c r="B111" t="s">
        <v>203</v>
      </c>
      <c r="C111" t="s">
        <v>203</v>
      </c>
    </row>
    <row r="112" spans="1:7" x14ac:dyDescent="0.25">
      <c r="B112" s="48">
        <v>46112</v>
      </c>
      <c r="C112" s="48">
        <v>46142</v>
      </c>
    </row>
    <row r="113" spans="1:3" x14ac:dyDescent="0.25">
      <c r="A113" t="s">
        <v>204</v>
      </c>
      <c r="B113">
        <v>10.7349</v>
      </c>
      <c r="C113">
        <v>11.819699999999999</v>
      </c>
    </row>
    <row r="114" spans="1:3" x14ac:dyDescent="0.25">
      <c r="A114" t="s">
        <v>205</v>
      </c>
      <c r="B114">
        <v>10.7349</v>
      </c>
      <c r="C114">
        <v>11.819699999999999</v>
      </c>
    </row>
    <row r="115" spans="1:3" x14ac:dyDescent="0.25">
      <c r="A115" t="s">
        <v>206</v>
      </c>
      <c r="B115">
        <v>10.357699999999999</v>
      </c>
      <c r="C115">
        <v>11.389099999999999</v>
      </c>
    </row>
    <row r="116" spans="1:3" x14ac:dyDescent="0.25">
      <c r="A116" t="s">
        <v>207</v>
      </c>
      <c r="B116">
        <v>10.357699999999999</v>
      </c>
      <c r="C116">
        <v>11.389099999999999</v>
      </c>
    </row>
    <row r="118" spans="1:3" x14ac:dyDescent="0.25">
      <c r="A118" t="s">
        <v>208</v>
      </c>
      <c r="B118" s="3" t="s">
        <v>153</v>
      </c>
    </row>
    <row r="119" spans="1:3" x14ac:dyDescent="0.25">
      <c r="A119" t="s">
        <v>209</v>
      </c>
      <c r="B119" s="3" t="s">
        <v>153</v>
      </c>
    </row>
    <row r="120" spans="1:3" ht="29.1" customHeight="1" x14ac:dyDescent="0.25">
      <c r="A120" s="47" t="s">
        <v>210</v>
      </c>
      <c r="B120" s="3" t="s">
        <v>153</v>
      </c>
    </row>
    <row r="121" spans="1:3" ht="29.1" customHeight="1" x14ac:dyDescent="0.25">
      <c r="A121" s="47" t="s">
        <v>211</v>
      </c>
      <c r="B121" s="49">
        <v>19577.6357856</v>
      </c>
    </row>
    <row r="122" spans="1:3" x14ac:dyDescent="0.25">
      <c r="A122" t="s">
        <v>480</v>
      </c>
      <c r="B122" s="49">
        <v>5.2600000000000001E-2</v>
      </c>
    </row>
    <row r="123" spans="1:3" ht="43.5" customHeight="1" x14ac:dyDescent="0.25">
      <c r="A123" s="47" t="s">
        <v>616</v>
      </c>
      <c r="B123" s="3" t="s">
        <v>153</v>
      </c>
    </row>
    <row r="124" spans="1:3" x14ac:dyDescent="0.25">
      <c r="B124" s="3"/>
    </row>
    <row r="125" spans="1:3" ht="29.1" customHeight="1" x14ac:dyDescent="0.25">
      <c r="A125" s="47" t="s">
        <v>617</v>
      </c>
      <c r="B125" s="3" t="s">
        <v>153</v>
      </c>
    </row>
    <row r="126" spans="1:3" ht="29.1" customHeight="1" x14ac:dyDescent="0.25">
      <c r="A126" s="47" t="s">
        <v>618</v>
      </c>
      <c r="B126">
        <v>2400.9699999999998</v>
      </c>
    </row>
    <row r="127" spans="1:3" ht="29.1" customHeight="1" x14ac:dyDescent="0.25">
      <c r="A127" s="47" t="s">
        <v>619</v>
      </c>
      <c r="B127" s="3" t="s">
        <v>153</v>
      </c>
    </row>
    <row r="128" spans="1:3" ht="29.1" customHeight="1" x14ac:dyDescent="0.25">
      <c r="A128" s="47" t="s">
        <v>620</v>
      </c>
      <c r="B128" s="3" t="s">
        <v>153</v>
      </c>
    </row>
    <row r="130" spans="1:4" ht="69.95" customHeight="1" x14ac:dyDescent="0.25">
      <c r="A130" s="107" t="s">
        <v>227</v>
      </c>
      <c r="B130" s="107" t="s">
        <v>228</v>
      </c>
      <c r="C130" s="107" t="s">
        <v>5</v>
      </c>
      <c r="D130" s="107" t="s">
        <v>6</v>
      </c>
    </row>
    <row r="131" spans="1:4" ht="69.95" customHeight="1" x14ac:dyDescent="0.25">
      <c r="A131" s="107" t="s">
        <v>2206</v>
      </c>
      <c r="B131" s="107"/>
      <c r="C131" s="107" t="s">
        <v>93</v>
      </c>
      <c r="D131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46"/>
  <sheetViews>
    <sheetView showGridLines="0" workbookViewId="0">
      <pane ySplit="4" topLeftCell="A5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2207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2208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612</v>
      </c>
      <c r="B7" s="31"/>
      <c r="C7" s="31"/>
      <c r="D7" s="14"/>
      <c r="E7" s="15"/>
      <c r="F7" s="16"/>
      <c r="G7" s="16"/>
    </row>
    <row r="8" spans="1:7" x14ac:dyDescent="0.25">
      <c r="A8" s="17" t="s">
        <v>613</v>
      </c>
      <c r="B8" s="32"/>
      <c r="C8" s="32"/>
      <c r="D8" s="18"/>
      <c r="E8" s="41"/>
      <c r="F8" s="21"/>
      <c r="G8" s="21"/>
    </row>
    <row r="9" spans="1:7" x14ac:dyDescent="0.25">
      <c r="A9" s="13" t="s">
        <v>2209</v>
      </c>
      <c r="B9" s="31" t="s">
        <v>2210</v>
      </c>
      <c r="C9" s="31"/>
      <c r="D9" s="14">
        <v>337585.67599999998</v>
      </c>
      <c r="E9" s="15">
        <v>22740.75</v>
      </c>
      <c r="F9" s="16">
        <v>0.95979999999999999</v>
      </c>
      <c r="G9" s="16"/>
    </row>
    <row r="10" spans="1:7" x14ac:dyDescent="0.25">
      <c r="A10" s="17" t="s">
        <v>187</v>
      </c>
      <c r="B10" s="32"/>
      <c r="C10" s="32"/>
      <c r="D10" s="18"/>
      <c r="E10" s="19">
        <v>22740.75</v>
      </c>
      <c r="F10" s="20">
        <v>0.95979999999999999</v>
      </c>
      <c r="G10" s="21"/>
    </row>
    <row r="11" spans="1:7" x14ac:dyDescent="0.25">
      <c r="A11" s="13"/>
      <c r="B11" s="31"/>
      <c r="C11" s="31"/>
      <c r="D11" s="14"/>
      <c r="E11" s="15"/>
      <c r="F11" s="16"/>
      <c r="G11" s="16"/>
    </row>
    <row r="12" spans="1:7" x14ac:dyDescent="0.25">
      <c r="A12" s="24" t="s">
        <v>190</v>
      </c>
      <c r="B12" s="33"/>
      <c r="C12" s="33"/>
      <c r="D12" s="25"/>
      <c r="E12" s="19">
        <v>22740.75</v>
      </c>
      <c r="F12" s="20">
        <v>0.95979999999999999</v>
      </c>
      <c r="G12" s="21"/>
    </row>
    <row r="13" spans="1:7" x14ac:dyDescent="0.25">
      <c r="A13" s="13"/>
      <c r="B13" s="31"/>
      <c r="C13" s="31"/>
      <c r="D13" s="14"/>
      <c r="E13" s="15"/>
      <c r="F13" s="16"/>
      <c r="G13" s="16"/>
    </row>
    <row r="14" spans="1:7" x14ac:dyDescent="0.25">
      <c r="A14" s="17" t="s">
        <v>191</v>
      </c>
      <c r="B14" s="31"/>
      <c r="C14" s="31"/>
      <c r="D14" s="14"/>
      <c r="E14" s="15"/>
      <c r="F14" s="16"/>
      <c r="G14" s="16"/>
    </row>
    <row r="15" spans="1:7" x14ac:dyDescent="0.25">
      <c r="A15" s="13" t="s">
        <v>192</v>
      </c>
      <c r="B15" s="31"/>
      <c r="C15" s="31"/>
      <c r="D15" s="14"/>
      <c r="E15" s="15">
        <v>978.44</v>
      </c>
      <c r="F15" s="16">
        <v>4.1300000000000003E-2</v>
      </c>
      <c r="G15" s="16">
        <v>5.2331000000000003E-2</v>
      </c>
    </row>
    <row r="16" spans="1:7" x14ac:dyDescent="0.25">
      <c r="A16" s="17" t="s">
        <v>187</v>
      </c>
      <c r="B16" s="32"/>
      <c r="C16" s="32"/>
      <c r="D16" s="18"/>
      <c r="E16" s="19">
        <v>978.44</v>
      </c>
      <c r="F16" s="20">
        <v>4.1300000000000003E-2</v>
      </c>
      <c r="G16" s="21"/>
    </row>
    <row r="17" spans="1:7" x14ac:dyDescent="0.25">
      <c r="A17" s="13"/>
      <c r="B17" s="31"/>
      <c r="C17" s="31"/>
      <c r="D17" s="14"/>
      <c r="E17" s="15"/>
      <c r="F17" s="16"/>
      <c r="G17" s="16"/>
    </row>
    <row r="18" spans="1:7" x14ac:dyDescent="0.25">
      <c r="A18" s="24" t="s">
        <v>190</v>
      </c>
      <c r="B18" s="33"/>
      <c r="C18" s="33"/>
      <c r="D18" s="25"/>
      <c r="E18" s="19">
        <v>978.44</v>
      </c>
      <c r="F18" s="20">
        <v>4.1300000000000003E-2</v>
      </c>
      <c r="G18" s="21"/>
    </row>
    <row r="19" spans="1:7" x14ac:dyDescent="0.25">
      <c r="A19" s="13" t="s">
        <v>193</v>
      </c>
      <c r="B19" s="31"/>
      <c r="C19" s="31"/>
      <c r="D19" s="14"/>
      <c r="E19" s="15">
        <v>0.1402813</v>
      </c>
      <c r="F19" s="68">
        <v>5.0000000000000004E-6</v>
      </c>
      <c r="G19" s="16"/>
    </row>
    <row r="20" spans="1:7" x14ac:dyDescent="0.25">
      <c r="A20" s="13" t="s">
        <v>194</v>
      </c>
      <c r="B20" s="31"/>
      <c r="C20" s="31"/>
      <c r="D20" s="14"/>
      <c r="E20" s="35">
        <v>-25.4002813</v>
      </c>
      <c r="F20" s="36">
        <v>-1.1050000000000001E-3</v>
      </c>
      <c r="G20" s="16">
        <v>5.2331000000000003E-2</v>
      </c>
    </row>
    <row r="21" spans="1:7" x14ac:dyDescent="0.25">
      <c r="A21" s="26" t="s">
        <v>195</v>
      </c>
      <c r="B21" s="34"/>
      <c r="C21" s="34"/>
      <c r="D21" s="27"/>
      <c r="E21" s="28">
        <v>23693.93</v>
      </c>
      <c r="F21" s="29">
        <v>1</v>
      </c>
      <c r="G21" s="29"/>
    </row>
    <row r="25" spans="1:7" x14ac:dyDescent="0.25">
      <c r="A25" s="69" t="s">
        <v>197</v>
      </c>
    </row>
    <row r="26" spans="1:7" x14ac:dyDescent="0.25">
      <c r="A26" s="1" t="s">
        <v>199</v>
      </c>
    </row>
    <row r="27" spans="1:7" x14ac:dyDescent="0.25">
      <c r="A27" s="47" t="s">
        <v>200</v>
      </c>
      <c r="B27" s="3" t="s">
        <v>153</v>
      </c>
    </row>
    <row r="28" spans="1:7" x14ac:dyDescent="0.25">
      <c r="A28" t="s">
        <v>201</v>
      </c>
    </row>
    <row r="29" spans="1:7" x14ac:dyDescent="0.25">
      <c r="A29" t="s">
        <v>202</v>
      </c>
      <c r="B29" t="s">
        <v>203</v>
      </c>
      <c r="C29" t="s">
        <v>203</v>
      </c>
    </row>
    <row r="30" spans="1:7" x14ac:dyDescent="0.25">
      <c r="B30" s="48">
        <v>46112</v>
      </c>
      <c r="C30" s="48">
        <v>46142</v>
      </c>
    </row>
    <row r="31" spans="1:7" x14ac:dyDescent="0.25">
      <c r="A31" t="s">
        <v>478</v>
      </c>
      <c r="B31">
        <v>31.248899999999999</v>
      </c>
      <c r="C31">
        <v>32.954099999999997</v>
      </c>
    </row>
    <row r="32" spans="1:7" x14ac:dyDescent="0.25">
      <c r="A32" t="s">
        <v>479</v>
      </c>
      <c r="B32">
        <v>28.1568</v>
      </c>
      <c r="C32">
        <v>29.673999999999999</v>
      </c>
    </row>
    <row r="34" spans="1:4" x14ac:dyDescent="0.25">
      <c r="A34" t="s">
        <v>208</v>
      </c>
      <c r="B34" s="3" t="s">
        <v>153</v>
      </c>
    </row>
    <row r="35" spans="1:4" x14ac:dyDescent="0.25">
      <c r="A35" t="s">
        <v>209</v>
      </c>
      <c r="B35" s="3" t="s">
        <v>153</v>
      </c>
    </row>
    <row r="36" spans="1:4" ht="29.1" customHeight="1" x14ac:dyDescent="0.25">
      <c r="A36" s="47" t="s">
        <v>210</v>
      </c>
      <c r="B36" s="3" t="s">
        <v>153</v>
      </c>
    </row>
    <row r="37" spans="1:4" ht="29.1" customHeight="1" x14ac:dyDescent="0.25">
      <c r="A37" s="47" t="s">
        <v>211</v>
      </c>
      <c r="B37" s="49">
        <v>22740.750182799999</v>
      </c>
    </row>
    <row r="38" spans="1:4" ht="43.5" customHeight="1" x14ac:dyDescent="0.25">
      <c r="A38" s="47" t="s">
        <v>616</v>
      </c>
      <c r="B38" s="3" t="s">
        <v>153</v>
      </c>
    </row>
    <row r="39" spans="1:4" x14ac:dyDescent="0.25">
      <c r="B39" s="3"/>
    </row>
    <row r="40" spans="1:4" ht="29.1" customHeight="1" x14ac:dyDescent="0.25">
      <c r="A40" s="47" t="s">
        <v>617</v>
      </c>
      <c r="B40" s="3" t="s">
        <v>153</v>
      </c>
    </row>
    <row r="41" spans="1:4" ht="29.1" customHeight="1" x14ac:dyDescent="0.25">
      <c r="A41" s="47" t="s">
        <v>618</v>
      </c>
      <c r="B41" t="s">
        <v>153</v>
      </c>
    </row>
    <row r="42" spans="1:4" ht="29.1" customHeight="1" x14ac:dyDescent="0.25">
      <c r="A42" s="47" t="s">
        <v>619</v>
      </c>
      <c r="B42" s="3" t="s">
        <v>153</v>
      </c>
    </row>
    <row r="43" spans="1:4" ht="29.1" customHeight="1" x14ac:dyDescent="0.25">
      <c r="A43" s="47" t="s">
        <v>620</v>
      </c>
      <c r="B43" s="3" t="s">
        <v>153</v>
      </c>
    </row>
    <row r="45" spans="1:4" ht="69.95" customHeight="1" x14ac:dyDescent="0.25">
      <c r="A45" s="107" t="s">
        <v>227</v>
      </c>
      <c r="B45" s="107" t="s">
        <v>228</v>
      </c>
      <c r="C45" s="107" t="s">
        <v>5</v>
      </c>
      <c r="D45" s="107" t="s">
        <v>6</v>
      </c>
    </row>
    <row r="46" spans="1:4" ht="69.95" customHeight="1" x14ac:dyDescent="0.25">
      <c r="A46" s="107" t="s">
        <v>2211</v>
      </c>
      <c r="B46" s="107"/>
      <c r="C46" s="107" t="s">
        <v>95</v>
      </c>
      <c r="D46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90"/>
  <sheetViews>
    <sheetView showGridLines="0" workbookViewId="0">
      <pane ySplit="4" topLeftCell="A34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2212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2213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152</v>
      </c>
      <c r="B7" s="31"/>
      <c r="C7" s="31"/>
      <c r="D7" s="14"/>
      <c r="E7" s="15" t="s">
        <v>153</v>
      </c>
      <c r="F7" s="16" t="s">
        <v>153</v>
      </c>
      <c r="G7" s="16"/>
    </row>
    <row r="8" spans="1:7" x14ac:dyDescent="0.25">
      <c r="A8" s="17" t="s">
        <v>154</v>
      </c>
      <c r="B8" s="31"/>
      <c r="C8" s="31"/>
      <c r="D8" s="14"/>
      <c r="E8" s="15"/>
      <c r="F8" s="16"/>
      <c r="G8" s="16"/>
    </row>
    <row r="9" spans="1:7" x14ac:dyDescent="0.25">
      <c r="A9" s="17" t="s">
        <v>231</v>
      </c>
      <c r="B9" s="31"/>
      <c r="C9" s="31"/>
      <c r="D9" s="14"/>
      <c r="E9" s="15"/>
      <c r="F9" s="16"/>
      <c r="G9" s="16"/>
    </row>
    <row r="10" spans="1:7" x14ac:dyDescent="0.25">
      <c r="A10" s="17" t="s">
        <v>187</v>
      </c>
      <c r="B10" s="31"/>
      <c r="C10" s="31"/>
      <c r="D10" s="14"/>
      <c r="E10" s="22" t="s">
        <v>153</v>
      </c>
      <c r="F10" s="23" t="s">
        <v>153</v>
      </c>
      <c r="G10" s="16"/>
    </row>
    <row r="11" spans="1:7" x14ac:dyDescent="0.25">
      <c r="A11" s="13"/>
      <c r="B11" s="31"/>
      <c r="C11" s="31"/>
      <c r="D11" s="14"/>
      <c r="E11" s="15"/>
      <c r="F11" s="16"/>
      <c r="G11" s="16"/>
    </row>
    <row r="12" spans="1:7" x14ac:dyDescent="0.25">
      <c r="A12" s="17" t="s">
        <v>232</v>
      </c>
      <c r="B12" s="31"/>
      <c r="C12" s="31"/>
      <c r="D12" s="14"/>
      <c r="E12" s="15"/>
      <c r="F12" s="16"/>
      <c r="G12" s="16"/>
    </row>
    <row r="13" spans="1:7" x14ac:dyDescent="0.25">
      <c r="A13" s="13" t="s">
        <v>2214</v>
      </c>
      <c r="B13" s="31" t="s">
        <v>2215</v>
      </c>
      <c r="C13" s="31" t="s">
        <v>235</v>
      </c>
      <c r="D13" s="14">
        <v>35000000</v>
      </c>
      <c r="E13" s="15">
        <v>35824.67</v>
      </c>
      <c r="F13" s="16">
        <v>0.39889999999999998</v>
      </c>
      <c r="G13" s="16">
        <v>7.2147000000000003E-2</v>
      </c>
    </row>
    <row r="14" spans="1:7" x14ac:dyDescent="0.25">
      <c r="A14" s="13" t="s">
        <v>2216</v>
      </c>
      <c r="B14" s="31" t="s">
        <v>2217</v>
      </c>
      <c r="C14" s="31" t="s">
        <v>235</v>
      </c>
      <c r="D14" s="14">
        <v>5000000</v>
      </c>
      <c r="E14" s="15">
        <v>5160.5</v>
      </c>
      <c r="F14" s="16">
        <v>5.7500000000000002E-2</v>
      </c>
      <c r="G14" s="16">
        <v>7.213E-2</v>
      </c>
    </row>
    <row r="15" spans="1:7" x14ac:dyDescent="0.25">
      <c r="A15" s="17" t="s">
        <v>187</v>
      </c>
      <c r="B15" s="32"/>
      <c r="C15" s="32"/>
      <c r="D15" s="18"/>
      <c r="E15" s="19">
        <v>40985.17</v>
      </c>
      <c r="F15" s="20">
        <v>0.45639999999999997</v>
      </c>
      <c r="G15" s="21"/>
    </row>
    <row r="16" spans="1:7" x14ac:dyDescent="0.25">
      <c r="A16" s="13"/>
      <c r="B16" s="31"/>
      <c r="C16" s="31"/>
      <c r="D16" s="14"/>
      <c r="E16" s="15"/>
      <c r="F16" s="16"/>
      <c r="G16" s="16"/>
    </row>
    <row r="17" spans="1:7" x14ac:dyDescent="0.25">
      <c r="A17" s="17" t="s">
        <v>240</v>
      </c>
      <c r="B17" s="31"/>
      <c r="C17" s="31"/>
      <c r="D17" s="14"/>
      <c r="E17" s="15"/>
      <c r="F17" s="16"/>
      <c r="G17" s="16"/>
    </row>
    <row r="18" spans="1:7" x14ac:dyDescent="0.25">
      <c r="A18" s="13" t="s">
        <v>2218</v>
      </c>
      <c r="B18" s="31" t="s">
        <v>2219</v>
      </c>
      <c r="C18" s="31" t="s">
        <v>235</v>
      </c>
      <c r="D18" s="14">
        <v>12000000</v>
      </c>
      <c r="E18" s="15">
        <v>12100.9</v>
      </c>
      <c r="F18" s="16">
        <v>0.13469999999999999</v>
      </c>
      <c r="G18" s="16">
        <v>7.8660999999999995E-2</v>
      </c>
    </row>
    <row r="19" spans="1:7" x14ac:dyDescent="0.25">
      <c r="A19" s="13" t="s">
        <v>2220</v>
      </c>
      <c r="B19" s="31" t="s">
        <v>2221</v>
      </c>
      <c r="C19" s="31" t="s">
        <v>235</v>
      </c>
      <c r="D19" s="14">
        <v>9323700</v>
      </c>
      <c r="E19" s="15">
        <v>9265.31</v>
      </c>
      <c r="F19" s="16">
        <v>0.1032</v>
      </c>
      <c r="G19" s="16">
        <v>7.9777000000000001E-2</v>
      </c>
    </row>
    <row r="20" spans="1:7" x14ac:dyDescent="0.25">
      <c r="A20" s="13" t="s">
        <v>2222</v>
      </c>
      <c r="B20" s="31" t="s">
        <v>2223</v>
      </c>
      <c r="C20" s="31" t="s">
        <v>235</v>
      </c>
      <c r="D20" s="14">
        <v>5000000</v>
      </c>
      <c r="E20" s="15">
        <v>5112.1400000000003</v>
      </c>
      <c r="F20" s="16">
        <v>5.6899999999999999E-2</v>
      </c>
      <c r="G20" s="16">
        <v>7.8547000000000006E-2</v>
      </c>
    </row>
    <row r="21" spans="1:7" x14ac:dyDescent="0.25">
      <c r="A21" s="13" t="s">
        <v>2224</v>
      </c>
      <c r="B21" s="31" t="s">
        <v>2225</v>
      </c>
      <c r="C21" s="31" t="s">
        <v>235</v>
      </c>
      <c r="D21" s="14">
        <v>5000000</v>
      </c>
      <c r="E21" s="15">
        <v>5061.29</v>
      </c>
      <c r="F21" s="16">
        <v>5.6399999999999999E-2</v>
      </c>
      <c r="G21" s="16">
        <v>7.8660999999999995E-2</v>
      </c>
    </row>
    <row r="22" spans="1:7" x14ac:dyDescent="0.25">
      <c r="A22" s="13" t="s">
        <v>2226</v>
      </c>
      <c r="B22" s="31" t="s">
        <v>2227</v>
      </c>
      <c r="C22" s="31" t="s">
        <v>235</v>
      </c>
      <c r="D22" s="14">
        <v>5000000</v>
      </c>
      <c r="E22" s="15">
        <v>5023.2700000000004</v>
      </c>
      <c r="F22" s="16">
        <v>5.5899999999999998E-2</v>
      </c>
      <c r="G22" s="16">
        <v>7.8319E-2</v>
      </c>
    </row>
    <row r="23" spans="1:7" x14ac:dyDescent="0.25">
      <c r="A23" s="13" t="s">
        <v>2228</v>
      </c>
      <c r="B23" s="31" t="s">
        <v>2229</v>
      </c>
      <c r="C23" s="31" t="s">
        <v>235</v>
      </c>
      <c r="D23" s="14">
        <v>3107800</v>
      </c>
      <c r="E23" s="15">
        <v>3112.97</v>
      </c>
      <c r="F23" s="16">
        <v>3.4700000000000002E-2</v>
      </c>
      <c r="G23" s="16">
        <v>7.8442999999999999E-2</v>
      </c>
    </row>
    <row r="24" spans="1:7" x14ac:dyDescent="0.25">
      <c r="A24" s="13" t="s">
        <v>2230</v>
      </c>
      <c r="B24" s="31" t="s">
        <v>2231</v>
      </c>
      <c r="C24" s="31" t="s">
        <v>235</v>
      </c>
      <c r="D24" s="14">
        <v>3000000</v>
      </c>
      <c r="E24" s="15">
        <v>3023.66</v>
      </c>
      <c r="F24" s="16">
        <v>3.3700000000000001E-2</v>
      </c>
      <c r="G24" s="16">
        <v>7.8660999999999995E-2</v>
      </c>
    </row>
    <row r="25" spans="1:7" x14ac:dyDescent="0.25">
      <c r="A25" s="13" t="s">
        <v>2232</v>
      </c>
      <c r="B25" s="31" t="s">
        <v>2233</v>
      </c>
      <c r="C25" s="31" t="s">
        <v>235</v>
      </c>
      <c r="D25" s="14">
        <v>1000000</v>
      </c>
      <c r="E25" s="15">
        <v>975.44</v>
      </c>
      <c r="F25" s="16">
        <v>1.09E-2</v>
      </c>
      <c r="G25" s="16">
        <v>7.9591999999999996E-2</v>
      </c>
    </row>
    <row r="26" spans="1:7" x14ac:dyDescent="0.25">
      <c r="A26" s="13" t="s">
        <v>2234</v>
      </c>
      <c r="B26" s="31" t="s">
        <v>2235</v>
      </c>
      <c r="C26" s="31" t="s">
        <v>235</v>
      </c>
      <c r="D26" s="14">
        <v>1000000</v>
      </c>
      <c r="E26" s="15">
        <v>962.01</v>
      </c>
      <c r="F26" s="16">
        <v>1.0699999999999999E-2</v>
      </c>
      <c r="G26" s="16">
        <v>7.9128000000000004E-2</v>
      </c>
    </row>
    <row r="27" spans="1:7" x14ac:dyDescent="0.25">
      <c r="A27" s="13" t="s">
        <v>2236</v>
      </c>
      <c r="B27" s="31" t="s">
        <v>2237</v>
      </c>
      <c r="C27" s="31" t="s">
        <v>235</v>
      </c>
      <c r="D27" s="14">
        <v>500000</v>
      </c>
      <c r="E27" s="15">
        <v>509.51</v>
      </c>
      <c r="F27" s="16">
        <v>5.7000000000000002E-3</v>
      </c>
      <c r="G27" s="16">
        <v>7.8442999999999999E-2</v>
      </c>
    </row>
    <row r="28" spans="1:7" x14ac:dyDescent="0.25">
      <c r="A28" s="13" t="s">
        <v>2238</v>
      </c>
      <c r="B28" s="31" t="s">
        <v>2239</v>
      </c>
      <c r="C28" s="31" t="s">
        <v>235</v>
      </c>
      <c r="D28" s="14">
        <v>500000</v>
      </c>
      <c r="E28" s="15">
        <v>498.4</v>
      </c>
      <c r="F28" s="16">
        <v>5.4999999999999997E-3</v>
      </c>
      <c r="G28" s="16">
        <v>7.9128000000000004E-2</v>
      </c>
    </row>
    <row r="29" spans="1:7" x14ac:dyDescent="0.25">
      <c r="A29" s="13" t="s">
        <v>2240</v>
      </c>
      <c r="B29" s="31" t="s">
        <v>2241</v>
      </c>
      <c r="C29" s="31" t="s">
        <v>235</v>
      </c>
      <c r="D29" s="14">
        <v>500000</v>
      </c>
      <c r="E29" s="15">
        <v>489.08</v>
      </c>
      <c r="F29" s="16">
        <v>5.4000000000000003E-3</v>
      </c>
      <c r="G29" s="16">
        <v>7.8990000000000005E-2</v>
      </c>
    </row>
    <row r="30" spans="1:7" x14ac:dyDescent="0.25">
      <c r="A30" s="13" t="s">
        <v>2242</v>
      </c>
      <c r="B30" s="31" t="s">
        <v>2243</v>
      </c>
      <c r="C30" s="31" t="s">
        <v>235</v>
      </c>
      <c r="D30" s="14">
        <v>500000</v>
      </c>
      <c r="E30" s="15">
        <v>488.61</v>
      </c>
      <c r="F30" s="16">
        <v>5.4000000000000003E-3</v>
      </c>
      <c r="G30" s="16">
        <v>7.9128000000000004E-2</v>
      </c>
    </row>
    <row r="31" spans="1:7" x14ac:dyDescent="0.25">
      <c r="A31" s="17" t="s">
        <v>187</v>
      </c>
      <c r="B31" s="32"/>
      <c r="C31" s="32"/>
      <c r="D31" s="18"/>
      <c r="E31" s="19">
        <v>46622.59</v>
      </c>
      <c r="F31" s="20">
        <v>0.51910000000000001</v>
      </c>
      <c r="G31" s="21"/>
    </row>
    <row r="32" spans="1:7" x14ac:dyDescent="0.25">
      <c r="A32" s="13"/>
      <c r="B32" s="31"/>
      <c r="C32" s="31"/>
      <c r="D32" s="14"/>
      <c r="E32" s="15"/>
      <c r="F32" s="16"/>
      <c r="G32" s="16"/>
    </row>
    <row r="33" spans="1:7" x14ac:dyDescent="0.25">
      <c r="A33" s="13"/>
      <c r="B33" s="31"/>
      <c r="C33" s="31"/>
      <c r="D33" s="14"/>
      <c r="E33" s="15"/>
      <c r="F33" s="16"/>
      <c r="G33" s="16"/>
    </row>
    <row r="34" spans="1:7" x14ac:dyDescent="0.25">
      <c r="A34" s="17" t="s">
        <v>188</v>
      </c>
      <c r="B34" s="31"/>
      <c r="C34" s="31"/>
      <c r="D34" s="14"/>
      <c r="E34" s="15"/>
      <c r="F34" s="16"/>
      <c r="G34" s="16"/>
    </row>
    <row r="35" spans="1:7" x14ac:dyDescent="0.25">
      <c r="A35" s="17" t="s">
        <v>187</v>
      </c>
      <c r="B35" s="31"/>
      <c r="C35" s="31"/>
      <c r="D35" s="14"/>
      <c r="E35" s="22" t="s">
        <v>153</v>
      </c>
      <c r="F35" s="23" t="s">
        <v>153</v>
      </c>
      <c r="G35" s="16"/>
    </row>
    <row r="36" spans="1:7" x14ac:dyDescent="0.25">
      <c r="A36" s="13"/>
      <c r="B36" s="31"/>
      <c r="C36" s="31"/>
      <c r="D36" s="14"/>
      <c r="E36" s="15"/>
      <c r="F36" s="16"/>
      <c r="G36" s="16"/>
    </row>
    <row r="37" spans="1:7" x14ac:dyDescent="0.25">
      <c r="A37" s="17" t="s">
        <v>189</v>
      </c>
      <c r="B37" s="31"/>
      <c r="C37" s="31"/>
      <c r="D37" s="14"/>
      <c r="E37" s="15"/>
      <c r="F37" s="16"/>
      <c r="G37" s="16"/>
    </row>
    <row r="38" spans="1:7" x14ac:dyDescent="0.25">
      <c r="A38" s="17" t="s">
        <v>187</v>
      </c>
      <c r="B38" s="31"/>
      <c r="C38" s="31"/>
      <c r="D38" s="14"/>
      <c r="E38" s="22" t="s">
        <v>153</v>
      </c>
      <c r="F38" s="23" t="s">
        <v>153</v>
      </c>
      <c r="G38" s="16"/>
    </row>
    <row r="39" spans="1:7" x14ac:dyDescent="0.25">
      <c r="A39" s="13"/>
      <c r="B39" s="31"/>
      <c r="C39" s="31"/>
      <c r="D39" s="14"/>
      <c r="E39" s="15"/>
      <c r="F39" s="16"/>
      <c r="G39" s="16"/>
    </row>
    <row r="40" spans="1:7" x14ac:dyDescent="0.25">
      <c r="A40" s="24" t="s">
        <v>190</v>
      </c>
      <c r="B40" s="33"/>
      <c r="C40" s="33"/>
      <c r="D40" s="25"/>
      <c r="E40" s="19">
        <v>87607.76</v>
      </c>
      <c r="F40" s="20">
        <v>0.97550000000000003</v>
      </c>
      <c r="G40" s="21"/>
    </row>
    <row r="41" spans="1:7" x14ac:dyDescent="0.25">
      <c r="A41" s="13"/>
      <c r="B41" s="31"/>
      <c r="C41" s="31"/>
      <c r="D41" s="14"/>
      <c r="E41" s="15"/>
      <c r="F41" s="16"/>
      <c r="G41" s="16"/>
    </row>
    <row r="42" spans="1:7" x14ac:dyDescent="0.25">
      <c r="A42" s="13"/>
      <c r="B42" s="31"/>
      <c r="C42" s="31"/>
      <c r="D42" s="14"/>
      <c r="E42" s="15"/>
      <c r="F42" s="16"/>
      <c r="G42" s="16"/>
    </row>
    <row r="43" spans="1:7" x14ac:dyDescent="0.25">
      <c r="A43" s="17" t="s">
        <v>191</v>
      </c>
      <c r="B43" s="31"/>
      <c r="C43" s="31"/>
      <c r="D43" s="14"/>
      <c r="E43" s="15"/>
      <c r="F43" s="16"/>
      <c r="G43" s="16"/>
    </row>
    <row r="44" spans="1:7" x14ac:dyDescent="0.25">
      <c r="A44" s="13" t="s">
        <v>192</v>
      </c>
      <c r="B44" s="31"/>
      <c r="C44" s="31"/>
      <c r="D44" s="14"/>
      <c r="E44" s="15">
        <v>406.77</v>
      </c>
      <c r="F44" s="16">
        <v>4.4999999999999997E-3</v>
      </c>
      <c r="G44" s="16">
        <v>5.2331000000000003E-2</v>
      </c>
    </row>
    <row r="45" spans="1:7" x14ac:dyDescent="0.25">
      <c r="A45" s="17" t="s">
        <v>187</v>
      </c>
      <c r="B45" s="32"/>
      <c r="C45" s="32"/>
      <c r="D45" s="18"/>
      <c r="E45" s="19">
        <v>406.77</v>
      </c>
      <c r="F45" s="20">
        <v>4.4999999999999997E-3</v>
      </c>
      <c r="G45" s="21"/>
    </row>
    <row r="46" spans="1:7" x14ac:dyDescent="0.25">
      <c r="A46" s="13"/>
      <c r="B46" s="31"/>
      <c r="C46" s="31"/>
      <c r="D46" s="14"/>
      <c r="E46" s="15"/>
      <c r="F46" s="16"/>
      <c r="G46" s="16"/>
    </row>
    <row r="47" spans="1:7" x14ac:dyDescent="0.25">
      <c r="A47" s="24" t="s">
        <v>190</v>
      </c>
      <c r="B47" s="33"/>
      <c r="C47" s="33"/>
      <c r="D47" s="25"/>
      <c r="E47" s="19">
        <v>406.77</v>
      </c>
      <c r="F47" s="20">
        <v>4.4999999999999997E-3</v>
      </c>
      <c r="G47" s="21"/>
    </row>
    <row r="48" spans="1:7" x14ac:dyDescent="0.25">
      <c r="A48" s="13" t="s">
        <v>193</v>
      </c>
      <c r="B48" s="31"/>
      <c r="C48" s="31"/>
      <c r="D48" s="14"/>
      <c r="E48" s="15">
        <v>1804.1588316</v>
      </c>
      <c r="F48" s="16">
        <v>2.0088999999999999E-2</v>
      </c>
      <c r="G48" s="16"/>
    </row>
    <row r="49" spans="1:7" x14ac:dyDescent="0.25">
      <c r="A49" s="13" t="s">
        <v>194</v>
      </c>
      <c r="B49" s="31"/>
      <c r="C49" s="31"/>
      <c r="D49" s="14"/>
      <c r="E49" s="35">
        <v>-12.0488316</v>
      </c>
      <c r="F49" s="36">
        <v>-8.8999999999999995E-5</v>
      </c>
      <c r="G49" s="16">
        <v>5.2331000000000003E-2</v>
      </c>
    </row>
    <row r="50" spans="1:7" x14ac:dyDescent="0.25">
      <c r="A50" s="26" t="s">
        <v>195</v>
      </c>
      <c r="B50" s="34"/>
      <c r="C50" s="34"/>
      <c r="D50" s="27"/>
      <c r="E50" s="28">
        <v>89806.64</v>
      </c>
      <c r="F50" s="29">
        <v>1</v>
      </c>
      <c r="G50" s="29"/>
    </row>
    <row r="52" spans="1:7" x14ac:dyDescent="0.25">
      <c r="A52" s="1" t="s">
        <v>196</v>
      </c>
    </row>
    <row r="53" spans="1:7" x14ac:dyDescent="0.25">
      <c r="A53" t="s">
        <v>2244</v>
      </c>
    </row>
    <row r="54" spans="1:7" x14ac:dyDescent="0.25">
      <c r="A54" s="69" t="s">
        <v>197</v>
      </c>
    </row>
    <row r="55" spans="1:7" x14ac:dyDescent="0.25">
      <c r="A55" s="1" t="s">
        <v>199</v>
      </c>
    </row>
    <row r="56" spans="1:7" x14ac:dyDescent="0.25">
      <c r="A56" s="47" t="s">
        <v>200</v>
      </c>
      <c r="B56" s="3" t="s">
        <v>153</v>
      </c>
    </row>
    <row r="57" spans="1:7" x14ac:dyDescent="0.25">
      <c r="A57" t="s">
        <v>201</v>
      </c>
    </row>
    <row r="58" spans="1:7" x14ac:dyDescent="0.25">
      <c r="A58" t="s">
        <v>202</v>
      </c>
      <c r="B58" t="s">
        <v>203</v>
      </c>
      <c r="C58" t="s">
        <v>203</v>
      </c>
    </row>
    <row r="59" spans="1:7" x14ac:dyDescent="0.25">
      <c r="B59" s="48">
        <v>46112</v>
      </c>
      <c r="C59" s="48">
        <v>46142</v>
      </c>
    </row>
    <row r="60" spans="1:7" x14ac:dyDescent="0.25">
      <c r="A60" t="s">
        <v>204</v>
      </c>
      <c r="B60">
        <v>12.963100000000001</v>
      </c>
      <c r="C60">
        <v>13.0716</v>
      </c>
    </row>
    <row r="61" spans="1:7" x14ac:dyDescent="0.25">
      <c r="A61" t="s">
        <v>205</v>
      </c>
      <c r="B61">
        <v>12.963100000000001</v>
      </c>
      <c r="C61">
        <v>13.0715</v>
      </c>
    </row>
    <row r="62" spans="1:7" x14ac:dyDescent="0.25">
      <c r="A62" t="s">
        <v>206</v>
      </c>
      <c r="B62">
        <v>12.837999999999999</v>
      </c>
      <c r="C62">
        <v>12.942299999999999</v>
      </c>
    </row>
    <row r="63" spans="1:7" x14ac:dyDescent="0.25">
      <c r="A63" t="s">
        <v>207</v>
      </c>
      <c r="B63">
        <v>12.838200000000001</v>
      </c>
      <c r="C63">
        <v>12.942600000000001</v>
      </c>
    </row>
    <row r="65" spans="1:2" x14ac:dyDescent="0.25">
      <c r="A65" t="s">
        <v>208</v>
      </c>
      <c r="B65" s="3" t="s">
        <v>153</v>
      </c>
    </row>
    <row r="66" spans="1:2" x14ac:dyDescent="0.25">
      <c r="A66" t="s">
        <v>209</v>
      </c>
      <c r="B66" s="3" t="s">
        <v>153</v>
      </c>
    </row>
    <row r="67" spans="1:2" ht="29.1" customHeight="1" x14ac:dyDescent="0.25">
      <c r="A67" s="47" t="s">
        <v>210</v>
      </c>
      <c r="B67" s="3" t="s">
        <v>153</v>
      </c>
    </row>
    <row r="68" spans="1:2" ht="29.1" customHeight="1" x14ac:dyDescent="0.25">
      <c r="A68" s="47" t="s">
        <v>211</v>
      </c>
      <c r="B68" s="3" t="s">
        <v>153</v>
      </c>
    </row>
    <row r="69" spans="1:2" x14ac:dyDescent="0.25">
      <c r="A69" t="s">
        <v>212</v>
      </c>
      <c r="B69" s="49">
        <f>B85</f>
        <v>10.49160733597966</v>
      </c>
    </row>
    <row r="70" spans="1:2" ht="43.5" customHeight="1" x14ac:dyDescent="0.25">
      <c r="A70" s="47" t="s">
        <v>213</v>
      </c>
      <c r="B70" s="3" t="s">
        <v>153</v>
      </c>
    </row>
    <row r="71" spans="1:2" x14ac:dyDescent="0.25">
      <c r="B71" s="3"/>
    </row>
    <row r="72" spans="1:2" ht="29.1" customHeight="1" x14ac:dyDescent="0.25">
      <c r="A72" s="47" t="s">
        <v>214</v>
      </c>
      <c r="B72" s="3" t="s">
        <v>153</v>
      </c>
    </row>
    <row r="73" spans="1:2" ht="29.1" customHeight="1" x14ac:dyDescent="0.25">
      <c r="A73" s="47" t="s">
        <v>215</v>
      </c>
      <c r="B73" t="s">
        <v>153</v>
      </c>
    </row>
    <row r="74" spans="1:2" ht="29.1" customHeight="1" x14ac:dyDescent="0.25">
      <c r="A74" s="47" t="s">
        <v>216</v>
      </c>
      <c r="B74" s="3" t="s">
        <v>153</v>
      </c>
    </row>
    <row r="75" spans="1:2" ht="29.1" customHeight="1" x14ac:dyDescent="0.25">
      <c r="A75" s="47" t="s">
        <v>217</v>
      </c>
      <c r="B75" s="3" t="s">
        <v>153</v>
      </c>
    </row>
    <row r="78" spans="1:2" x14ac:dyDescent="0.25">
      <c r="A78" t="s">
        <v>218</v>
      </c>
    </row>
    <row r="79" spans="1:2" ht="57.95" customHeight="1" x14ac:dyDescent="0.25">
      <c r="A79" s="51" t="s">
        <v>219</v>
      </c>
      <c r="B79" s="55" t="s">
        <v>2245</v>
      </c>
    </row>
    <row r="80" spans="1:2" ht="43.5" customHeight="1" x14ac:dyDescent="0.25">
      <c r="A80" s="51" t="s">
        <v>221</v>
      </c>
      <c r="B80" s="55" t="s">
        <v>2246</v>
      </c>
    </row>
    <row r="81" spans="1:4" x14ac:dyDescent="0.25">
      <c r="A81" s="51"/>
      <c r="B81" s="51"/>
    </row>
    <row r="82" spans="1:4" x14ac:dyDescent="0.25">
      <c r="A82" s="51" t="s">
        <v>223</v>
      </c>
      <c r="B82" s="52">
        <v>7.5592954882944801</v>
      </c>
    </row>
    <row r="83" spans="1:4" x14ac:dyDescent="0.25">
      <c r="A83" s="51"/>
      <c r="B83" s="51"/>
    </row>
    <row r="84" spans="1:4" x14ac:dyDescent="0.25">
      <c r="A84" s="51" t="s">
        <v>224</v>
      </c>
      <c r="B84" s="53">
        <v>7.2666000000000004</v>
      </c>
    </row>
    <row r="85" spans="1:4" x14ac:dyDescent="0.25">
      <c r="A85" s="51" t="s">
        <v>225</v>
      </c>
      <c r="B85" s="53">
        <v>10.49160733597966</v>
      </c>
    </row>
    <row r="86" spans="1:4" x14ac:dyDescent="0.25">
      <c r="A86" s="51"/>
      <c r="B86" s="51"/>
    </row>
    <row r="87" spans="1:4" x14ac:dyDescent="0.25">
      <c r="A87" s="51" t="s">
        <v>226</v>
      </c>
      <c r="B87" s="54">
        <v>46142</v>
      </c>
    </row>
    <row r="89" spans="1:4" ht="69.95" customHeight="1" x14ac:dyDescent="0.25">
      <c r="A89" s="107" t="s">
        <v>227</v>
      </c>
      <c r="B89" s="107" t="s">
        <v>228</v>
      </c>
      <c r="C89" s="107" t="s">
        <v>5</v>
      </c>
      <c r="D89" s="107" t="s">
        <v>6</v>
      </c>
    </row>
    <row r="90" spans="1:4" ht="69.95" customHeight="1" x14ac:dyDescent="0.25">
      <c r="A90" s="107" t="s">
        <v>2247</v>
      </c>
      <c r="B90" s="107"/>
      <c r="C90" s="107" t="s">
        <v>44</v>
      </c>
      <c r="D90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2"/>
  <sheetViews>
    <sheetView showGridLines="0" workbookViewId="0">
      <pane ySplit="4" topLeftCell="A64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511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512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257</v>
      </c>
      <c r="B8" s="31" t="s">
        <v>258</v>
      </c>
      <c r="C8" s="31" t="s">
        <v>259</v>
      </c>
      <c r="D8" s="14">
        <v>806241</v>
      </c>
      <c r="E8" s="15">
        <v>6221.76</v>
      </c>
      <c r="F8" s="16">
        <v>6.1499999999999999E-2</v>
      </c>
      <c r="G8" s="16"/>
    </row>
    <row r="9" spans="1:7" x14ac:dyDescent="0.25">
      <c r="A9" s="13" t="s">
        <v>254</v>
      </c>
      <c r="B9" s="31" t="s">
        <v>255</v>
      </c>
      <c r="C9" s="31" t="s">
        <v>256</v>
      </c>
      <c r="D9" s="14">
        <v>432067</v>
      </c>
      <c r="E9" s="15">
        <v>6182.01</v>
      </c>
      <c r="F9" s="16">
        <v>6.1100000000000002E-2</v>
      </c>
      <c r="G9" s="16"/>
    </row>
    <row r="10" spans="1:7" x14ac:dyDescent="0.25">
      <c r="A10" s="13" t="s">
        <v>263</v>
      </c>
      <c r="B10" s="31" t="s">
        <v>264</v>
      </c>
      <c r="C10" s="31" t="s">
        <v>265</v>
      </c>
      <c r="D10" s="14">
        <v>148023</v>
      </c>
      <c r="E10" s="15">
        <v>5941.64</v>
      </c>
      <c r="F10" s="16">
        <v>5.8700000000000002E-2</v>
      </c>
      <c r="G10" s="16"/>
    </row>
    <row r="11" spans="1:7" x14ac:dyDescent="0.25">
      <c r="A11" s="13" t="s">
        <v>266</v>
      </c>
      <c r="B11" s="31" t="s">
        <v>267</v>
      </c>
      <c r="C11" s="31" t="s">
        <v>259</v>
      </c>
      <c r="D11" s="14">
        <v>448233</v>
      </c>
      <c r="E11" s="15">
        <v>5662.98</v>
      </c>
      <c r="F11" s="16">
        <v>5.6000000000000001E-2</v>
      </c>
      <c r="G11" s="16"/>
    </row>
    <row r="12" spans="1:7" x14ac:dyDescent="0.25">
      <c r="A12" s="13" t="s">
        <v>371</v>
      </c>
      <c r="B12" s="31" t="s">
        <v>372</v>
      </c>
      <c r="C12" s="31" t="s">
        <v>373</v>
      </c>
      <c r="D12" s="14">
        <v>2434274</v>
      </c>
      <c r="E12" s="15">
        <v>5145.08</v>
      </c>
      <c r="F12" s="16">
        <v>5.0799999999999998E-2</v>
      </c>
      <c r="G12" s="16"/>
    </row>
    <row r="13" spans="1:7" x14ac:dyDescent="0.25">
      <c r="A13" s="13" t="s">
        <v>273</v>
      </c>
      <c r="B13" s="31" t="s">
        <v>274</v>
      </c>
      <c r="C13" s="31" t="s">
        <v>259</v>
      </c>
      <c r="D13" s="14">
        <v>474385</v>
      </c>
      <c r="E13" s="15">
        <v>5068.57</v>
      </c>
      <c r="F13" s="16">
        <v>5.0099999999999999E-2</v>
      </c>
      <c r="G13" s="16"/>
    </row>
    <row r="14" spans="1:7" x14ac:dyDescent="0.25">
      <c r="A14" s="13" t="s">
        <v>310</v>
      </c>
      <c r="B14" s="31" t="s">
        <v>311</v>
      </c>
      <c r="C14" s="31" t="s">
        <v>277</v>
      </c>
      <c r="D14" s="14">
        <v>502171</v>
      </c>
      <c r="E14" s="15">
        <v>4707.1000000000004</v>
      </c>
      <c r="F14" s="16">
        <v>4.65E-2</v>
      </c>
      <c r="G14" s="16"/>
    </row>
    <row r="15" spans="1:7" x14ac:dyDescent="0.25">
      <c r="A15" s="13" t="s">
        <v>513</v>
      </c>
      <c r="B15" s="31" t="s">
        <v>514</v>
      </c>
      <c r="C15" s="31" t="s">
        <v>384</v>
      </c>
      <c r="D15" s="14">
        <v>589238</v>
      </c>
      <c r="E15" s="15">
        <v>4566.59</v>
      </c>
      <c r="F15" s="16">
        <v>4.5100000000000001E-2</v>
      </c>
      <c r="G15" s="16"/>
    </row>
    <row r="16" spans="1:7" x14ac:dyDescent="0.25">
      <c r="A16" s="13" t="s">
        <v>368</v>
      </c>
      <c r="B16" s="31" t="s">
        <v>369</v>
      </c>
      <c r="C16" s="31" t="s">
        <v>370</v>
      </c>
      <c r="D16" s="14">
        <v>87184</v>
      </c>
      <c r="E16" s="15">
        <v>4234.96</v>
      </c>
      <c r="F16" s="16">
        <v>4.1799999999999997E-2</v>
      </c>
      <c r="G16" s="16"/>
    </row>
    <row r="17" spans="1:7" x14ac:dyDescent="0.25">
      <c r="A17" s="13" t="s">
        <v>278</v>
      </c>
      <c r="B17" s="31" t="s">
        <v>279</v>
      </c>
      <c r="C17" s="31" t="s">
        <v>280</v>
      </c>
      <c r="D17" s="14">
        <v>949510</v>
      </c>
      <c r="E17" s="15">
        <v>3789.97</v>
      </c>
      <c r="F17" s="16">
        <v>3.7499999999999999E-2</v>
      </c>
      <c r="G17" s="16"/>
    </row>
    <row r="18" spans="1:7" x14ac:dyDescent="0.25">
      <c r="A18" s="13" t="s">
        <v>318</v>
      </c>
      <c r="B18" s="31" t="s">
        <v>319</v>
      </c>
      <c r="C18" s="31" t="s">
        <v>320</v>
      </c>
      <c r="D18" s="14">
        <v>28331</v>
      </c>
      <c r="E18" s="15">
        <v>3282.43</v>
      </c>
      <c r="F18" s="16">
        <v>3.2399999999999998E-2</v>
      </c>
      <c r="G18" s="16"/>
    </row>
    <row r="19" spans="1:7" x14ac:dyDescent="0.25">
      <c r="A19" s="13" t="s">
        <v>294</v>
      </c>
      <c r="B19" s="31" t="s">
        <v>295</v>
      </c>
      <c r="C19" s="31" t="s">
        <v>296</v>
      </c>
      <c r="D19" s="14">
        <v>261021</v>
      </c>
      <c r="E19" s="15">
        <v>3084.75</v>
      </c>
      <c r="F19" s="16">
        <v>3.0499999999999999E-2</v>
      </c>
      <c r="G19" s="16"/>
    </row>
    <row r="20" spans="1:7" x14ac:dyDescent="0.25">
      <c r="A20" s="13" t="s">
        <v>428</v>
      </c>
      <c r="B20" s="31" t="s">
        <v>429</v>
      </c>
      <c r="C20" s="31" t="s">
        <v>277</v>
      </c>
      <c r="D20" s="14">
        <v>328274</v>
      </c>
      <c r="E20" s="15">
        <v>3075.93</v>
      </c>
      <c r="F20" s="16">
        <v>3.04E-2</v>
      </c>
      <c r="G20" s="16"/>
    </row>
    <row r="21" spans="1:7" x14ac:dyDescent="0.25">
      <c r="A21" s="13" t="s">
        <v>268</v>
      </c>
      <c r="B21" s="31" t="s">
        <v>269</v>
      </c>
      <c r="C21" s="31" t="s">
        <v>270</v>
      </c>
      <c r="D21" s="14">
        <v>101855</v>
      </c>
      <c r="E21" s="15">
        <v>3026.62</v>
      </c>
      <c r="F21" s="16">
        <v>2.9899999999999999E-2</v>
      </c>
      <c r="G21" s="16"/>
    </row>
    <row r="22" spans="1:7" x14ac:dyDescent="0.25">
      <c r="A22" s="13" t="s">
        <v>341</v>
      </c>
      <c r="B22" s="31" t="s">
        <v>342</v>
      </c>
      <c r="C22" s="31" t="s">
        <v>343</v>
      </c>
      <c r="D22" s="14">
        <v>67654</v>
      </c>
      <c r="E22" s="15">
        <v>2966.76</v>
      </c>
      <c r="F22" s="16">
        <v>2.93E-2</v>
      </c>
      <c r="G22" s="16"/>
    </row>
    <row r="23" spans="1:7" x14ac:dyDescent="0.25">
      <c r="A23" s="13" t="s">
        <v>281</v>
      </c>
      <c r="B23" s="31" t="s">
        <v>282</v>
      </c>
      <c r="C23" s="31" t="s">
        <v>283</v>
      </c>
      <c r="D23" s="14">
        <v>641152</v>
      </c>
      <c r="E23" s="15">
        <v>2765.29</v>
      </c>
      <c r="F23" s="16">
        <v>2.7300000000000001E-2</v>
      </c>
      <c r="G23" s="16"/>
    </row>
    <row r="24" spans="1:7" x14ac:dyDescent="0.25">
      <c r="A24" s="13" t="s">
        <v>348</v>
      </c>
      <c r="B24" s="31" t="s">
        <v>349</v>
      </c>
      <c r="C24" s="31" t="s">
        <v>350</v>
      </c>
      <c r="D24" s="14">
        <v>274283</v>
      </c>
      <c r="E24" s="15">
        <v>2723.77</v>
      </c>
      <c r="F24" s="16">
        <v>2.69E-2</v>
      </c>
      <c r="G24" s="16"/>
    </row>
    <row r="25" spans="1:7" x14ac:dyDescent="0.25">
      <c r="A25" s="13" t="s">
        <v>515</v>
      </c>
      <c r="B25" s="31" t="s">
        <v>516</v>
      </c>
      <c r="C25" s="31" t="s">
        <v>291</v>
      </c>
      <c r="D25" s="14">
        <v>120946</v>
      </c>
      <c r="E25" s="15">
        <v>2717.29</v>
      </c>
      <c r="F25" s="16">
        <v>2.69E-2</v>
      </c>
      <c r="G25" s="16"/>
    </row>
    <row r="26" spans="1:7" x14ac:dyDescent="0.25">
      <c r="A26" s="13" t="s">
        <v>394</v>
      </c>
      <c r="B26" s="31" t="s">
        <v>395</v>
      </c>
      <c r="C26" s="31" t="s">
        <v>296</v>
      </c>
      <c r="D26" s="14">
        <v>217740</v>
      </c>
      <c r="E26" s="15">
        <v>2603.9499999999998</v>
      </c>
      <c r="F26" s="16">
        <v>2.5700000000000001E-2</v>
      </c>
      <c r="G26" s="16"/>
    </row>
    <row r="27" spans="1:7" x14ac:dyDescent="0.25">
      <c r="A27" s="13" t="s">
        <v>362</v>
      </c>
      <c r="B27" s="31" t="s">
        <v>363</v>
      </c>
      <c r="C27" s="31" t="s">
        <v>286</v>
      </c>
      <c r="D27" s="14">
        <v>73870</v>
      </c>
      <c r="E27" s="15">
        <v>2580.21</v>
      </c>
      <c r="F27" s="16">
        <v>2.5499999999999998E-2</v>
      </c>
      <c r="G27" s="16"/>
    </row>
    <row r="28" spans="1:7" x14ac:dyDescent="0.25">
      <c r="A28" s="13" t="s">
        <v>517</v>
      </c>
      <c r="B28" s="31" t="s">
        <v>518</v>
      </c>
      <c r="C28" s="31" t="s">
        <v>259</v>
      </c>
      <c r="D28" s="14">
        <v>3698538</v>
      </c>
      <c r="E28" s="15">
        <v>2575.66</v>
      </c>
      <c r="F28" s="16">
        <v>2.5499999999999998E-2</v>
      </c>
      <c r="G28" s="16"/>
    </row>
    <row r="29" spans="1:7" x14ac:dyDescent="0.25">
      <c r="A29" s="13" t="s">
        <v>424</v>
      </c>
      <c r="B29" s="31" t="s">
        <v>425</v>
      </c>
      <c r="C29" s="31" t="s">
        <v>304</v>
      </c>
      <c r="D29" s="14">
        <v>101095</v>
      </c>
      <c r="E29" s="15">
        <v>2356.12</v>
      </c>
      <c r="F29" s="16">
        <v>2.3300000000000001E-2</v>
      </c>
      <c r="G29" s="16"/>
    </row>
    <row r="30" spans="1:7" x14ac:dyDescent="0.25">
      <c r="A30" s="13" t="s">
        <v>338</v>
      </c>
      <c r="B30" s="31" t="s">
        <v>339</v>
      </c>
      <c r="C30" s="31" t="s">
        <v>340</v>
      </c>
      <c r="D30" s="14">
        <v>136870</v>
      </c>
      <c r="E30" s="15">
        <v>2280.5300000000002</v>
      </c>
      <c r="F30" s="16">
        <v>2.2499999999999999E-2</v>
      </c>
      <c r="G30" s="16"/>
    </row>
    <row r="31" spans="1:7" x14ac:dyDescent="0.25">
      <c r="A31" s="13" t="s">
        <v>287</v>
      </c>
      <c r="B31" s="31" t="s">
        <v>288</v>
      </c>
      <c r="C31" s="31" t="s">
        <v>286</v>
      </c>
      <c r="D31" s="14">
        <v>73350</v>
      </c>
      <c r="E31" s="15">
        <v>2272.02</v>
      </c>
      <c r="F31" s="16">
        <v>2.2499999999999999E-2</v>
      </c>
      <c r="G31" s="16"/>
    </row>
    <row r="32" spans="1:7" x14ac:dyDescent="0.25">
      <c r="A32" s="13" t="s">
        <v>333</v>
      </c>
      <c r="B32" s="31" t="s">
        <v>334</v>
      </c>
      <c r="C32" s="31" t="s">
        <v>277</v>
      </c>
      <c r="D32" s="14">
        <v>141965</v>
      </c>
      <c r="E32" s="15">
        <v>2218.77</v>
      </c>
      <c r="F32" s="16">
        <v>2.1899999999999999E-2</v>
      </c>
      <c r="G32" s="16"/>
    </row>
    <row r="33" spans="1:7" x14ac:dyDescent="0.25">
      <c r="A33" s="13" t="s">
        <v>519</v>
      </c>
      <c r="B33" s="31" t="s">
        <v>520</v>
      </c>
      <c r="C33" s="31" t="s">
        <v>299</v>
      </c>
      <c r="D33" s="14">
        <v>1693436</v>
      </c>
      <c r="E33" s="15">
        <v>2070.9</v>
      </c>
      <c r="F33" s="16">
        <v>2.0500000000000001E-2</v>
      </c>
      <c r="G33" s="16"/>
    </row>
    <row r="34" spans="1:7" x14ac:dyDescent="0.25">
      <c r="A34" s="13" t="s">
        <v>469</v>
      </c>
      <c r="B34" s="31" t="s">
        <v>470</v>
      </c>
      <c r="C34" s="31" t="s">
        <v>343</v>
      </c>
      <c r="D34" s="14">
        <v>101521</v>
      </c>
      <c r="E34" s="15">
        <v>1617.23</v>
      </c>
      <c r="F34" s="16">
        <v>1.6E-2</v>
      </c>
      <c r="G34" s="16"/>
    </row>
    <row r="35" spans="1:7" x14ac:dyDescent="0.25">
      <c r="A35" s="13" t="s">
        <v>297</v>
      </c>
      <c r="B35" s="31" t="s">
        <v>298</v>
      </c>
      <c r="C35" s="31" t="s">
        <v>299</v>
      </c>
      <c r="D35" s="14">
        <v>38532</v>
      </c>
      <c r="E35" s="15">
        <v>1597</v>
      </c>
      <c r="F35" s="16">
        <v>1.5800000000000002E-2</v>
      </c>
      <c r="G35" s="16"/>
    </row>
    <row r="36" spans="1:7" x14ac:dyDescent="0.25">
      <c r="A36" s="13" t="s">
        <v>521</v>
      </c>
      <c r="B36" s="31" t="s">
        <v>522</v>
      </c>
      <c r="C36" s="31" t="s">
        <v>409</v>
      </c>
      <c r="D36" s="14">
        <v>217400</v>
      </c>
      <c r="E36" s="15">
        <v>891.12</v>
      </c>
      <c r="F36" s="16">
        <v>8.8000000000000005E-3</v>
      </c>
      <c r="G36" s="16"/>
    </row>
    <row r="37" spans="1:7" x14ac:dyDescent="0.25">
      <c r="A37" s="17" t="s">
        <v>187</v>
      </c>
      <c r="B37" s="32"/>
      <c r="C37" s="32"/>
      <c r="D37" s="18"/>
      <c r="E37" s="37">
        <v>98227.01</v>
      </c>
      <c r="F37" s="38">
        <v>0.97070000000000001</v>
      </c>
      <c r="G37" s="21"/>
    </row>
    <row r="38" spans="1:7" x14ac:dyDescent="0.25">
      <c r="A38" s="17" t="s">
        <v>477</v>
      </c>
      <c r="B38" s="31"/>
      <c r="C38" s="31"/>
      <c r="D38" s="14"/>
      <c r="E38" s="15"/>
      <c r="F38" s="16"/>
      <c r="G38" s="16"/>
    </row>
    <row r="39" spans="1:7" x14ac:dyDescent="0.25">
      <c r="A39" s="17" t="s">
        <v>187</v>
      </c>
      <c r="B39" s="31"/>
      <c r="C39" s="31"/>
      <c r="D39" s="14"/>
      <c r="E39" s="39" t="s">
        <v>153</v>
      </c>
      <c r="F39" s="40" t="s">
        <v>153</v>
      </c>
      <c r="G39" s="16"/>
    </row>
    <row r="40" spans="1:7" x14ac:dyDescent="0.25">
      <c r="A40" s="24" t="s">
        <v>190</v>
      </c>
      <c r="B40" s="33"/>
      <c r="C40" s="33"/>
      <c r="D40" s="25"/>
      <c r="E40" s="28">
        <v>98227.01</v>
      </c>
      <c r="F40" s="29">
        <v>0.97070000000000001</v>
      </c>
      <c r="G40" s="21"/>
    </row>
    <row r="41" spans="1:7" x14ac:dyDescent="0.25">
      <c r="A41" s="13"/>
      <c r="B41" s="31"/>
      <c r="C41" s="31"/>
      <c r="D41" s="14"/>
      <c r="E41" s="15"/>
      <c r="F41" s="16"/>
      <c r="G41" s="16"/>
    </row>
    <row r="42" spans="1:7" x14ac:dyDescent="0.25">
      <c r="A42" s="13"/>
      <c r="B42" s="31"/>
      <c r="C42" s="31"/>
      <c r="D42" s="14"/>
      <c r="E42" s="15"/>
      <c r="F42" s="16"/>
      <c r="G42" s="16"/>
    </row>
    <row r="43" spans="1:7" x14ac:dyDescent="0.25">
      <c r="A43" s="17" t="s">
        <v>191</v>
      </c>
      <c r="B43" s="31"/>
      <c r="C43" s="31"/>
      <c r="D43" s="14"/>
      <c r="E43" s="15"/>
      <c r="F43" s="16"/>
      <c r="G43" s="16"/>
    </row>
    <row r="44" spans="1:7" x14ac:dyDescent="0.25">
      <c r="A44" s="13" t="s">
        <v>192</v>
      </c>
      <c r="B44" s="31"/>
      <c r="C44" s="31"/>
      <c r="D44" s="14"/>
      <c r="E44" s="15">
        <v>3161.19</v>
      </c>
      <c r="F44" s="16">
        <v>3.1199999999999999E-2</v>
      </c>
      <c r="G44" s="16">
        <v>5.2331000000000003E-2</v>
      </c>
    </row>
    <row r="45" spans="1:7" x14ac:dyDescent="0.25">
      <c r="A45" s="17" t="s">
        <v>187</v>
      </c>
      <c r="B45" s="32"/>
      <c r="C45" s="32"/>
      <c r="D45" s="18"/>
      <c r="E45" s="37">
        <v>3161.19</v>
      </c>
      <c r="F45" s="38">
        <v>3.1199999999999999E-2</v>
      </c>
      <c r="G45" s="21"/>
    </row>
    <row r="46" spans="1:7" x14ac:dyDescent="0.25">
      <c r="A46" s="13"/>
      <c r="B46" s="31"/>
      <c r="C46" s="31"/>
      <c r="D46" s="14"/>
      <c r="E46" s="15"/>
      <c r="F46" s="16"/>
      <c r="G46" s="16"/>
    </row>
    <row r="47" spans="1:7" x14ac:dyDescent="0.25">
      <c r="A47" s="24" t="s">
        <v>190</v>
      </c>
      <c r="B47" s="33"/>
      <c r="C47" s="33"/>
      <c r="D47" s="25"/>
      <c r="E47" s="19">
        <v>3161.19</v>
      </c>
      <c r="F47" s="20">
        <v>3.1199999999999999E-2</v>
      </c>
      <c r="G47" s="21"/>
    </row>
    <row r="48" spans="1:7" x14ac:dyDescent="0.25">
      <c r="A48" s="13" t="s">
        <v>193</v>
      </c>
      <c r="B48" s="31"/>
      <c r="C48" s="31"/>
      <c r="D48" s="14"/>
      <c r="E48" s="15">
        <v>0.45322760000000001</v>
      </c>
      <c r="F48" s="68">
        <v>3.9999999999999998E-6</v>
      </c>
      <c r="G48" s="16"/>
    </row>
    <row r="49" spans="1:7" x14ac:dyDescent="0.25">
      <c r="A49" s="13" t="s">
        <v>194</v>
      </c>
      <c r="B49" s="31"/>
      <c r="C49" s="31"/>
      <c r="D49" s="14"/>
      <c r="E49" s="35">
        <v>-189.8232276</v>
      </c>
      <c r="F49" s="36">
        <v>-1.9040000000000001E-3</v>
      </c>
      <c r="G49" s="16">
        <v>5.2331000000000003E-2</v>
      </c>
    </row>
    <row r="50" spans="1:7" x14ac:dyDescent="0.25">
      <c r="A50" s="26" t="s">
        <v>195</v>
      </c>
      <c r="B50" s="34"/>
      <c r="C50" s="34"/>
      <c r="D50" s="27"/>
      <c r="E50" s="28">
        <v>101198.83</v>
      </c>
      <c r="F50" s="29">
        <v>1</v>
      </c>
      <c r="G50" s="29"/>
    </row>
    <row r="54" spans="1:7" x14ac:dyDescent="0.25">
      <c r="A54" s="69" t="s">
        <v>197</v>
      </c>
    </row>
    <row r="55" spans="1:7" x14ac:dyDescent="0.25">
      <c r="A55" s="1" t="s">
        <v>199</v>
      </c>
    </row>
    <row r="56" spans="1:7" x14ac:dyDescent="0.25">
      <c r="A56" s="47" t="s">
        <v>200</v>
      </c>
      <c r="B56" s="3" t="s">
        <v>153</v>
      </c>
    </row>
    <row r="57" spans="1:7" x14ac:dyDescent="0.25">
      <c r="A57" t="s">
        <v>201</v>
      </c>
    </row>
    <row r="58" spans="1:7" x14ac:dyDescent="0.25">
      <c r="A58" t="s">
        <v>202</v>
      </c>
      <c r="B58" t="s">
        <v>203</v>
      </c>
      <c r="C58" t="s">
        <v>203</v>
      </c>
    </row>
    <row r="59" spans="1:7" x14ac:dyDescent="0.25">
      <c r="B59" s="48">
        <v>46112</v>
      </c>
      <c r="C59" s="48">
        <v>46142</v>
      </c>
    </row>
    <row r="60" spans="1:7" x14ac:dyDescent="0.25">
      <c r="A60" t="s">
        <v>204</v>
      </c>
      <c r="B60">
        <v>15.715</v>
      </c>
      <c r="C60">
        <v>17.135000000000002</v>
      </c>
    </row>
    <row r="61" spans="1:7" x14ac:dyDescent="0.25">
      <c r="A61" t="s">
        <v>205</v>
      </c>
      <c r="B61">
        <v>15.715</v>
      </c>
      <c r="C61">
        <v>17.135000000000002</v>
      </c>
    </row>
    <row r="62" spans="1:7" x14ac:dyDescent="0.25">
      <c r="A62" t="s">
        <v>206</v>
      </c>
      <c r="B62">
        <v>14.804</v>
      </c>
      <c r="C62">
        <v>16.122</v>
      </c>
    </row>
    <row r="63" spans="1:7" x14ac:dyDescent="0.25">
      <c r="A63" t="s">
        <v>207</v>
      </c>
      <c r="B63">
        <v>14.804</v>
      </c>
      <c r="C63">
        <v>16.120999999999999</v>
      </c>
    </row>
    <row r="65" spans="1:9" x14ac:dyDescent="0.25">
      <c r="A65" t="s">
        <v>208</v>
      </c>
      <c r="B65" s="3" t="s">
        <v>153</v>
      </c>
    </row>
    <row r="66" spans="1:9" x14ac:dyDescent="0.25">
      <c r="A66" t="s">
        <v>209</v>
      </c>
      <c r="B66" s="3" t="s">
        <v>153</v>
      </c>
    </row>
    <row r="67" spans="1:9" ht="29.1" customHeight="1" x14ac:dyDescent="0.25">
      <c r="A67" s="47" t="s">
        <v>210</v>
      </c>
      <c r="B67" s="3" t="s">
        <v>153</v>
      </c>
    </row>
    <row r="68" spans="1:9" ht="29.1" customHeight="1" x14ac:dyDescent="0.25">
      <c r="A68" s="47" t="s">
        <v>211</v>
      </c>
      <c r="B68" s="3" t="s">
        <v>153</v>
      </c>
    </row>
    <row r="69" spans="1:9" x14ac:dyDescent="0.25">
      <c r="A69" t="s">
        <v>480</v>
      </c>
      <c r="B69" s="49">
        <v>0.2782</v>
      </c>
    </row>
    <row r="70" spans="1:9" ht="43.5" customHeight="1" x14ac:dyDescent="0.25">
      <c r="A70" s="47" t="s">
        <v>213</v>
      </c>
      <c r="B70" s="3" t="s">
        <v>153</v>
      </c>
    </row>
    <row r="71" spans="1:9" x14ac:dyDescent="0.25">
      <c r="B71" s="3"/>
    </row>
    <row r="72" spans="1:9" ht="29.1" customHeight="1" x14ac:dyDescent="0.25">
      <c r="A72" s="47" t="s">
        <v>214</v>
      </c>
      <c r="B72" s="3" t="s">
        <v>153</v>
      </c>
    </row>
    <row r="73" spans="1:9" ht="29.1" customHeight="1" x14ac:dyDescent="0.25">
      <c r="A73" s="47" t="s">
        <v>215</v>
      </c>
      <c r="B73">
        <v>4696.2700000000004</v>
      </c>
    </row>
    <row r="74" spans="1:9" ht="29.1" customHeight="1" x14ac:dyDescent="0.25">
      <c r="A74" s="47" t="s">
        <v>216</v>
      </c>
      <c r="B74" s="3" t="s">
        <v>153</v>
      </c>
    </row>
    <row r="75" spans="1:9" ht="29.1" customHeight="1" x14ac:dyDescent="0.25">
      <c r="A75" s="47" t="s">
        <v>217</v>
      </c>
      <c r="B75" s="3" t="s">
        <v>153</v>
      </c>
    </row>
    <row r="77" spans="1:9" x14ac:dyDescent="0.25">
      <c r="A77" s="77" t="s">
        <v>481</v>
      </c>
      <c r="B77" s="78" t="s">
        <v>482</v>
      </c>
      <c r="C77" s="76"/>
      <c r="D77" s="76"/>
      <c r="E77" s="76"/>
      <c r="F77" s="76"/>
      <c r="G77" s="76"/>
      <c r="H77" s="76"/>
      <c r="I77" s="76"/>
    </row>
    <row r="78" spans="1:9" x14ac:dyDescent="0.25">
      <c r="A78" s="76"/>
      <c r="B78" s="76"/>
      <c r="C78" s="76"/>
      <c r="D78" s="76"/>
      <c r="E78" s="76"/>
      <c r="F78" s="76"/>
      <c r="G78" s="76"/>
      <c r="H78" s="76"/>
      <c r="I78" s="76"/>
    </row>
    <row r="79" spans="1:9" x14ac:dyDescent="0.25">
      <c r="A79" s="77" t="s">
        <v>483</v>
      </c>
      <c r="B79" s="79" t="s">
        <v>484</v>
      </c>
      <c r="C79" s="80"/>
      <c r="D79" s="80"/>
      <c r="E79" s="76"/>
      <c r="F79" s="76"/>
      <c r="G79" s="76"/>
      <c r="H79" s="76"/>
      <c r="I79" s="76"/>
    </row>
    <row r="80" spans="1:9" x14ac:dyDescent="0.25">
      <c r="A80" s="76"/>
      <c r="B80" s="76"/>
      <c r="C80" s="76"/>
      <c r="D80" s="76"/>
      <c r="E80" s="76"/>
      <c r="F80" s="88"/>
      <c r="G80" s="88"/>
      <c r="H80" s="87"/>
      <c r="I80" s="76"/>
    </row>
    <row r="81" spans="1:9" x14ac:dyDescent="0.25">
      <c r="A81" s="76"/>
      <c r="B81" s="79" t="s">
        <v>485</v>
      </c>
      <c r="C81" s="76"/>
      <c r="D81" s="76"/>
      <c r="E81" s="76"/>
      <c r="F81" s="76"/>
      <c r="G81" s="76"/>
      <c r="H81" s="76"/>
      <c r="I81" s="76"/>
    </row>
    <row r="82" spans="1:9" x14ac:dyDescent="0.25">
      <c r="A82" s="76"/>
      <c r="B82" s="81" t="s">
        <v>486</v>
      </c>
      <c r="C82" s="81" t="s">
        <v>487</v>
      </c>
      <c r="D82" s="76"/>
      <c r="E82" s="76"/>
      <c r="F82" s="76"/>
      <c r="G82" s="76"/>
      <c r="H82" s="76"/>
      <c r="I82" s="76"/>
    </row>
    <row r="83" spans="1:9" x14ac:dyDescent="0.25">
      <c r="A83" s="76"/>
      <c r="B83" s="84" t="s">
        <v>488</v>
      </c>
      <c r="C83" s="89"/>
      <c r="D83" s="76"/>
      <c r="E83" s="90"/>
      <c r="F83" s="76"/>
      <c r="G83" s="76"/>
      <c r="H83" s="76"/>
      <c r="I83" s="76"/>
    </row>
    <row r="84" spans="1:9" x14ac:dyDescent="0.25">
      <c r="A84" s="76"/>
      <c r="B84" s="76"/>
      <c r="C84" s="76"/>
      <c r="D84" s="76"/>
      <c r="E84" s="76"/>
      <c r="F84" s="76"/>
      <c r="G84" s="76"/>
      <c r="H84" s="76"/>
      <c r="I84" s="76"/>
    </row>
    <row r="85" spans="1:9" x14ac:dyDescent="0.25">
      <c r="A85" s="77" t="s">
        <v>489</v>
      </c>
      <c r="B85" s="78" t="s">
        <v>490</v>
      </c>
      <c r="C85" s="76"/>
      <c r="D85" s="76"/>
      <c r="E85" s="76"/>
      <c r="F85" s="76"/>
      <c r="G85" s="76"/>
      <c r="H85" s="76"/>
      <c r="I85" s="76"/>
    </row>
    <row r="86" spans="1:9" x14ac:dyDescent="0.25">
      <c r="A86" s="76"/>
      <c r="B86" s="76"/>
      <c r="C86" s="94"/>
      <c r="D86" s="95"/>
      <c r="E86" s="96">
        <v>18691756509.944</v>
      </c>
      <c r="F86" s="96">
        <v>15069556039.044001</v>
      </c>
      <c r="G86" s="96">
        <v>15069556039.044001</v>
      </c>
      <c r="H86" s="76"/>
      <c r="I86" s="76"/>
    </row>
    <row r="87" spans="1:9" x14ac:dyDescent="0.25">
      <c r="A87" s="77" t="s">
        <v>491</v>
      </c>
      <c r="B87" s="79" t="s">
        <v>492</v>
      </c>
      <c r="C87" s="76"/>
      <c r="D87" s="76"/>
      <c r="E87" s="76"/>
      <c r="F87" s="76"/>
      <c r="G87" s="76"/>
      <c r="H87" s="76"/>
      <c r="I87" s="76"/>
    </row>
    <row r="88" spans="1:9" x14ac:dyDescent="0.25">
      <c r="A88" s="76"/>
      <c r="B88" s="76"/>
      <c r="C88" s="76"/>
      <c r="D88" s="76"/>
      <c r="E88" s="94"/>
      <c r="F88" s="98"/>
      <c r="G88" s="98"/>
      <c r="H88" s="90"/>
      <c r="I88" s="76"/>
    </row>
    <row r="89" spans="1:9" x14ac:dyDescent="0.25">
      <c r="A89" s="76"/>
      <c r="B89" s="100"/>
      <c r="C89" s="76"/>
      <c r="D89" s="76"/>
      <c r="E89" s="76"/>
      <c r="F89" s="76"/>
      <c r="G89" s="76"/>
      <c r="H89" s="76"/>
      <c r="I89" s="76"/>
    </row>
    <row r="90" spans="1:9" x14ac:dyDescent="0.25">
      <c r="A90" s="77" t="s">
        <v>493</v>
      </c>
      <c r="B90" s="79" t="s">
        <v>494</v>
      </c>
      <c r="C90" s="76"/>
      <c r="D90" s="76"/>
      <c r="E90" s="76"/>
      <c r="F90" s="76"/>
      <c r="G90" s="76"/>
      <c r="H90" s="76"/>
      <c r="I90" s="76"/>
    </row>
    <row r="91" spans="1:9" x14ac:dyDescent="0.25">
      <c r="A91" s="76"/>
      <c r="B91" s="76"/>
      <c r="C91" s="76"/>
      <c r="D91" s="76"/>
      <c r="E91" s="76"/>
      <c r="F91" s="76"/>
      <c r="G91" s="76"/>
      <c r="H91" s="76"/>
      <c r="I91" s="76"/>
    </row>
    <row r="92" spans="1:9" x14ac:dyDescent="0.25">
      <c r="A92" s="77" t="s">
        <v>495</v>
      </c>
      <c r="B92" s="78" t="s">
        <v>496</v>
      </c>
      <c r="C92" s="76"/>
      <c r="D92" s="76"/>
      <c r="E92" s="76"/>
      <c r="F92" s="76"/>
      <c r="G92" s="76"/>
      <c r="H92" s="76"/>
      <c r="I92" s="76"/>
    </row>
    <row r="93" spans="1:9" x14ac:dyDescent="0.25">
      <c r="A93" s="76"/>
      <c r="B93" s="101"/>
      <c r="C93" s="76"/>
      <c r="D93" s="76"/>
      <c r="E93" s="76"/>
      <c r="F93" s="76"/>
      <c r="G93" s="76"/>
      <c r="H93" s="76"/>
      <c r="I93" s="76"/>
    </row>
    <row r="94" spans="1:9" x14ac:dyDescent="0.25">
      <c r="A94" s="77" t="s">
        <v>497</v>
      </c>
      <c r="B94" s="79" t="s">
        <v>498</v>
      </c>
      <c r="C94" s="76"/>
      <c r="D94" s="76"/>
      <c r="E94" s="76"/>
      <c r="F94" s="76"/>
      <c r="G94" s="76"/>
      <c r="H94" s="76"/>
      <c r="I94" s="76"/>
    </row>
    <row r="95" spans="1:9" x14ac:dyDescent="0.25">
      <c r="A95" s="77"/>
      <c r="B95" s="78"/>
      <c r="C95" s="76"/>
      <c r="D95" s="76"/>
      <c r="E95" s="76"/>
      <c r="F95" s="76"/>
      <c r="G95" s="76"/>
      <c r="H95" s="76"/>
      <c r="I95" s="76"/>
    </row>
    <row r="96" spans="1:9" x14ac:dyDescent="0.25">
      <c r="A96" s="77" t="s">
        <v>499</v>
      </c>
      <c r="B96" s="79" t="s">
        <v>500</v>
      </c>
      <c r="C96" s="76"/>
      <c r="D96" s="76"/>
      <c r="E96" s="76"/>
      <c r="F96" s="76"/>
      <c r="G96" s="76"/>
      <c r="H96" s="76"/>
      <c r="I96" s="76"/>
    </row>
    <row r="97" spans="1:9" x14ac:dyDescent="0.25">
      <c r="A97" s="77"/>
      <c r="B97" s="84"/>
      <c r="C97" s="84"/>
      <c r="D97" s="84"/>
      <c r="E97" s="102"/>
      <c r="F97" s="86"/>
      <c r="G97" s="86"/>
      <c r="H97" s="76"/>
      <c r="I97" s="76"/>
    </row>
    <row r="98" spans="1:9" x14ac:dyDescent="0.25">
      <c r="A98" s="77"/>
      <c r="B98" s="103"/>
      <c r="C98" s="76"/>
      <c r="D98" s="76"/>
      <c r="E98" s="93"/>
      <c r="F98" s="88"/>
      <c r="G98" s="88"/>
      <c r="H98" s="76"/>
      <c r="I98" s="76"/>
    </row>
    <row r="99" spans="1:9" x14ac:dyDescent="0.25">
      <c r="A99" s="77" t="s">
        <v>501</v>
      </c>
      <c r="B99" s="79" t="s">
        <v>502</v>
      </c>
      <c r="C99" s="76"/>
      <c r="D99" s="76"/>
      <c r="E99" s="76"/>
      <c r="F99" s="76"/>
      <c r="G99" s="76"/>
      <c r="H99" s="76"/>
      <c r="I99" s="76"/>
    </row>
    <row r="100" spans="1:9" x14ac:dyDescent="0.25">
      <c r="A100" s="76"/>
      <c r="B100" s="84"/>
      <c r="C100" s="84"/>
      <c r="D100" s="84"/>
      <c r="E100" s="104"/>
      <c r="F100" s="104"/>
      <c r="G100" s="104"/>
      <c r="H100" s="76"/>
      <c r="I100" s="76"/>
    </row>
    <row r="101" spans="1:9" x14ac:dyDescent="0.25">
      <c r="A101" s="76"/>
      <c r="B101" s="76"/>
      <c r="C101" s="76"/>
      <c r="D101" s="76"/>
      <c r="E101" s="106"/>
      <c r="F101" s="106"/>
      <c r="G101" s="106"/>
      <c r="H101" s="76"/>
      <c r="I101" s="76"/>
    </row>
    <row r="102" spans="1:9" x14ac:dyDescent="0.25">
      <c r="A102" s="76"/>
      <c r="B102" s="76" t="s">
        <v>503</v>
      </c>
      <c r="C102" s="76"/>
      <c r="D102" s="76"/>
      <c r="E102" s="76"/>
      <c r="F102" s="76"/>
      <c r="G102" s="76"/>
      <c r="H102" s="76"/>
      <c r="I102" s="76"/>
    </row>
    <row r="103" spans="1:9" x14ac:dyDescent="0.25">
      <c r="A103" s="76"/>
      <c r="B103" s="76"/>
      <c r="C103" s="76"/>
      <c r="D103" s="76"/>
      <c r="E103" s="76"/>
      <c r="F103" s="76"/>
      <c r="G103" s="76"/>
      <c r="H103" s="76"/>
      <c r="I103" s="76"/>
    </row>
    <row r="104" spans="1:9" x14ac:dyDescent="0.25">
      <c r="A104" s="77" t="s">
        <v>504</v>
      </c>
      <c r="B104" s="78" t="s">
        <v>505</v>
      </c>
      <c r="C104" s="76"/>
      <c r="D104" s="76"/>
      <c r="E104" s="76"/>
      <c r="F104" s="76"/>
      <c r="G104" s="76"/>
      <c r="H104" s="76"/>
      <c r="I104" s="76"/>
    </row>
    <row r="105" spans="1:9" x14ac:dyDescent="0.25">
      <c r="A105" s="76"/>
      <c r="B105" s="76"/>
      <c r="C105" s="76"/>
      <c r="D105" s="76"/>
      <c r="E105" s="76"/>
      <c r="F105" s="76"/>
      <c r="G105" s="76"/>
      <c r="H105" s="76"/>
      <c r="I105" s="76"/>
    </row>
    <row r="106" spans="1:9" x14ac:dyDescent="0.25">
      <c r="A106" s="76"/>
      <c r="B106" s="76" t="s">
        <v>506</v>
      </c>
      <c r="C106" s="76"/>
      <c r="D106" s="76"/>
      <c r="E106" s="76"/>
      <c r="F106" s="76"/>
      <c r="G106" s="76"/>
      <c r="H106" s="76"/>
      <c r="I106" s="76"/>
    </row>
    <row r="107" spans="1:9" x14ac:dyDescent="0.25">
      <c r="A107" s="76"/>
      <c r="B107" s="76"/>
      <c r="C107" s="76"/>
      <c r="D107" s="76"/>
      <c r="E107" s="76"/>
      <c r="F107" s="76"/>
      <c r="G107" s="76"/>
      <c r="H107" s="76"/>
      <c r="I107" s="76"/>
    </row>
    <row r="108" spans="1:9" x14ac:dyDescent="0.25">
      <c r="A108" s="77" t="s">
        <v>507</v>
      </c>
      <c r="B108" s="78" t="s">
        <v>508</v>
      </c>
      <c r="C108" s="76"/>
      <c r="D108" s="76"/>
      <c r="E108" s="76"/>
      <c r="F108" s="76"/>
      <c r="G108" s="76"/>
      <c r="H108" s="76"/>
      <c r="I108" s="76"/>
    </row>
    <row r="109" spans="1:9" x14ac:dyDescent="0.25">
      <c r="A109" s="76"/>
      <c r="B109" s="76"/>
      <c r="C109" s="76"/>
      <c r="D109" s="76"/>
      <c r="E109" s="76"/>
      <c r="F109" s="76"/>
      <c r="G109" s="76"/>
      <c r="H109" s="76"/>
      <c r="I109" s="76" t="s">
        <v>509</v>
      </c>
    </row>
    <row r="111" spans="1:9" ht="69.95" customHeight="1" x14ac:dyDescent="0.25">
      <c r="A111" s="107" t="s">
        <v>227</v>
      </c>
      <c r="B111" s="107" t="s">
        <v>228</v>
      </c>
      <c r="C111" s="107" t="s">
        <v>5</v>
      </c>
      <c r="D111" s="107" t="s">
        <v>6</v>
      </c>
    </row>
    <row r="112" spans="1:9" ht="69.95" customHeight="1" x14ac:dyDescent="0.25">
      <c r="A112" s="107" t="s">
        <v>523</v>
      </c>
      <c r="B112" s="107"/>
      <c r="C112" s="107" t="s">
        <v>14</v>
      </c>
      <c r="D112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9"/>
  <sheetViews>
    <sheetView showGridLines="0" workbookViewId="0">
      <pane ySplit="4" topLeftCell="A5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26" bestFit="1" customWidth="1"/>
    <col min="2" max="2" width="22" bestFit="1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2248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2249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3"/>
      <c r="B7" s="31"/>
      <c r="C7" s="31"/>
      <c r="D7" s="14"/>
      <c r="E7" s="15"/>
      <c r="F7" s="16"/>
      <c r="G7" s="16"/>
    </row>
    <row r="8" spans="1:7" x14ac:dyDescent="0.25">
      <c r="A8" s="17" t="s">
        <v>1229</v>
      </c>
      <c r="B8" s="31"/>
      <c r="C8" s="31"/>
      <c r="D8" s="14"/>
      <c r="E8" s="15"/>
      <c r="F8" s="16"/>
      <c r="G8" s="16"/>
    </row>
    <row r="9" spans="1:7" x14ac:dyDescent="0.25">
      <c r="A9" s="13" t="s">
        <v>2250</v>
      </c>
      <c r="B9" s="31" t="s">
        <v>2251</v>
      </c>
      <c r="C9" s="31"/>
      <c r="D9" s="14">
        <v>59365230.002100013</v>
      </c>
      <c r="E9" s="15">
        <v>928988.67</v>
      </c>
      <c r="F9" s="16">
        <v>0.99860000000000004</v>
      </c>
      <c r="G9" s="16"/>
    </row>
    <row r="10" spans="1:7" x14ac:dyDescent="0.25">
      <c r="A10" s="17" t="s">
        <v>187</v>
      </c>
      <c r="B10" s="32"/>
      <c r="C10" s="32"/>
      <c r="D10" s="18"/>
      <c r="E10" s="19">
        <v>928988.67</v>
      </c>
      <c r="F10" s="20">
        <v>0.99860000000000004</v>
      </c>
      <c r="G10" s="21"/>
    </row>
    <row r="11" spans="1:7" x14ac:dyDescent="0.25">
      <c r="A11" s="13"/>
      <c r="B11" s="31"/>
      <c r="C11" s="31"/>
      <c r="D11" s="14"/>
      <c r="E11" s="15"/>
      <c r="F11" s="16"/>
      <c r="G11" s="16"/>
    </row>
    <row r="12" spans="1:7" x14ac:dyDescent="0.25">
      <c r="A12" s="24" t="s">
        <v>190</v>
      </c>
      <c r="B12" s="33"/>
      <c r="C12" s="33"/>
      <c r="D12" s="25"/>
      <c r="E12" s="19">
        <v>928988.67</v>
      </c>
      <c r="F12" s="20">
        <v>0.99860000000000004</v>
      </c>
      <c r="G12" s="21"/>
    </row>
    <row r="13" spans="1:7" x14ac:dyDescent="0.25">
      <c r="A13" s="13"/>
      <c r="B13" s="31"/>
      <c r="C13" s="31"/>
      <c r="D13" s="14"/>
      <c r="E13" s="15"/>
      <c r="F13" s="16"/>
      <c r="G13" s="16"/>
    </row>
    <row r="14" spans="1:7" x14ac:dyDescent="0.25">
      <c r="A14" s="17" t="s">
        <v>191</v>
      </c>
      <c r="B14" s="31"/>
      <c r="C14" s="31"/>
      <c r="D14" s="14"/>
      <c r="E14" s="15"/>
      <c r="F14" s="16"/>
      <c r="G14" s="16"/>
    </row>
    <row r="15" spans="1:7" x14ac:dyDescent="0.25">
      <c r="A15" s="13" t="s">
        <v>192</v>
      </c>
      <c r="B15" s="31"/>
      <c r="C15" s="31"/>
      <c r="D15" s="14"/>
      <c r="E15" s="15">
        <v>1330.24</v>
      </c>
      <c r="F15" s="16">
        <v>1.4E-3</v>
      </c>
      <c r="G15" s="16">
        <v>5.2331000000000003E-2</v>
      </c>
    </row>
    <row r="16" spans="1:7" x14ac:dyDescent="0.25">
      <c r="A16" s="17" t="s">
        <v>187</v>
      </c>
      <c r="B16" s="32"/>
      <c r="C16" s="32"/>
      <c r="D16" s="18"/>
      <c r="E16" s="19">
        <v>1330.24</v>
      </c>
      <c r="F16" s="20">
        <v>1.4E-3</v>
      </c>
      <c r="G16" s="21"/>
    </row>
    <row r="17" spans="1:7" x14ac:dyDescent="0.25">
      <c r="A17" s="13"/>
      <c r="B17" s="31"/>
      <c r="C17" s="31"/>
      <c r="D17" s="14"/>
      <c r="E17" s="15"/>
      <c r="F17" s="16"/>
      <c r="G17" s="16"/>
    </row>
    <row r="18" spans="1:7" x14ac:dyDescent="0.25">
      <c r="A18" s="24" t="s">
        <v>190</v>
      </c>
      <c r="B18" s="33"/>
      <c r="C18" s="33"/>
      <c r="D18" s="25"/>
      <c r="E18" s="19">
        <v>1330.24</v>
      </c>
      <c r="F18" s="20">
        <v>1.4E-3</v>
      </c>
      <c r="G18" s="21"/>
    </row>
    <row r="19" spans="1:7" x14ac:dyDescent="0.25">
      <c r="A19" s="13" t="s">
        <v>193</v>
      </c>
      <c r="B19" s="31"/>
      <c r="C19" s="31"/>
      <c r="D19" s="14"/>
      <c r="E19" s="15">
        <v>0.19071959999999999</v>
      </c>
      <c r="F19" s="68">
        <v>0</v>
      </c>
      <c r="G19" s="16"/>
    </row>
    <row r="20" spans="1:7" x14ac:dyDescent="0.25">
      <c r="A20" s="13" t="s">
        <v>194</v>
      </c>
      <c r="B20" s="31"/>
      <c r="C20" s="31"/>
      <c r="D20" s="14"/>
      <c r="E20" s="35">
        <v>-30.5707196</v>
      </c>
      <c r="F20" s="68">
        <v>0</v>
      </c>
      <c r="G20" s="16">
        <v>5.2330000000000002E-2</v>
      </c>
    </row>
    <row r="21" spans="1:7" x14ac:dyDescent="0.25">
      <c r="A21" s="26" t="s">
        <v>195</v>
      </c>
      <c r="B21" s="34"/>
      <c r="C21" s="34"/>
      <c r="D21" s="27"/>
      <c r="E21" s="28">
        <v>930288.53</v>
      </c>
      <c r="F21" s="29">
        <v>1</v>
      </c>
      <c r="G21" s="29"/>
    </row>
    <row r="25" spans="1:7" x14ac:dyDescent="0.25">
      <c r="A25" s="69" t="s">
        <v>197</v>
      </c>
    </row>
    <row r="26" spans="1:7" x14ac:dyDescent="0.25">
      <c r="A26" s="1" t="s">
        <v>199</v>
      </c>
    </row>
    <row r="27" spans="1:7" ht="29.1" customHeight="1" x14ac:dyDescent="0.25">
      <c r="A27" s="47" t="s">
        <v>200</v>
      </c>
      <c r="B27" s="3" t="s">
        <v>153</v>
      </c>
    </row>
    <row r="28" spans="1:7" x14ac:dyDescent="0.25">
      <c r="A28" t="s">
        <v>201</v>
      </c>
    </row>
    <row r="29" spans="1:7" x14ac:dyDescent="0.25">
      <c r="A29" t="s">
        <v>202</v>
      </c>
      <c r="B29" t="s">
        <v>203</v>
      </c>
      <c r="C29" t="s">
        <v>203</v>
      </c>
    </row>
    <row r="30" spans="1:7" x14ac:dyDescent="0.25">
      <c r="B30" s="48">
        <v>46112</v>
      </c>
      <c r="C30" s="48">
        <v>46142</v>
      </c>
    </row>
    <row r="31" spans="1:7" x14ac:dyDescent="0.25">
      <c r="A31" t="s">
        <v>478</v>
      </c>
      <c r="B31">
        <v>15.4147</v>
      </c>
      <c r="C31">
        <v>15.5764</v>
      </c>
    </row>
    <row r="32" spans="1:7" x14ac:dyDescent="0.25">
      <c r="A32" t="s">
        <v>205</v>
      </c>
      <c r="B32">
        <v>15.4147</v>
      </c>
      <c r="C32">
        <v>15.5764</v>
      </c>
    </row>
    <row r="33" spans="1:3" x14ac:dyDescent="0.25">
      <c r="A33" t="s">
        <v>479</v>
      </c>
      <c r="B33">
        <v>15.4147</v>
      </c>
      <c r="C33">
        <v>15.5764</v>
      </c>
    </row>
    <row r="34" spans="1:3" x14ac:dyDescent="0.25">
      <c r="A34" t="s">
        <v>207</v>
      </c>
      <c r="B34">
        <v>15.4147</v>
      </c>
      <c r="C34">
        <v>15.5764</v>
      </c>
    </row>
    <row r="36" spans="1:3" x14ac:dyDescent="0.25">
      <c r="A36" t="s">
        <v>208</v>
      </c>
      <c r="B36" s="3" t="s">
        <v>153</v>
      </c>
    </row>
    <row r="37" spans="1:3" x14ac:dyDescent="0.25">
      <c r="A37" t="s">
        <v>209</v>
      </c>
      <c r="B37" s="3" t="s">
        <v>153</v>
      </c>
    </row>
    <row r="38" spans="1:3" ht="57.95" customHeight="1" x14ac:dyDescent="0.25">
      <c r="A38" s="47" t="s">
        <v>210</v>
      </c>
      <c r="B38" s="3" t="s">
        <v>153</v>
      </c>
    </row>
    <row r="39" spans="1:3" ht="43.5" customHeight="1" x14ac:dyDescent="0.25">
      <c r="A39" s="47" t="s">
        <v>211</v>
      </c>
      <c r="B39" s="3" t="s">
        <v>153</v>
      </c>
    </row>
    <row r="40" spans="1:3" ht="72.599999999999994" customHeight="1" x14ac:dyDescent="0.25">
      <c r="A40" s="47" t="s">
        <v>616</v>
      </c>
      <c r="B40" s="3" t="s">
        <v>153</v>
      </c>
    </row>
    <row r="41" spans="1:3" x14ac:dyDescent="0.25">
      <c r="A41" t="s">
        <v>212</v>
      </c>
      <c r="B41" s="49">
        <f>B54</f>
        <v>3.5869438106415008</v>
      </c>
    </row>
    <row r="42" spans="1:3" ht="57.95" customHeight="1" x14ac:dyDescent="0.25">
      <c r="A42" s="47" t="s">
        <v>617</v>
      </c>
      <c r="B42" s="3" t="s">
        <v>153</v>
      </c>
    </row>
    <row r="43" spans="1:3" ht="57.95" customHeight="1" x14ac:dyDescent="0.25">
      <c r="A43" s="47" t="s">
        <v>618</v>
      </c>
      <c r="B43" t="s">
        <v>153</v>
      </c>
    </row>
    <row r="44" spans="1:3" ht="43.5" customHeight="1" x14ac:dyDescent="0.25">
      <c r="A44" s="47" t="s">
        <v>619</v>
      </c>
      <c r="B44" s="3" t="s">
        <v>153</v>
      </c>
    </row>
    <row r="45" spans="1:3" ht="43.5" customHeight="1" x14ac:dyDescent="0.25">
      <c r="A45" s="47" t="s">
        <v>620</v>
      </c>
      <c r="B45" s="3" t="s">
        <v>153</v>
      </c>
    </row>
    <row r="47" spans="1:3" x14ac:dyDescent="0.25">
      <c r="A47" t="s">
        <v>218</v>
      </c>
    </row>
    <row r="48" spans="1:3" x14ac:dyDescent="0.25">
      <c r="A48" s="51" t="s">
        <v>219</v>
      </c>
      <c r="B48" s="51" t="s">
        <v>2252</v>
      </c>
    </row>
    <row r="49" spans="1:4" x14ac:dyDescent="0.25">
      <c r="A49" s="51" t="s">
        <v>221</v>
      </c>
      <c r="B49" s="51" t="s">
        <v>1305</v>
      </c>
    </row>
    <row r="50" spans="1:4" x14ac:dyDescent="0.25">
      <c r="A50" s="51"/>
      <c r="B50" s="51"/>
    </row>
    <row r="51" spans="1:4" x14ac:dyDescent="0.25">
      <c r="A51" s="51" t="s">
        <v>223</v>
      </c>
      <c r="B51" s="52">
        <v>7.4705627112323842</v>
      </c>
    </row>
    <row r="52" spans="1:4" x14ac:dyDescent="0.25">
      <c r="A52" s="51"/>
      <c r="B52" s="51"/>
    </row>
    <row r="53" spans="1:4" x14ac:dyDescent="0.25">
      <c r="A53" s="51" t="s">
        <v>224</v>
      </c>
      <c r="B53" s="53">
        <v>3.1846999999999999</v>
      </c>
    </row>
    <row r="54" spans="1:4" x14ac:dyDescent="0.25">
      <c r="A54" s="51" t="s">
        <v>225</v>
      </c>
      <c r="B54" s="53">
        <v>3.5869438106415008</v>
      </c>
    </row>
    <row r="55" spans="1:4" x14ac:dyDescent="0.25">
      <c r="A55" s="51"/>
      <c r="B55" s="51"/>
    </row>
    <row r="56" spans="1:4" x14ac:dyDescent="0.25">
      <c r="A56" s="51" t="s">
        <v>226</v>
      </c>
      <c r="B56" s="54">
        <v>46142</v>
      </c>
    </row>
    <row r="58" spans="1:4" ht="69.95" customHeight="1" x14ac:dyDescent="0.25">
      <c r="A58" s="107" t="s">
        <v>227</v>
      </c>
      <c r="B58" s="107" t="s">
        <v>228</v>
      </c>
      <c r="C58" s="107" t="s">
        <v>5</v>
      </c>
      <c r="D58" s="107" t="s">
        <v>6</v>
      </c>
    </row>
    <row r="59" spans="1:4" ht="69.95" customHeight="1" x14ac:dyDescent="0.25">
      <c r="A59" s="107" t="s">
        <v>2252</v>
      </c>
      <c r="B59" s="107"/>
      <c r="C59" s="107" t="s">
        <v>11</v>
      </c>
      <c r="D59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9"/>
  <sheetViews>
    <sheetView showGridLines="0" workbookViewId="0">
      <pane ySplit="4" topLeftCell="A10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26" bestFit="1" customWidth="1"/>
    <col min="2" max="2" width="22" bestFit="1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2253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2254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3"/>
      <c r="B7" s="31"/>
      <c r="C7" s="31"/>
      <c r="D7" s="14"/>
      <c r="E7" s="15"/>
      <c r="F7" s="16"/>
      <c r="G7" s="16"/>
    </row>
    <row r="8" spans="1:7" x14ac:dyDescent="0.25">
      <c r="A8" s="17" t="s">
        <v>1229</v>
      </c>
      <c r="B8" s="31"/>
      <c r="C8" s="31"/>
      <c r="D8" s="14"/>
      <c r="E8" s="15"/>
      <c r="F8" s="16"/>
      <c r="G8" s="16"/>
    </row>
    <row r="9" spans="1:7" x14ac:dyDescent="0.25">
      <c r="A9" s="13" t="s">
        <v>2255</v>
      </c>
      <c r="B9" s="31" t="s">
        <v>2256</v>
      </c>
      <c r="C9" s="31"/>
      <c r="D9" s="14">
        <v>32620092</v>
      </c>
      <c r="E9" s="15">
        <v>457059.68</v>
      </c>
      <c r="F9" s="16">
        <v>0.99780000000000002</v>
      </c>
      <c r="G9" s="16"/>
    </row>
    <row r="10" spans="1:7" x14ac:dyDescent="0.25">
      <c r="A10" s="17" t="s">
        <v>187</v>
      </c>
      <c r="B10" s="32"/>
      <c r="C10" s="32"/>
      <c r="D10" s="18"/>
      <c r="E10" s="19">
        <v>457059.68</v>
      </c>
      <c r="F10" s="20">
        <v>0.99780000000000002</v>
      </c>
      <c r="G10" s="21"/>
    </row>
    <row r="11" spans="1:7" x14ac:dyDescent="0.25">
      <c r="A11" s="13"/>
      <c r="B11" s="31"/>
      <c r="C11" s="31"/>
      <c r="D11" s="14"/>
      <c r="E11" s="15"/>
      <c r="F11" s="16"/>
      <c r="G11" s="16"/>
    </row>
    <row r="12" spans="1:7" x14ac:dyDescent="0.25">
      <c r="A12" s="24" t="s">
        <v>190</v>
      </c>
      <c r="B12" s="33"/>
      <c r="C12" s="33"/>
      <c r="D12" s="25"/>
      <c r="E12" s="19">
        <v>457059.68</v>
      </c>
      <c r="F12" s="20">
        <v>0.99780000000000002</v>
      </c>
      <c r="G12" s="21"/>
    </row>
    <row r="13" spans="1:7" x14ac:dyDescent="0.25">
      <c r="A13" s="13"/>
      <c r="B13" s="31"/>
      <c r="C13" s="31"/>
      <c r="D13" s="14"/>
      <c r="E13" s="15"/>
      <c r="F13" s="16"/>
      <c r="G13" s="16"/>
    </row>
    <row r="14" spans="1:7" x14ac:dyDescent="0.25">
      <c r="A14" s="17" t="s">
        <v>191</v>
      </c>
      <c r="B14" s="31"/>
      <c r="C14" s="31"/>
      <c r="D14" s="14"/>
      <c r="E14" s="15"/>
      <c r="F14" s="16"/>
      <c r="G14" s="16"/>
    </row>
    <row r="15" spans="1:7" x14ac:dyDescent="0.25">
      <c r="A15" s="13" t="s">
        <v>192</v>
      </c>
      <c r="B15" s="31"/>
      <c r="C15" s="31"/>
      <c r="D15" s="14"/>
      <c r="E15" s="15">
        <v>1024.4100000000001</v>
      </c>
      <c r="F15" s="16">
        <v>2.2000000000000001E-3</v>
      </c>
      <c r="G15" s="16">
        <v>5.2331000000000003E-2</v>
      </c>
    </row>
    <row r="16" spans="1:7" x14ac:dyDescent="0.25">
      <c r="A16" s="17" t="s">
        <v>187</v>
      </c>
      <c r="B16" s="32"/>
      <c r="C16" s="32"/>
      <c r="D16" s="18"/>
      <c r="E16" s="19">
        <v>1024.4100000000001</v>
      </c>
      <c r="F16" s="20">
        <v>2.2000000000000001E-3</v>
      </c>
      <c r="G16" s="21"/>
    </row>
    <row r="17" spans="1:7" x14ac:dyDescent="0.25">
      <c r="A17" s="13"/>
      <c r="B17" s="31"/>
      <c r="C17" s="31"/>
      <c r="D17" s="14"/>
      <c r="E17" s="15"/>
      <c r="F17" s="16"/>
      <c r="G17" s="16"/>
    </row>
    <row r="18" spans="1:7" x14ac:dyDescent="0.25">
      <c r="A18" s="24" t="s">
        <v>190</v>
      </c>
      <c r="B18" s="33"/>
      <c r="C18" s="33"/>
      <c r="D18" s="25"/>
      <c r="E18" s="19">
        <v>1024.4100000000001</v>
      </c>
      <c r="F18" s="20">
        <v>2.2000000000000001E-3</v>
      </c>
      <c r="G18" s="21"/>
    </row>
    <row r="19" spans="1:7" x14ac:dyDescent="0.25">
      <c r="A19" s="13" t="s">
        <v>193</v>
      </c>
      <c r="B19" s="31"/>
      <c r="C19" s="31"/>
      <c r="D19" s="14"/>
      <c r="E19" s="15">
        <v>0.14687269999999999</v>
      </c>
      <c r="F19" s="68">
        <v>0</v>
      </c>
      <c r="G19" s="16"/>
    </row>
    <row r="20" spans="1:7" x14ac:dyDescent="0.25">
      <c r="A20" s="13" t="s">
        <v>194</v>
      </c>
      <c r="B20" s="31"/>
      <c r="C20" s="31"/>
      <c r="D20" s="14"/>
      <c r="E20" s="35">
        <v>-25.156872700000001</v>
      </c>
      <c r="F20" s="68">
        <v>0</v>
      </c>
      <c r="G20" s="16">
        <v>5.2331000000000003E-2</v>
      </c>
    </row>
    <row r="21" spans="1:7" x14ac:dyDescent="0.25">
      <c r="A21" s="26" t="s">
        <v>195</v>
      </c>
      <c r="B21" s="34"/>
      <c r="C21" s="34"/>
      <c r="D21" s="27"/>
      <c r="E21" s="28">
        <v>458059.08</v>
      </c>
      <c r="F21" s="29">
        <v>1</v>
      </c>
      <c r="G21" s="29"/>
    </row>
    <row r="25" spans="1:7" x14ac:dyDescent="0.25">
      <c r="A25" s="69" t="s">
        <v>197</v>
      </c>
    </row>
    <row r="26" spans="1:7" x14ac:dyDescent="0.25">
      <c r="A26" s="1" t="s">
        <v>199</v>
      </c>
    </row>
    <row r="27" spans="1:7" ht="29.1" customHeight="1" x14ac:dyDescent="0.25">
      <c r="A27" s="47" t="s">
        <v>200</v>
      </c>
      <c r="B27" s="3" t="s">
        <v>153</v>
      </c>
    </row>
    <row r="28" spans="1:7" x14ac:dyDescent="0.25">
      <c r="A28" t="s">
        <v>201</v>
      </c>
    </row>
    <row r="29" spans="1:7" x14ac:dyDescent="0.25">
      <c r="A29" t="s">
        <v>202</v>
      </c>
      <c r="B29" t="s">
        <v>203</v>
      </c>
      <c r="C29" t="s">
        <v>203</v>
      </c>
    </row>
    <row r="30" spans="1:7" x14ac:dyDescent="0.25">
      <c r="B30" s="48">
        <v>46112</v>
      </c>
      <c r="C30" s="48">
        <v>46142</v>
      </c>
    </row>
    <row r="31" spans="1:7" x14ac:dyDescent="0.25">
      <c r="A31" t="s">
        <v>478</v>
      </c>
      <c r="B31">
        <v>13.7667</v>
      </c>
      <c r="C31">
        <v>13.961499999999999</v>
      </c>
    </row>
    <row r="32" spans="1:7" x14ac:dyDescent="0.25">
      <c r="A32" t="s">
        <v>205</v>
      </c>
      <c r="B32">
        <v>13.7667</v>
      </c>
      <c r="C32">
        <v>13.961499999999999</v>
      </c>
    </row>
    <row r="33" spans="1:3" x14ac:dyDescent="0.25">
      <c r="A33" t="s">
        <v>479</v>
      </c>
      <c r="B33">
        <v>13.7667</v>
      </c>
      <c r="C33">
        <v>13.961499999999999</v>
      </c>
    </row>
    <row r="34" spans="1:3" x14ac:dyDescent="0.25">
      <c r="A34" t="s">
        <v>207</v>
      </c>
      <c r="B34">
        <v>13.7667</v>
      </c>
      <c r="C34">
        <v>13.961499999999999</v>
      </c>
    </row>
    <row r="36" spans="1:3" x14ac:dyDescent="0.25">
      <c r="A36" t="s">
        <v>208</v>
      </c>
      <c r="B36" s="3" t="s">
        <v>153</v>
      </c>
    </row>
    <row r="37" spans="1:3" x14ac:dyDescent="0.25">
      <c r="A37" t="s">
        <v>209</v>
      </c>
      <c r="B37" s="3" t="s">
        <v>153</v>
      </c>
    </row>
    <row r="38" spans="1:3" ht="57.95" customHeight="1" x14ac:dyDescent="0.25">
      <c r="A38" s="47" t="s">
        <v>210</v>
      </c>
      <c r="B38" s="3" t="s">
        <v>153</v>
      </c>
    </row>
    <row r="39" spans="1:3" ht="43.5" customHeight="1" x14ac:dyDescent="0.25">
      <c r="A39" s="47" t="s">
        <v>211</v>
      </c>
      <c r="B39" s="3" t="s">
        <v>153</v>
      </c>
    </row>
    <row r="40" spans="1:3" ht="72.599999999999994" customHeight="1" x14ac:dyDescent="0.25">
      <c r="A40" s="47" t="s">
        <v>616</v>
      </c>
      <c r="B40" s="3" t="s">
        <v>153</v>
      </c>
    </row>
    <row r="41" spans="1:3" x14ac:dyDescent="0.25">
      <c r="A41" t="s">
        <v>212</v>
      </c>
      <c r="B41" s="49">
        <f>B54</f>
        <v>4.7275363762346414</v>
      </c>
    </row>
    <row r="42" spans="1:3" ht="57.95" customHeight="1" x14ac:dyDescent="0.25">
      <c r="A42" s="47" t="s">
        <v>617</v>
      </c>
      <c r="B42" s="3" t="s">
        <v>153</v>
      </c>
    </row>
    <row r="43" spans="1:3" ht="57.95" customHeight="1" x14ac:dyDescent="0.25">
      <c r="A43" s="47" t="s">
        <v>618</v>
      </c>
      <c r="B43" t="s">
        <v>153</v>
      </c>
    </row>
    <row r="44" spans="1:3" ht="43.5" customHeight="1" x14ac:dyDescent="0.25">
      <c r="A44" s="47" t="s">
        <v>619</v>
      </c>
      <c r="B44" s="3" t="s">
        <v>153</v>
      </c>
    </row>
    <row r="45" spans="1:3" ht="43.5" customHeight="1" x14ac:dyDescent="0.25">
      <c r="A45" s="47" t="s">
        <v>620</v>
      </c>
      <c r="B45" s="3" t="s">
        <v>153</v>
      </c>
    </row>
    <row r="47" spans="1:3" x14ac:dyDescent="0.25">
      <c r="A47" t="s">
        <v>218</v>
      </c>
    </row>
    <row r="48" spans="1:3" x14ac:dyDescent="0.25">
      <c r="A48" s="51" t="s">
        <v>219</v>
      </c>
      <c r="B48" s="51" t="s">
        <v>2257</v>
      </c>
    </row>
    <row r="49" spans="1:4" x14ac:dyDescent="0.25">
      <c r="A49" s="51" t="s">
        <v>221</v>
      </c>
      <c r="B49" s="51" t="s">
        <v>1305</v>
      </c>
    </row>
    <row r="50" spans="1:4" x14ac:dyDescent="0.25">
      <c r="A50" s="51"/>
      <c r="B50" s="51"/>
    </row>
    <row r="51" spans="1:4" x14ac:dyDescent="0.25">
      <c r="A51" s="51" t="s">
        <v>223</v>
      </c>
      <c r="B51" s="52">
        <v>7.5284704540643874</v>
      </c>
    </row>
    <row r="52" spans="1:4" x14ac:dyDescent="0.25">
      <c r="A52" s="51"/>
      <c r="B52" s="51"/>
    </row>
    <row r="53" spans="1:4" x14ac:dyDescent="0.25">
      <c r="A53" s="51" t="s">
        <v>224</v>
      </c>
      <c r="B53" s="53">
        <v>4.0400999999999998</v>
      </c>
    </row>
    <row r="54" spans="1:4" x14ac:dyDescent="0.25">
      <c r="A54" s="51" t="s">
        <v>225</v>
      </c>
      <c r="B54" s="53">
        <v>4.7275363762346414</v>
      </c>
    </row>
    <row r="55" spans="1:4" x14ac:dyDescent="0.25">
      <c r="A55" s="51"/>
      <c r="B55" s="51"/>
    </row>
    <row r="56" spans="1:4" x14ac:dyDescent="0.25">
      <c r="A56" s="51" t="s">
        <v>226</v>
      </c>
      <c r="B56" s="54">
        <v>46142</v>
      </c>
    </row>
    <row r="58" spans="1:4" ht="69.95" customHeight="1" x14ac:dyDescent="0.25">
      <c r="A58" s="107" t="s">
        <v>227</v>
      </c>
      <c r="B58" s="107" t="s">
        <v>228</v>
      </c>
      <c r="C58" s="107" t="s">
        <v>5</v>
      </c>
      <c r="D58" s="107" t="s">
        <v>6</v>
      </c>
    </row>
    <row r="59" spans="1:4" ht="69.95" customHeight="1" x14ac:dyDescent="0.25">
      <c r="A59" s="107" t="s">
        <v>2257</v>
      </c>
      <c r="B59" s="107"/>
      <c r="C59" s="107" t="s">
        <v>21</v>
      </c>
      <c r="D59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103"/>
  <sheetViews>
    <sheetView showGridLines="0" workbookViewId="0">
      <pane ySplit="4" topLeftCell="A46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2258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2259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152</v>
      </c>
      <c r="B7" s="31"/>
      <c r="C7" s="31"/>
      <c r="D7" s="14"/>
      <c r="E7" s="15" t="s">
        <v>153</v>
      </c>
      <c r="F7" s="16" t="s">
        <v>153</v>
      </c>
      <c r="G7" s="16"/>
    </row>
    <row r="8" spans="1:7" x14ac:dyDescent="0.25">
      <c r="A8" s="13"/>
      <c r="B8" s="31"/>
      <c r="C8" s="31"/>
      <c r="D8" s="14"/>
      <c r="E8" s="15"/>
      <c r="F8" s="16"/>
      <c r="G8" s="16"/>
    </row>
    <row r="9" spans="1:7" x14ac:dyDescent="0.25">
      <c r="A9" s="17" t="s">
        <v>154</v>
      </c>
      <c r="B9" s="31"/>
      <c r="C9" s="31"/>
      <c r="D9" s="14"/>
      <c r="E9" s="15"/>
      <c r="F9" s="16"/>
      <c r="G9" s="16"/>
    </row>
    <row r="10" spans="1:7" x14ac:dyDescent="0.25">
      <c r="A10" s="17" t="s">
        <v>155</v>
      </c>
      <c r="B10" s="31"/>
      <c r="C10" s="31"/>
      <c r="D10" s="14"/>
      <c r="E10" s="15"/>
      <c r="F10" s="16"/>
      <c r="G10" s="16"/>
    </row>
    <row r="11" spans="1:7" x14ac:dyDescent="0.25">
      <c r="A11" s="13" t="s">
        <v>2260</v>
      </c>
      <c r="B11" s="31" t="s">
        <v>2261</v>
      </c>
      <c r="C11" s="31" t="s">
        <v>161</v>
      </c>
      <c r="D11" s="14">
        <v>21000000</v>
      </c>
      <c r="E11" s="15">
        <v>20819.57</v>
      </c>
      <c r="F11" s="16">
        <v>9.5799999999999996E-2</v>
      </c>
      <c r="G11" s="16">
        <v>7.1849999999999997E-2</v>
      </c>
    </row>
    <row r="12" spans="1:7" x14ac:dyDescent="0.25">
      <c r="A12" s="13" t="s">
        <v>2262</v>
      </c>
      <c r="B12" s="31" t="s">
        <v>2263</v>
      </c>
      <c r="C12" s="31" t="s">
        <v>161</v>
      </c>
      <c r="D12" s="14">
        <v>19500000</v>
      </c>
      <c r="E12" s="15">
        <v>19604.560000000001</v>
      </c>
      <c r="F12" s="16">
        <v>9.0200000000000002E-2</v>
      </c>
      <c r="G12" s="16">
        <v>7.1749999999999994E-2</v>
      </c>
    </row>
    <row r="13" spans="1:7" x14ac:dyDescent="0.25">
      <c r="A13" s="13" t="s">
        <v>2264</v>
      </c>
      <c r="B13" s="31" t="s">
        <v>2265</v>
      </c>
      <c r="C13" s="31" t="s">
        <v>161</v>
      </c>
      <c r="D13" s="14">
        <v>15000000</v>
      </c>
      <c r="E13" s="15">
        <v>15073.7</v>
      </c>
      <c r="F13" s="16">
        <v>6.9400000000000003E-2</v>
      </c>
      <c r="G13" s="16">
        <v>7.2836999999999999E-2</v>
      </c>
    </row>
    <row r="14" spans="1:7" x14ac:dyDescent="0.25">
      <c r="A14" s="13" t="s">
        <v>2266</v>
      </c>
      <c r="B14" s="31" t="s">
        <v>2267</v>
      </c>
      <c r="C14" s="31" t="s">
        <v>161</v>
      </c>
      <c r="D14" s="14">
        <v>11000000</v>
      </c>
      <c r="E14" s="15">
        <v>11052.02</v>
      </c>
      <c r="F14" s="16">
        <v>5.0900000000000001E-2</v>
      </c>
      <c r="G14" s="16">
        <v>7.22E-2</v>
      </c>
    </row>
    <row r="15" spans="1:7" x14ac:dyDescent="0.25">
      <c r="A15" s="13" t="s">
        <v>2268</v>
      </c>
      <c r="B15" s="31" t="s">
        <v>2269</v>
      </c>
      <c r="C15" s="31" t="s">
        <v>161</v>
      </c>
      <c r="D15" s="14">
        <v>10500000</v>
      </c>
      <c r="E15" s="15">
        <v>10531.28</v>
      </c>
      <c r="F15" s="16">
        <v>4.8500000000000001E-2</v>
      </c>
      <c r="G15" s="16">
        <v>7.4545E-2</v>
      </c>
    </row>
    <row r="16" spans="1:7" x14ac:dyDescent="0.25">
      <c r="A16" s="13" t="s">
        <v>2270</v>
      </c>
      <c r="B16" s="31" t="s">
        <v>2271</v>
      </c>
      <c r="C16" s="31" t="s">
        <v>158</v>
      </c>
      <c r="D16" s="14">
        <v>7500000</v>
      </c>
      <c r="E16" s="15">
        <v>7519.07</v>
      </c>
      <c r="F16" s="16">
        <v>3.4599999999999999E-2</v>
      </c>
      <c r="G16" s="16">
        <v>7.4149999999999994E-2</v>
      </c>
    </row>
    <row r="17" spans="1:7" x14ac:dyDescent="0.25">
      <c r="A17" s="13" t="s">
        <v>2272</v>
      </c>
      <c r="B17" s="31" t="s">
        <v>2273</v>
      </c>
      <c r="C17" s="31" t="s">
        <v>161</v>
      </c>
      <c r="D17" s="14">
        <v>6700000</v>
      </c>
      <c r="E17" s="15">
        <v>6731.76</v>
      </c>
      <c r="F17" s="16">
        <v>3.1E-2</v>
      </c>
      <c r="G17" s="16">
        <v>7.3150000000000007E-2</v>
      </c>
    </row>
    <row r="18" spans="1:7" x14ac:dyDescent="0.25">
      <c r="A18" s="13" t="s">
        <v>2274</v>
      </c>
      <c r="B18" s="31" t="s">
        <v>2275</v>
      </c>
      <c r="C18" s="31" t="s">
        <v>168</v>
      </c>
      <c r="D18" s="14">
        <v>3000000</v>
      </c>
      <c r="E18" s="15">
        <v>2997.16</v>
      </c>
      <c r="F18" s="16">
        <v>1.38E-2</v>
      </c>
      <c r="G18" s="16">
        <v>7.1474999999999997E-2</v>
      </c>
    </row>
    <row r="19" spans="1:7" x14ac:dyDescent="0.25">
      <c r="A19" s="13" t="s">
        <v>2276</v>
      </c>
      <c r="B19" s="31" t="s">
        <v>2277</v>
      </c>
      <c r="C19" s="31" t="s">
        <v>161</v>
      </c>
      <c r="D19" s="14">
        <v>3000000</v>
      </c>
      <c r="E19" s="15">
        <v>2996.26</v>
      </c>
      <c r="F19" s="16">
        <v>1.38E-2</v>
      </c>
      <c r="G19" s="16">
        <v>7.2950000000000001E-2</v>
      </c>
    </row>
    <row r="20" spans="1:7" x14ac:dyDescent="0.25">
      <c r="A20" s="13" t="s">
        <v>2278</v>
      </c>
      <c r="B20" s="31" t="s">
        <v>2279</v>
      </c>
      <c r="C20" s="31" t="s">
        <v>161</v>
      </c>
      <c r="D20" s="14">
        <v>2700000</v>
      </c>
      <c r="E20" s="15">
        <v>2724.29</v>
      </c>
      <c r="F20" s="16">
        <v>1.2500000000000001E-2</v>
      </c>
      <c r="G20" s="16">
        <v>7.2007000000000002E-2</v>
      </c>
    </row>
    <row r="21" spans="1:7" x14ac:dyDescent="0.25">
      <c r="A21" s="13" t="s">
        <v>2280</v>
      </c>
      <c r="B21" s="31" t="s">
        <v>2281</v>
      </c>
      <c r="C21" s="31" t="s">
        <v>161</v>
      </c>
      <c r="D21" s="14">
        <v>2500000</v>
      </c>
      <c r="E21" s="15">
        <v>2516.9499999999998</v>
      </c>
      <c r="F21" s="16">
        <v>1.1599999999999999E-2</v>
      </c>
      <c r="G21" s="16">
        <v>7.0250000000000007E-2</v>
      </c>
    </row>
    <row r="22" spans="1:7" x14ac:dyDescent="0.25">
      <c r="A22" s="13" t="s">
        <v>2282</v>
      </c>
      <c r="B22" s="31" t="s">
        <v>2283</v>
      </c>
      <c r="C22" s="31" t="s">
        <v>158</v>
      </c>
      <c r="D22" s="14">
        <v>2500000</v>
      </c>
      <c r="E22" s="15">
        <v>2478.89</v>
      </c>
      <c r="F22" s="16">
        <v>1.14E-2</v>
      </c>
      <c r="G22" s="16">
        <v>7.3150000000000007E-2</v>
      </c>
    </row>
    <row r="23" spans="1:7" x14ac:dyDescent="0.25">
      <c r="A23" s="13" t="s">
        <v>2284</v>
      </c>
      <c r="B23" s="31" t="s">
        <v>2285</v>
      </c>
      <c r="C23" s="31" t="s">
        <v>158</v>
      </c>
      <c r="D23" s="14">
        <v>2060000</v>
      </c>
      <c r="E23" s="15">
        <v>2092.06</v>
      </c>
      <c r="F23" s="16">
        <v>9.5999999999999992E-3</v>
      </c>
      <c r="G23" s="16">
        <v>7.22E-2</v>
      </c>
    </row>
    <row r="24" spans="1:7" x14ac:dyDescent="0.25">
      <c r="A24" s="13" t="s">
        <v>2286</v>
      </c>
      <c r="B24" s="31" t="s">
        <v>2287</v>
      </c>
      <c r="C24" s="31" t="s">
        <v>158</v>
      </c>
      <c r="D24" s="14">
        <v>2000000</v>
      </c>
      <c r="E24" s="15">
        <v>2002.76</v>
      </c>
      <c r="F24" s="16">
        <v>9.1999999999999998E-3</v>
      </c>
      <c r="G24" s="16">
        <v>6.8824999999999997E-2</v>
      </c>
    </row>
    <row r="25" spans="1:7" x14ac:dyDescent="0.25">
      <c r="A25" s="13" t="s">
        <v>2288</v>
      </c>
      <c r="B25" s="31" t="s">
        <v>2289</v>
      </c>
      <c r="C25" s="31" t="s">
        <v>161</v>
      </c>
      <c r="D25" s="14">
        <v>500000</v>
      </c>
      <c r="E25" s="15">
        <v>505.59</v>
      </c>
      <c r="F25" s="16">
        <v>2.3E-3</v>
      </c>
      <c r="G25" s="16">
        <v>7.2300000000000003E-2</v>
      </c>
    </row>
    <row r="26" spans="1:7" x14ac:dyDescent="0.25">
      <c r="A26" s="13" t="s">
        <v>2290</v>
      </c>
      <c r="B26" s="31" t="s">
        <v>2291</v>
      </c>
      <c r="C26" s="31" t="s">
        <v>161</v>
      </c>
      <c r="D26" s="14">
        <v>500000</v>
      </c>
      <c r="E26" s="15">
        <v>495.75</v>
      </c>
      <c r="F26" s="16">
        <v>2.3E-3</v>
      </c>
      <c r="G26" s="16">
        <v>7.1073999999999998E-2</v>
      </c>
    </row>
    <row r="27" spans="1:7" x14ac:dyDescent="0.25">
      <c r="A27" s="17" t="s">
        <v>187</v>
      </c>
      <c r="B27" s="32"/>
      <c r="C27" s="32"/>
      <c r="D27" s="18"/>
      <c r="E27" s="19">
        <v>110141.67</v>
      </c>
      <c r="F27" s="20">
        <v>0.50690000000000002</v>
      </c>
      <c r="G27" s="21"/>
    </row>
    <row r="28" spans="1:7" x14ac:dyDescent="0.25">
      <c r="A28" s="17" t="s">
        <v>240</v>
      </c>
      <c r="B28" s="31"/>
      <c r="C28" s="31"/>
      <c r="D28" s="14"/>
      <c r="E28" s="15"/>
      <c r="F28" s="16"/>
      <c r="G28" s="16"/>
    </row>
    <row r="29" spans="1:7" x14ac:dyDescent="0.25">
      <c r="A29" s="13" t="s">
        <v>2292</v>
      </c>
      <c r="B29" s="31" t="s">
        <v>2293</v>
      </c>
      <c r="C29" s="31" t="s">
        <v>235</v>
      </c>
      <c r="D29" s="14">
        <v>22000000</v>
      </c>
      <c r="E29" s="15">
        <v>22115.1</v>
      </c>
      <c r="F29" s="16">
        <v>0.1018</v>
      </c>
      <c r="G29" s="16">
        <v>6.0647E-2</v>
      </c>
    </row>
    <row r="30" spans="1:7" x14ac:dyDescent="0.25">
      <c r="A30" s="13" t="s">
        <v>2294</v>
      </c>
      <c r="B30" s="31" t="s">
        <v>2295</v>
      </c>
      <c r="C30" s="31" t="s">
        <v>235</v>
      </c>
      <c r="D30" s="14">
        <v>10500000</v>
      </c>
      <c r="E30" s="15">
        <v>10644.17</v>
      </c>
      <c r="F30" s="16">
        <v>4.9000000000000002E-2</v>
      </c>
      <c r="G30" s="16">
        <v>6.1412000000000001E-2</v>
      </c>
    </row>
    <row r="31" spans="1:7" x14ac:dyDescent="0.25">
      <c r="A31" s="13" t="s">
        <v>2296</v>
      </c>
      <c r="B31" s="31" t="s">
        <v>2297</v>
      </c>
      <c r="C31" s="31" t="s">
        <v>235</v>
      </c>
      <c r="D31" s="14">
        <v>9000000</v>
      </c>
      <c r="E31" s="15">
        <v>9140.35</v>
      </c>
      <c r="F31" s="16">
        <v>4.2099999999999999E-2</v>
      </c>
      <c r="G31" s="16">
        <v>6.0749999999999998E-2</v>
      </c>
    </row>
    <row r="32" spans="1:7" x14ac:dyDescent="0.25">
      <c r="A32" s="13" t="s">
        <v>2298</v>
      </c>
      <c r="B32" s="31" t="s">
        <v>2299</v>
      </c>
      <c r="C32" s="31" t="s">
        <v>235</v>
      </c>
      <c r="D32" s="14">
        <v>7500000</v>
      </c>
      <c r="E32" s="15">
        <v>7643.7</v>
      </c>
      <c r="F32" s="16">
        <v>3.5200000000000002E-2</v>
      </c>
      <c r="G32" s="16">
        <v>6.2594999999999998E-2</v>
      </c>
    </row>
    <row r="33" spans="1:7" x14ac:dyDescent="0.25">
      <c r="A33" s="13" t="s">
        <v>2300</v>
      </c>
      <c r="B33" s="31" t="s">
        <v>2301</v>
      </c>
      <c r="C33" s="31" t="s">
        <v>235</v>
      </c>
      <c r="D33" s="14">
        <v>7500000</v>
      </c>
      <c r="E33" s="15">
        <v>7604.9</v>
      </c>
      <c r="F33" s="16">
        <v>3.5000000000000003E-2</v>
      </c>
      <c r="G33" s="16">
        <v>6.0782999999999997E-2</v>
      </c>
    </row>
    <row r="34" spans="1:7" x14ac:dyDescent="0.25">
      <c r="A34" s="13" t="s">
        <v>2302</v>
      </c>
      <c r="B34" s="31" t="s">
        <v>2303</v>
      </c>
      <c r="C34" s="31" t="s">
        <v>235</v>
      </c>
      <c r="D34" s="14">
        <v>6500000</v>
      </c>
      <c r="E34" s="15">
        <v>6602.02</v>
      </c>
      <c r="F34" s="16">
        <v>3.04E-2</v>
      </c>
      <c r="G34" s="16">
        <v>6.1233999999999997E-2</v>
      </c>
    </row>
    <row r="35" spans="1:7" x14ac:dyDescent="0.25">
      <c r="A35" s="13" t="s">
        <v>2304</v>
      </c>
      <c r="B35" s="31" t="s">
        <v>2305</v>
      </c>
      <c r="C35" s="31" t="s">
        <v>235</v>
      </c>
      <c r="D35" s="14">
        <v>6000000</v>
      </c>
      <c r="E35" s="15">
        <v>6083.23</v>
      </c>
      <c r="F35" s="16">
        <v>2.8000000000000001E-2</v>
      </c>
      <c r="G35" s="16">
        <v>6.1233000000000003E-2</v>
      </c>
    </row>
    <row r="36" spans="1:7" x14ac:dyDescent="0.25">
      <c r="A36" s="13" t="s">
        <v>2306</v>
      </c>
      <c r="B36" s="31" t="s">
        <v>2307</v>
      </c>
      <c r="C36" s="31" t="s">
        <v>235</v>
      </c>
      <c r="D36" s="14">
        <v>5000000</v>
      </c>
      <c r="E36" s="15">
        <v>5069.66</v>
      </c>
      <c r="F36" s="16">
        <v>2.3300000000000001E-2</v>
      </c>
      <c r="G36" s="16">
        <v>6.0749999999999998E-2</v>
      </c>
    </row>
    <row r="37" spans="1:7" x14ac:dyDescent="0.25">
      <c r="A37" s="13" t="s">
        <v>2308</v>
      </c>
      <c r="B37" s="31" t="s">
        <v>2309</v>
      </c>
      <c r="C37" s="31" t="s">
        <v>235</v>
      </c>
      <c r="D37" s="14">
        <v>5000000</v>
      </c>
      <c r="E37" s="15">
        <v>5067.93</v>
      </c>
      <c r="F37" s="16">
        <v>2.3300000000000001E-2</v>
      </c>
      <c r="G37" s="16">
        <v>6.1675000000000001E-2</v>
      </c>
    </row>
    <row r="38" spans="1:7" x14ac:dyDescent="0.25">
      <c r="A38" s="13" t="s">
        <v>2310</v>
      </c>
      <c r="B38" s="31" t="s">
        <v>2311</v>
      </c>
      <c r="C38" s="31" t="s">
        <v>235</v>
      </c>
      <c r="D38" s="14">
        <v>4500000</v>
      </c>
      <c r="E38" s="15">
        <v>4556.6400000000003</v>
      </c>
      <c r="F38" s="16">
        <v>2.1000000000000001E-2</v>
      </c>
      <c r="G38" s="16">
        <v>6.0234999999999997E-2</v>
      </c>
    </row>
    <row r="39" spans="1:7" x14ac:dyDescent="0.25">
      <c r="A39" s="13" t="s">
        <v>2312</v>
      </c>
      <c r="B39" s="31" t="s">
        <v>2313</v>
      </c>
      <c r="C39" s="31" t="s">
        <v>235</v>
      </c>
      <c r="D39" s="14">
        <v>4500000</v>
      </c>
      <c r="E39" s="15">
        <v>4553.7299999999996</v>
      </c>
      <c r="F39" s="16">
        <v>2.1000000000000001E-2</v>
      </c>
      <c r="G39" s="16">
        <v>6.0897E-2</v>
      </c>
    </row>
    <row r="40" spans="1:7" x14ac:dyDescent="0.25">
      <c r="A40" s="13" t="s">
        <v>2314</v>
      </c>
      <c r="B40" s="31" t="s">
        <v>2315</v>
      </c>
      <c r="C40" s="31" t="s">
        <v>235</v>
      </c>
      <c r="D40" s="14">
        <v>4000000</v>
      </c>
      <c r="E40" s="15">
        <v>4050.13</v>
      </c>
      <c r="F40" s="16">
        <v>1.8599999999999998E-2</v>
      </c>
      <c r="G40" s="16">
        <v>6.0408999999999997E-2</v>
      </c>
    </row>
    <row r="41" spans="1:7" x14ac:dyDescent="0.25">
      <c r="A41" s="13" t="s">
        <v>2316</v>
      </c>
      <c r="B41" s="31" t="s">
        <v>2317</v>
      </c>
      <c r="C41" s="31" t="s">
        <v>235</v>
      </c>
      <c r="D41" s="14">
        <v>2500000</v>
      </c>
      <c r="E41" s="15">
        <v>2538.7800000000002</v>
      </c>
      <c r="F41" s="16">
        <v>1.17E-2</v>
      </c>
      <c r="G41" s="16">
        <v>6.0749999999999998E-2</v>
      </c>
    </row>
    <row r="42" spans="1:7" x14ac:dyDescent="0.25">
      <c r="A42" s="13" t="s">
        <v>2318</v>
      </c>
      <c r="B42" s="31" t="s">
        <v>2319</v>
      </c>
      <c r="C42" s="31" t="s">
        <v>235</v>
      </c>
      <c r="D42" s="14">
        <v>2500000</v>
      </c>
      <c r="E42" s="15">
        <v>2534.86</v>
      </c>
      <c r="F42" s="16">
        <v>1.17E-2</v>
      </c>
      <c r="G42" s="16">
        <v>6.0749999999999998E-2</v>
      </c>
    </row>
    <row r="43" spans="1:7" x14ac:dyDescent="0.25">
      <c r="A43" s="13" t="s">
        <v>2320</v>
      </c>
      <c r="B43" s="31" t="s">
        <v>2321</v>
      </c>
      <c r="C43" s="31" t="s">
        <v>235</v>
      </c>
      <c r="D43" s="14">
        <v>2000000</v>
      </c>
      <c r="E43" s="15">
        <v>2028.41</v>
      </c>
      <c r="F43" s="16">
        <v>9.2999999999999992E-3</v>
      </c>
      <c r="G43" s="16">
        <v>6.0749999999999998E-2</v>
      </c>
    </row>
    <row r="44" spans="1:7" x14ac:dyDescent="0.25">
      <c r="A44" s="13" t="s">
        <v>2322</v>
      </c>
      <c r="B44" s="31" t="s">
        <v>2323</v>
      </c>
      <c r="C44" s="31" t="s">
        <v>235</v>
      </c>
      <c r="D44" s="14">
        <v>1000000</v>
      </c>
      <c r="E44" s="15">
        <v>1013.97</v>
      </c>
      <c r="F44" s="16">
        <v>4.7000000000000002E-3</v>
      </c>
      <c r="G44" s="16">
        <v>6.1233000000000003E-2</v>
      </c>
    </row>
    <row r="45" spans="1:7" x14ac:dyDescent="0.25">
      <c r="A45" s="17" t="s">
        <v>187</v>
      </c>
      <c r="B45" s="32"/>
      <c r="C45" s="32"/>
      <c r="D45" s="18"/>
      <c r="E45" s="19">
        <v>101247.58</v>
      </c>
      <c r="F45" s="20">
        <v>0.46610000000000001</v>
      </c>
      <c r="G45" s="21"/>
    </row>
    <row r="46" spans="1:7" x14ac:dyDescent="0.25">
      <c r="A46" s="13"/>
      <c r="B46" s="31"/>
      <c r="C46" s="31"/>
      <c r="D46" s="14"/>
      <c r="E46" s="15"/>
      <c r="F46" s="16"/>
      <c r="G46" s="16"/>
    </row>
    <row r="47" spans="1:7" x14ac:dyDescent="0.25">
      <c r="A47" s="13"/>
      <c r="B47" s="31"/>
      <c r="C47" s="31"/>
      <c r="D47" s="14"/>
      <c r="E47" s="15"/>
      <c r="F47" s="16"/>
      <c r="G47" s="16"/>
    </row>
    <row r="48" spans="1:7" x14ac:dyDescent="0.25">
      <c r="A48" s="17" t="s">
        <v>188</v>
      </c>
      <c r="B48" s="31"/>
      <c r="C48" s="31"/>
      <c r="D48" s="14"/>
      <c r="E48" s="15"/>
      <c r="F48" s="16"/>
      <c r="G48" s="16"/>
    </row>
    <row r="49" spans="1:7" x14ac:dyDescent="0.25">
      <c r="A49" s="17" t="s">
        <v>187</v>
      </c>
      <c r="B49" s="31"/>
      <c r="C49" s="31"/>
      <c r="D49" s="14"/>
      <c r="E49" s="22" t="s">
        <v>153</v>
      </c>
      <c r="F49" s="23" t="s">
        <v>153</v>
      </c>
      <c r="G49" s="16"/>
    </row>
    <row r="50" spans="1:7" x14ac:dyDescent="0.25">
      <c r="A50" s="13"/>
      <c r="B50" s="31"/>
      <c r="C50" s="31"/>
      <c r="D50" s="14"/>
      <c r="E50" s="15"/>
      <c r="F50" s="16"/>
      <c r="G50" s="16"/>
    </row>
    <row r="51" spans="1:7" x14ac:dyDescent="0.25">
      <c r="A51" s="17" t="s">
        <v>189</v>
      </c>
      <c r="B51" s="31"/>
      <c r="C51" s="31"/>
      <c r="D51" s="14"/>
      <c r="E51" s="15"/>
      <c r="F51" s="16"/>
      <c r="G51" s="16"/>
    </row>
    <row r="52" spans="1:7" x14ac:dyDescent="0.25">
      <c r="A52" s="17" t="s">
        <v>187</v>
      </c>
      <c r="B52" s="31"/>
      <c r="C52" s="31"/>
      <c r="D52" s="14"/>
      <c r="E52" s="22" t="s">
        <v>153</v>
      </c>
      <c r="F52" s="23" t="s">
        <v>153</v>
      </c>
      <c r="G52" s="16"/>
    </row>
    <row r="53" spans="1:7" x14ac:dyDescent="0.25">
      <c r="A53" s="13"/>
      <c r="B53" s="31"/>
      <c r="C53" s="31"/>
      <c r="D53" s="14"/>
      <c r="E53" s="15"/>
      <c r="F53" s="16"/>
      <c r="G53" s="16"/>
    </row>
    <row r="54" spans="1:7" x14ac:dyDescent="0.25">
      <c r="A54" s="24" t="s">
        <v>190</v>
      </c>
      <c r="B54" s="33"/>
      <c r="C54" s="33"/>
      <c r="D54" s="25"/>
      <c r="E54" s="19">
        <v>211389.25</v>
      </c>
      <c r="F54" s="20">
        <v>0.97299999999999998</v>
      </c>
      <c r="G54" s="21"/>
    </row>
    <row r="55" spans="1:7" x14ac:dyDescent="0.25">
      <c r="A55" s="13"/>
      <c r="B55" s="31"/>
      <c r="C55" s="31"/>
      <c r="D55" s="14"/>
      <c r="E55" s="15"/>
      <c r="F55" s="16"/>
      <c r="G55" s="16"/>
    </row>
    <row r="56" spans="1:7" x14ac:dyDescent="0.25">
      <c r="A56" s="13"/>
      <c r="B56" s="31"/>
      <c r="C56" s="31"/>
      <c r="D56" s="14"/>
      <c r="E56" s="15"/>
      <c r="F56" s="16"/>
      <c r="G56" s="16"/>
    </row>
    <row r="57" spans="1:7" x14ac:dyDescent="0.25">
      <c r="A57" s="17" t="s">
        <v>191</v>
      </c>
      <c r="B57" s="31"/>
      <c r="C57" s="31"/>
      <c r="D57" s="14"/>
      <c r="E57" s="15"/>
      <c r="F57" s="16"/>
      <c r="G57" s="16"/>
    </row>
    <row r="58" spans="1:7" x14ac:dyDescent="0.25">
      <c r="A58" s="13" t="s">
        <v>192</v>
      </c>
      <c r="B58" s="31"/>
      <c r="C58" s="31"/>
      <c r="D58" s="14"/>
      <c r="E58" s="15">
        <v>2616.5</v>
      </c>
      <c r="F58" s="16">
        <v>1.2E-2</v>
      </c>
      <c r="G58" s="16">
        <v>5.2331000000000003E-2</v>
      </c>
    </row>
    <row r="59" spans="1:7" x14ac:dyDescent="0.25">
      <c r="A59" s="17" t="s">
        <v>187</v>
      </c>
      <c r="B59" s="32"/>
      <c r="C59" s="32"/>
      <c r="D59" s="18"/>
      <c r="E59" s="19">
        <v>2616.5</v>
      </c>
      <c r="F59" s="20">
        <v>1.2E-2</v>
      </c>
      <c r="G59" s="21"/>
    </row>
    <row r="60" spans="1:7" x14ac:dyDescent="0.25">
      <c r="A60" s="13"/>
      <c r="B60" s="31"/>
      <c r="C60" s="31"/>
      <c r="D60" s="14"/>
      <c r="E60" s="15"/>
      <c r="F60" s="16"/>
      <c r="G60" s="16"/>
    </row>
    <row r="61" spans="1:7" x14ac:dyDescent="0.25">
      <c r="A61" s="24" t="s">
        <v>190</v>
      </c>
      <c r="B61" s="33"/>
      <c r="C61" s="33"/>
      <c r="D61" s="25"/>
      <c r="E61" s="19">
        <v>2616.5</v>
      </c>
      <c r="F61" s="20">
        <v>1.2E-2</v>
      </c>
      <c r="G61" s="21"/>
    </row>
    <row r="62" spans="1:7" x14ac:dyDescent="0.25">
      <c r="A62" s="13" t="s">
        <v>193</v>
      </c>
      <c r="B62" s="31"/>
      <c r="C62" s="31"/>
      <c r="D62" s="14"/>
      <c r="E62" s="15">
        <v>3276.4432612000001</v>
      </c>
      <c r="F62" s="16">
        <v>1.5081000000000001E-2</v>
      </c>
      <c r="G62" s="16"/>
    </row>
    <row r="63" spans="1:7" x14ac:dyDescent="0.25">
      <c r="A63" s="13" t="s">
        <v>194</v>
      </c>
      <c r="B63" s="31"/>
      <c r="C63" s="31"/>
      <c r="D63" s="14"/>
      <c r="E63" s="35">
        <v>-40.103261199999999</v>
      </c>
      <c r="F63" s="36">
        <v>-8.1000000000000004E-5</v>
      </c>
      <c r="G63" s="16">
        <v>5.2331000000000003E-2</v>
      </c>
    </row>
    <row r="64" spans="1:7" x14ac:dyDescent="0.25">
      <c r="A64" s="26" t="s">
        <v>195</v>
      </c>
      <c r="B64" s="34"/>
      <c r="C64" s="34"/>
      <c r="D64" s="27"/>
      <c r="E64" s="28">
        <v>217242.09</v>
      </c>
      <c r="F64" s="29">
        <v>1</v>
      </c>
      <c r="G64" s="29"/>
    </row>
    <row r="66" spans="1:3" x14ac:dyDescent="0.25">
      <c r="A66" s="1" t="s">
        <v>196</v>
      </c>
    </row>
    <row r="67" spans="1:3" x14ac:dyDescent="0.25">
      <c r="A67" t="s">
        <v>2324</v>
      </c>
    </row>
    <row r="68" spans="1:3" x14ac:dyDescent="0.25">
      <c r="A68" s="69" t="s">
        <v>197</v>
      </c>
    </row>
    <row r="69" spans="1:3" x14ac:dyDescent="0.25">
      <c r="A69" s="1" t="s">
        <v>199</v>
      </c>
    </row>
    <row r="70" spans="1:3" x14ac:dyDescent="0.25">
      <c r="A70" s="47" t="s">
        <v>200</v>
      </c>
      <c r="B70" s="3" t="s">
        <v>153</v>
      </c>
    </row>
    <row r="71" spans="1:3" x14ac:dyDescent="0.25">
      <c r="A71" t="s">
        <v>201</v>
      </c>
    </row>
    <row r="72" spans="1:3" x14ac:dyDescent="0.25">
      <c r="A72" t="s">
        <v>202</v>
      </c>
      <c r="B72" t="s">
        <v>203</v>
      </c>
      <c r="C72" t="s">
        <v>203</v>
      </c>
    </row>
    <row r="73" spans="1:3" x14ac:dyDescent="0.25">
      <c r="B73" s="48">
        <v>46112</v>
      </c>
      <c r="C73" s="48">
        <v>46142</v>
      </c>
    </row>
    <row r="74" spans="1:3" x14ac:dyDescent="0.25">
      <c r="A74" t="s">
        <v>478</v>
      </c>
      <c r="B74">
        <v>13.0318</v>
      </c>
      <c r="C74">
        <v>13.1081</v>
      </c>
    </row>
    <row r="75" spans="1:3" x14ac:dyDescent="0.25">
      <c r="A75" t="s">
        <v>205</v>
      </c>
      <c r="B75">
        <v>13.03</v>
      </c>
      <c r="C75">
        <v>13.106299999999999</v>
      </c>
    </row>
    <row r="76" spans="1:3" x14ac:dyDescent="0.25">
      <c r="A76" t="s">
        <v>479</v>
      </c>
      <c r="B76">
        <v>12.920199999999999</v>
      </c>
      <c r="C76">
        <v>12.9938</v>
      </c>
    </row>
    <row r="77" spans="1:3" x14ac:dyDescent="0.25">
      <c r="A77" t="s">
        <v>207</v>
      </c>
      <c r="B77">
        <v>12.9208</v>
      </c>
      <c r="C77">
        <v>12.994400000000001</v>
      </c>
    </row>
    <row r="79" spans="1:3" x14ac:dyDescent="0.25">
      <c r="A79" t="s">
        <v>208</v>
      </c>
      <c r="B79" s="3" t="s">
        <v>153</v>
      </c>
    </row>
    <row r="80" spans="1:3" x14ac:dyDescent="0.25">
      <c r="A80" t="s">
        <v>209</v>
      </c>
      <c r="B80" s="3" t="s">
        <v>153</v>
      </c>
    </row>
    <row r="81" spans="1:2" ht="29.1" customHeight="1" x14ac:dyDescent="0.25">
      <c r="A81" s="47" t="s">
        <v>210</v>
      </c>
      <c r="B81" s="3" t="s">
        <v>153</v>
      </c>
    </row>
    <row r="82" spans="1:2" ht="29.1" customHeight="1" x14ac:dyDescent="0.25">
      <c r="A82" s="47" t="s">
        <v>211</v>
      </c>
      <c r="B82" s="3" t="s">
        <v>153</v>
      </c>
    </row>
    <row r="83" spans="1:2" x14ac:dyDescent="0.25">
      <c r="A83" t="s">
        <v>212</v>
      </c>
      <c r="B83" s="49">
        <f>B98</f>
        <v>0.84753762895746243</v>
      </c>
    </row>
    <row r="84" spans="1:2" ht="43.5" customHeight="1" x14ac:dyDescent="0.25">
      <c r="A84" s="47" t="s">
        <v>213</v>
      </c>
      <c r="B84" s="3" t="s">
        <v>153</v>
      </c>
    </row>
    <row r="85" spans="1:2" x14ac:dyDescent="0.25">
      <c r="B85" s="3"/>
    </row>
    <row r="86" spans="1:2" ht="29.1" customHeight="1" x14ac:dyDescent="0.25">
      <c r="A86" s="47" t="s">
        <v>214</v>
      </c>
      <c r="B86" s="3" t="s">
        <v>153</v>
      </c>
    </row>
    <row r="87" spans="1:2" ht="29.1" customHeight="1" x14ac:dyDescent="0.25">
      <c r="A87" s="47" t="s">
        <v>215</v>
      </c>
      <c r="B87" t="s">
        <v>153</v>
      </c>
    </row>
    <row r="88" spans="1:2" ht="29.1" customHeight="1" x14ac:dyDescent="0.25">
      <c r="A88" s="47" t="s">
        <v>216</v>
      </c>
      <c r="B88" s="3" t="s">
        <v>153</v>
      </c>
    </row>
    <row r="89" spans="1:2" ht="29.1" customHeight="1" x14ac:dyDescent="0.25">
      <c r="A89" s="47" t="s">
        <v>217</v>
      </c>
      <c r="B89" s="3" t="s">
        <v>153</v>
      </c>
    </row>
    <row r="91" spans="1:2" x14ac:dyDescent="0.25">
      <c r="A91" t="s">
        <v>218</v>
      </c>
    </row>
    <row r="92" spans="1:2" ht="57.95" customHeight="1" x14ac:dyDescent="0.25">
      <c r="A92" s="51" t="s">
        <v>219</v>
      </c>
      <c r="B92" s="55" t="s">
        <v>2325</v>
      </c>
    </row>
    <row r="93" spans="1:2" ht="29.1" customHeight="1" x14ac:dyDescent="0.25">
      <c r="A93" s="51" t="s">
        <v>221</v>
      </c>
      <c r="B93" s="55" t="s">
        <v>2326</v>
      </c>
    </row>
    <row r="94" spans="1:2" x14ac:dyDescent="0.25">
      <c r="A94" s="51"/>
      <c r="B94" s="51"/>
    </row>
    <row r="95" spans="1:2" x14ac:dyDescent="0.25">
      <c r="A95" s="51" t="s">
        <v>223</v>
      </c>
      <c r="B95" s="52">
        <v>6.6836393402817276</v>
      </c>
    </row>
    <row r="96" spans="1:2" x14ac:dyDescent="0.25">
      <c r="A96" s="51"/>
      <c r="B96" s="51"/>
    </row>
    <row r="97" spans="1:4" x14ac:dyDescent="0.25">
      <c r="A97" s="51" t="s">
        <v>224</v>
      </c>
      <c r="B97" s="53">
        <v>0.83260000000000001</v>
      </c>
    </row>
    <row r="98" spans="1:4" x14ac:dyDescent="0.25">
      <c r="A98" s="51" t="s">
        <v>225</v>
      </c>
      <c r="B98" s="53">
        <v>0.84753762895746243</v>
      </c>
    </row>
    <row r="99" spans="1:4" x14ac:dyDescent="0.25">
      <c r="A99" s="51"/>
      <c r="B99" s="51"/>
    </row>
    <row r="100" spans="1:4" x14ac:dyDescent="0.25">
      <c r="A100" s="51" t="s">
        <v>226</v>
      </c>
      <c r="B100" s="54">
        <v>46142</v>
      </c>
    </row>
    <row r="102" spans="1:4" ht="69.95" customHeight="1" x14ac:dyDescent="0.25">
      <c r="A102" s="107" t="s">
        <v>227</v>
      </c>
      <c r="B102" s="107" t="s">
        <v>228</v>
      </c>
      <c r="C102" s="107" t="s">
        <v>5</v>
      </c>
      <c r="D102" s="107" t="s">
        <v>6</v>
      </c>
    </row>
    <row r="103" spans="1:4" ht="69.95" customHeight="1" x14ac:dyDescent="0.25">
      <c r="A103" s="107" t="s">
        <v>2327</v>
      </c>
      <c r="B103" s="107"/>
      <c r="C103" s="107" t="s">
        <v>101</v>
      </c>
      <c r="D103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I109"/>
  <sheetViews>
    <sheetView showGridLines="0" workbookViewId="0">
      <pane ySplit="4" topLeftCell="A88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2328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2329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273</v>
      </c>
      <c r="B8" s="31" t="s">
        <v>274</v>
      </c>
      <c r="C8" s="31" t="s">
        <v>259</v>
      </c>
      <c r="D8" s="14">
        <v>237688</v>
      </c>
      <c r="E8" s="15">
        <v>2539.58</v>
      </c>
      <c r="F8" s="16">
        <v>0.1031</v>
      </c>
      <c r="G8" s="16"/>
    </row>
    <row r="9" spans="1:7" x14ac:dyDescent="0.25">
      <c r="A9" s="13" t="s">
        <v>257</v>
      </c>
      <c r="B9" s="31" t="s">
        <v>258</v>
      </c>
      <c r="C9" s="31" t="s">
        <v>259</v>
      </c>
      <c r="D9" s="14">
        <v>306203</v>
      </c>
      <c r="E9" s="15">
        <v>2362.9699999999998</v>
      </c>
      <c r="F9" s="16">
        <v>9.5899999999999999E-2</v>
      </c>
      <c r="G9" s="16"/>
    </row>
    <row r="10" spans="1:7" x14ac:dyDescent="0.25">
      <c r="A10" s="13" t="s">
        <v>266</v>
      </c>
      <c r="B10" s="31" t="s">
        <v>267</v>
      </c>
      <c r="C10" s="31" t="s">
        <v>259</v>
      </c>
      <c r="D10" s="14">
        <v>184452</v>
      </c>
      <c r="E10" s="15">
        <v>2330.37</v>
      </c>
      <c r="F10" s="16">
        <v>9.4600000000000004E-2</v>
      </c>
      <c r="G10" s="16"/>
    </row>
    <row r="11" spans="1:7" x14ac:dyDescent="0.25">
      <c r="A11" s="13" t="s">
        <v>314</v>
      </c>
      <c r="B11" s="31" t="s">
        <v>315</v>
      </c>
      <c r="C11" s="31" t="s">
        <v>259</v>
      </c>
      <c r="D11" s="14">
        <v>167769</v>
      </c>
      <c r="E11" s="15">
        <v>2127.81</v>
      </c>
      <c r="F11" s="16">
        <v>8.6400000000000005E-2</v>
      </c>
      <c r="G11" s="16"/>
    </row>
    <row r="12" spans="1:7" x14ac:dyDescent="0.25">
      <c r="A12" s="13" t="s">
        <v>271</v>
      </c>
      <c r="B12" s="31" t="s">
        <v>272</v>
      </c>
      <c r="C12" s="31" t="s">
        <v>270</v>
      </c>
      <c r="D12" s="14">
        <v>46844</v>
      </c>
      <c r="E12" s="15">
        <v>1705.36</v>
      </c>
      <c r="F12" s="16">
        <v>6.9199999999999998E-2</v>
      </c>
      <c r="G12" s="16"/>
    </row>
    <row r="13" spans="1:7" x14ac:dyDescent="0.25">
      <c r="A13" s="13" t="s">
        <v>326</v>
      </c>
      <c r="B13" s="31" t="s">
        <v>327</v>
      </c>
      <c r="C13" s="31" t="s">
        <v>259</v>
      </c>
      <c r="D13" s="14">
        <v>385908</v>
      </c>
      <c r="E13" s="15">
        <v>1479.19</v>
      </c>
      <c r="F13" s="16">
        <v>6.0100000000000001E-2</v>
      </c>
      <c r="G13" s="16"/>
    </row>
    <row r="14" spans="1:7" x14ac:dyDescent="0.25">
      <c r="A14" s="13" t="s">
        <v>310</v>
      </c>
      <c r="B14" s="31" t="s">
        <v>311</v>
      </c>
      <c r="C14" s="31" t="s">
        <v>277</v>
      </c>
      <c r="D14" s="14">
        <v>144631</v>
      </c>
      <c r="E14" s="15">
        <v>1355.7</v>
      </c>
      <c r="F14" s="16">
        <v>5.5E-2</v>
      </c>
      <c r="G14" s="16"/>
    </row>
    <row r="15" spans="1:7" x14ac:dyDescent="0.25">
      <c r="A15" s="13" t="s">
        <v>330</v>
      </c>
      <c r="B15" s="31" t="s">
        <v>331</v>
      </c>
      <c r="C15" s="31" t="s">
        <v>332</v>
      </c>
      <c r="D15" s="14">
        <v>67616</v>
      </c>
      <c r="E15" s="15">
        <v>1229.94</v>
      </c>
      <c r="F15" s="16">
        <v>4.99E-2</v>
      </c>
      <c r="G15" s="16"/>
    </row>
    <row r="16" spans="1:7" x14ac:dyDescent="0.25">
      <c r="A16" s="13" t="s">
        <v>930</v>
      </c>
      <c r="B16" s="31" t="s">
        <v>931</v>
      </c>
      <c r="C16" s="31" t="s">
        <v>332</v>
      </c>
      <c r="D16" s="14">
        <v>69478</v>
      </c>
      <c r="E16" s="15">
        <v>1101.71</v>
      </c>
      <c r="F16" s="16">
        <v>4.4699999999999997E-2</v>
      </c>
      <c r="G16" s="16"/>
    </row>
    <row r="17" spans="1:7" x14ac:dyDescent="0.25">
      <c r="A17" s="13" t="s">
        <v>333</v>
      </c>
      <c r="B17" s="31" t="s">
        <v>334</v>
      </c>
      <c r="C17" s="31" t="s">
        <v>277</v>
      </c>
      <c r="D17" s="14">
        <v>45886</v>
      </c>
      <c r="E17" s="15">
        <v>717.15</v>
      </c>
      <c r="F17" s="16">
        <v>2.9100000000000001E-2</v>
      </c>
      <c r="G17" s="16"/>
    </row>
    <row r="18" spans="1:7" x14ac:dyDescent="0.25">
      <c r="A18" s="13" t="s">
        <v>428</v>
      </c>
      <c r="B18" s="31" t="s">
        <v>429</v>
      </c>
      <c r="C18" s="31" t="s">
        <v>277</v>
      </c>
      <c r="D18" s="14">
        <v>74886</v>
      </c>
      <c r="E18" s="15">
        <v>701.68</v>
      </c>
      <c r="F18" s="16">
        <v>2.8500000000000001E-2</v>
      </c>
      <c r="G18" s="16"/>
    </row>
    <row r="19" spans="1:7" x14ac:dyDescent="0.25">
      <c r="A19" s="13" t="s">
        <v>308</v>
      </c>
      <c r="B19" s="31" t="s">
        <v>309</v>
      </c>
      <c r="C19" s="31" t="s">
        <v>259</v>
      </c>
      <c r="D19" s="14">
        <v>226617</v>
      </c>
      <c r="E19" s="15">
        <v>612.07000000000005</v>
      </c>
      <c r="F19" s="16">
        <v>2.4799999999999999E-2</v>
      </c>
      <c r="G19" s="16"/>
    </row>
    <row r="20" spans="1:7" x14ac:dyDescent="0.25">
      <c r="A20" s="13" t="s">
        <v>292</v>
      </c>
      <c r="B20" s="31" t="s">
        <v>293</v>
      </c>
      <c r="C20" s="31" t="s">
        <v>259</v>
      </c>
      <c r="D20" s="14">
        <v>197523</v>
      </c>
      <c r="E20" s="15">
        <v>579.73</v>
      </c>
      <c r="F20" s="16">
        <v>2.35E-2</v>
      </c>
      <c r="G20" s="16"/>
    </row>
    <row r="21" spans="1:7" x14ac:dyDescent="0.25">
      <c r="A21" s="13" t="s">
        <v>1515</v>
      </c>
      <c r="B21" s="31" t="s">
        <v>1516</v>
      </c>
      <c r="C21" s="31" t="s">
        <v>277</v>
      </c>
      <c r="D21" s="14">
        <v>121841</v>
      </c>
      <c r="E21" s="15">
        <v>546.34</v>
      </c>
      <c r="F21" s="16">
        <v>2.2200000000000001E-2</v>
      </c>
      <c r="G21" s="16"/>
    </row>
    <row r="22" spans="1:7" x14ac:dyDescent="0.25">
      <c r="A22" s="13" t="s">
        <v>312</v>
      </c>
      <c r="B22" s="31" t="s">
        <v>313</v>
      </c>
      <c r="C22" s="31" t="s">
        <v>277</v>
      </c>
      <c r="D22" s="14">
        <v>40035</v>
      </c>
      <c r="E22" s="15">
        <v>520.5</v>
      </c>
      <c r="F22" s="16">
        <v>2.1100000000000001E-2</v>
      </c>
      <c r="G22" s="16"/>
    </row>
    <row r="23" spans="1:7" x14ac:dyDescent="0.25">
      <c r="A23" s="13" t="s">
        <v>358</v>
      </c>
      <c r="B23" s="31" t="s">
        <v>359</v>
      </c>
      <c r="C23" s="31" t="s">
        <v>259</v>
      </c>
      <c r="D23" s="14">
        <v>174854</v>
      </c>
      <c r="E23" s="15">
        <v>501.74</v>
      </c>
      <c r="F23" s="16">
        <v>2.0400000000000001E-2</v>
      </c>
      <c r="G23" s="16"/>
    </row>
    <row r="24" spans="1:7" x14ac:dyDescent="0.25">
      <c r="A24" s="13" t="s">
        <v>275</v>
      </c>
      <c r="B24" s="31" t="s">
        <v>276</v>
      </c>
      <c r="C24" s="31" t="s">
        <v>277</v>
      </c>
      <c r="D24" s="14">
        <v>14595</v>
      </c>
      <c r="E24" s="15">
        <v>499.76</v>
      </c>
      <c r="F24" s="16">
        <v>2.0299999999999999E-2</v>
      </c>
      <c r="G24" s="16"/>
    </row>
    <row r="25" spans="1:7" x14ac:dyDescent="0.25">
      <c r="A25" s="13" t="s">
        <v>328</v>
      </c>
      <c r="B25" s="31" t="s">
        <v>329</v>
      </c>
      <c r="C25" s="31" t="s">
        <v>277</v>
      </c>
      <c r="D25" s="14">
        <v>173208</v>
      </c>
      <c r="E25" s="15">
        <v>484.51</v>
      </c>
      <c r="F25" s="16">
        <v>1.9699999999999999E-2</v>
      </c>
      <c r="G25" s="16"/>
    </row>
    <row r="26" spans="1:7" x14ac:dyDescent="0.25">
      <c r="A26" s="13" t="s">
        <v>401</v>
      </c>
      <c r="B26" s="31" t="s">
        <v>402</v>
      </c>
      <c r="C26" s="31" t="s">
        <v>277</v>
      </c>
      <c r="D26" s="14">
        <v>33043</v>
      </c>
      <c r="E26" s="15">
        <v>383.86</v>
      </c>
      <c r="F26" s="16">
        <v>1.5599999999999999E-2</v>
      </c>
      <c r="G26" s="16"/>
    </row>
    <row r="27" spans="1:7" x14ac:dyDescent="0.25">
      <c r="A27" s="13" t="s">
        <v>392</v>
      </c>
      <c r="B27" s="31" t="s">
        <v>393</v>
      </c>
      <c r="C27" s="31" t="s">
        <v>270</v>
      </c>
      <c r="D27" s="14">
        <v>147225</v>
      </c>
      <c r="E27" s="15">
        <v>316.52</v>
      </c>
      <c r="F27" s="16">
        <v>1.29E-2</v>
      </c>
      <c r="G27" s="16"/>
    </row>
    <row r="28" spans="1:7" x14ac:dyDescent="0.25">
      <c r="A28" s="13" t="s">
        <v>338</v>
      </c>
      <c r="B28" s="31" t="s">
        <v>339</v>
      </c>
      <c r="C28" s="31" t="s">
        <v>340</v>
      </c>
      <c r="D28" s="14">
        <v>17240</v>
      </c>
      <c r="E28" s="15">
        <v>287.25</v>
      </c>
      <c r="F28" s="16">
        <v>1.17E-2</v>
      </c>
      <c r="G28" s="16"/>
    </row>
    <row r="29" spans="1:7" x14ac:dyDescent="0.25">
      <c r="A29" s="13" t="s">
        <v>462</v>
      </c>
      <c r="B29" s="31" t="s">
        <v>463</v>
      </c>
      <c r="C29" s="31" t="s">
        <v>277</v>
      </c>
      <c r="D29" s="14">
        <v>110352</v>
      </c>
      <c r="E29" s="15">
        <v>271.87</v>
      </c>
      <c r="F29" s="16">
        <v>1.0999999999999999E-2</v>
      </c>
      <c r="G29" s="16"/>
    </row>
    <row r="30" spans="1:7" x14ac:dyDescent="0.25">
      <c r="A30" s="13" t="s">
        <v>414</v>
      </c>
      <c r="B30" s="31" t="s">
        <v>415</v>
      </c>
      <c r="C30" s="31" t="s">
        <v>259</v>
      </c>
      <c r="D30" s="14">
        <v>28318</v>
      </c>
      <c r="E30" s="15">
        <v>241.23</v>
      </c>
      <c r="F30" s="16">
        <v>9.7999999999999997E-3</v>
      </c>
      <c r="G30" s="16"/>
    </row>
    <row r="31" spans="1:7" x14ac:dyDescent="0.25">
      <c r="A31" s="13" t="s">
        <v>410</v>
      </c>
      <c r="B31" s="31" t="s">
        <v>411</v>
      </c>
      <c r="C31" s="31" t="s">
        <v>259</v>
      </c>
      <c r="D31" s="14">
        <v>172782</v>
      </c>
      <c r="E31" s="15">
        <v>232.65</v>
      </c>
      <c r="F31" s="16">
        <v>9.4000000000000004E-3</v>
      </c>
      <c r="G31" s="16"/>
    </row>
    <row r="32" spans="1:7" x14ac:dyDescent="0.25">
      <c r="A32" s="13" t="s">
        <v>426</v>
      </c>
      <c r="B32" s="31" t="s">
        <v>427</v>
      </c>
      <c r="C32" s="31" t="s">
        <v>259</v>
      </c>
      <c r="D32" s="14">
        <v>86165</v>
      </c>
      <c r="E32" s="15">
        <v>227.01</v>
      </c>
      <c r="F32" s="16">
        <v>9.1999999999999998E-3</v>
      </c>
      <c r="G32" s="16"/>
    </row>
    <row r="33" spans="1:7" x14ac:dyDescent="0.25">
      <c r="A33" s="13" t="s">
        <v>268</v>
      </c>
      <c r="B33" s="31" t="s">
        <v>269</v>
      </c>
      <c r="C33" s="31" t="s">
        <v>270</v>
      </c>
      <c r="D33" s="14">
        <v>6308</v>
      </c>
      <c r="E33" s="15">
        <v>187.44</v>
      </c>
      <c r="F33" s="16">
        <v>7.6E-3</v>
      </c>
      <c r="G33" s="16"/>
    </row>
    <row r="34" spans="1:7" x14ac:dyDescent="0.25">
      <c r="A34" s="17" t="s">
        <v>187</v>
      </c>
      <c r="B34" s="32"/>
      <c r="C34" s="32"/>
      <c r="D34" s="18"/>
      <c r="E34" s="37">
        <v>23543.94</v>
      </c>
      <c r="F34" s="38">
        <v>0.95569999999999999</v>
      </c>
      <c r="G34" s="21"/>
    </row>
    <row r="35" spans="1:7" x14ac:dyDescent="0.25">
      <c r="A35" s="17" t="s">
        <v>477</v>
      </c>
      <c r="B35" s="31"/>
      <c r="C35" s="31"/>
      <c r="D35" s="14"/>
      <c r="E35" s="15"/>
      <c r="F35" s="16"/>
      <c r="G35" s="16"/>
    </row>
    <row r="36" spans="1:7" x14ac:dyDescent="0.25">
      <c r="A36" s="17" t="s">
        <v>187</v>
      </c>
      <c r="B36" s="31"/>
      <c r="C36" s="31"/>
      <c r="D36" s="14"/>
      <c r="E36" s="39" t="s">
        <v>153</v>
      </c>
      <c r="F36" s="40" t="s">
        <v>153</v>
      </c>
      <c r="G36" s="16"/>
    </row>
    <row r="37" spans="1:7" x14ac:dyDescent="0.25">
      <c r="A37" s="24" t="s">
        <v>190</v>
      </c>
      <c r="B37" s="33"/>
      <c r="C37" s="33"/>
      <c r="D37" s="25"/>
      <c r="E37" s="28">
        <v>23543.94</v>
      </c>
      <c r="F37" s="29">
        <v>0.95569999999999999</v>
      </c>
      <c r="G37" s="21"/>
    </row>
    <row r="38" spans="1:7" x14ac:dyDescent="0.25">
      <c r="A38" s="13"/>
      <c r="B38" s="31"/>
      <c r="C38" s="31"/>
      <c r="D38" s="14"/>
      <c r="E38" s="15"/>
      <c r="F38" s="16"/>
      <c r="G38" s="16"/>
    </row>
    <row r="39" spans="1:7" x14ac:dyDescent="0.25">
      <c r="A39" s="13"/>
      <c r="B39" s="31"/>
      <c r="C39" s="31"/>
      <c r="D39" s="14"/>
      <c r="E39" s="15"/>
      <c r="F39" s="16"/>
      <c r="G39" s="16"/>
    </row>
    <row r="40" spans="1:7" x14ac:dyDescent="0.25">
      <c r="A40" s="17" t="s">
        <v>191</v>
      </c>
      <c r="B40" s="31"/>
      <c r="C40" s="31"/>
      <c r="D40" s="14"/>
      <c r="E40" s="15"/>
      <c r="F40" s="16"/>
      <c r="G40" s="16"/>
    </row>
    <row r="41" spans="1:7" x14ac:dyDescent="0.25">
      <c r="A41" s="13" t="s">
        <v>192</v>
      </c>
      <c r="B41" s="31"/>
      <c r="C41" s="31"/>
      <c r="D41" s="14"/>
      <c r="E41" s="15">
        <v>1148.3399999999999</v>
      </c>
      <c r="F41" s="16">
        <v>4.6600000000000003E-2</v>
      </c>
      <c r="G41" s="16">
        <v>5.2331000000000003E-2</v>
      </c>
    </row>
    <row r="42" spans="1:7" x14ac:dyDescent="0.25">
      <c r="A42" s="17" t="s">
        <v>187</v>
      </c>
      <c r="B42" s="32"/>
      <c r="C42" s="32"/>
      <c r="D42" s="18"/>
      <c r="E42" s="37">
        <v>1148.3399999999999</v>
      </c>
      <c r="F42" s="38">
        <v>4.6600000000000003E-2</v>
      </c>
      <c r="G42" s="21"/>
    </row>
    <row r="43" spans="1:7" x14ac:dyDescent="0.25">
      <c r="A43" s="13"/>
      <c r="B43" s="31"/>
      <c r="C43" s="31"/>
      <c r="D43" s="14"/>
      <c r="E43" s="15"/>
      <c r="F43" s="16"/>
      <c r="G43" s="16"/>
    </row>
    <row r="44" spans="1:7" x14ac:dyDescent="0.25">
      <c r="A44" s="24" t="s">
        <v>190</v>
      </c>
      <c r="B44" s="33"/>
      <c r="C44" s="33"/>
      <c r="D44" s="25"/>
      <c r="E44" s="19">
        <v>1148.3399999999999</v>
      </c>
      <c r="F44" s="20">
        <v>4.6600000000000003E-2</v>
      </c>
      <c r="G44" s="21"/>
    </row>
    <row r="45" spans="1:7" x14ac:dyDescent="0.25">
      <c r="A45" s="13" t="s">
        <v>193</v>
      </c>
      <c r="B45" s="31"/>
      <c r="C45" s="31"/>
      <c r="D45" s="14"/>
      <c r="E45" s="15">
        <v>0.1646407</v>
      </c>
      <c r="F45" s="68">
        <v>6.0000000000000002E-6</v>
      </c>
      <c r="G45" s="16"/>
    </row>
    <row r="46" spans="1:7" x14ac:dyDescent="0.25">
      <c r="A46" s="13" t="s">
        <v>194</v>
      </c>
      <c r="B46" s="31"/>
      <c r="C46" s="31"/>
      <c r="D46" s="14"/>
      <c r="E46" s="35">
        <v>-60.824640700000003</v>
      </c>
      <c r="F46" s="36">
        <v>-2.3059999999999999E-3</v>
      </c>
      <c r="G46" s="16">
        <v>5.2331000000000003E-2</v>
      </c>
    </row>
    <row r="47" spans="1:7" x14ac:dyDescent="0.25">
      <c r="A47" s="26" t="s">
        <v>195</v>
      </c>
      <c r="B47" s="34"/>
      <c r="C47" s="34"/>
      <c r="D47" s="27"/>
      <c r="E47" s="28">
        <v>24631.62</v>
      </c>
      <c r="F47" s="29">
        <v>1</v>
      </c>
      <c r="G47" s="29"/>
    </row>
    <row r="51" spans="1:3" x14ac:dyDescent="0.25">
      <c r="A51" s="69" t="s">
        <v>197</v>
      </c>
    </row>
    <row r="52" spans="1:3" x14ac:dyDescent="0.25">
      <c r="A52" s="1" t="s">
        <v>199</v>
      </c>
    </row>
    <row r="53" spans="1:3" x14ac:dyDescent="0.25">
      <c r="A53" s="47" t="s">
        <v>200</v>
      </c>
      <c r="B53" s="3" t="s">
        <v>153</v>
      </c>
    </row>
    <row r="54" spans="1:3" x14ac:dyDescent="0.25">
      <c r="A54" t="s">
        <v>201</v>
      </c>
    </row>
    <row r="55" spans="1:3" x14ac:dyDescent="0.25">
      <c r="A55" t="s">
        <v>202</v>
      </c>
      <c r="B55" t="s">
        <v>203</v>
      </c>
      <c r="C55" t="s">
        <v>203</v>
      </c>
    </row>
    <row r="56" spans="1:3" x14ac:dyDescent="0.25">
      <c r="B56" s="48">
        <v>46112</v>
      </c>
      <c r="C56" s="48">
        <v>46142</v>
      </c>
    </row>
    <row r="57" spans="1:3" x14ac:dyDescent="0.25">
      <c r="A57" t="s">
        <v>204</v>
      </c>
      <c r="B57">
        <v>8.4789999999999992</v>
      </c>
      <c r="C57">
        <v>9.3049999999999997</v>
      </c>
    </row>
    <row r="58" spans="1:3" x14ac:dyDescent="0.25">
      <c r="A58" t="s">
        <v>205</v>
      </c>
      <c r="B58">
        <v>8.4789999999999992</v>
      </c>
      <c r="C58">
        <v>9.3049999999999997</v>
      </c>
    </row>
    <row r="59" spans="1:3" x14ac:dyDescent="0.25">
      <c r="A59" t="s">
        <v>206</v>
      </c>
      <c r="B59">
        <v>8.4621999999999993</v>
      </c>
      <c r="C59">
        <v>9.2753999999999994</v>
      </c>
    </row>
    <row r="60" spans="1:3" x14ac:dyDescent="0.25">
      <c r="A60" t="s">
        <v>207</v>
      </c>
      <c r="B60">
        <v>8.4621999999999993</v>
      </c>
      <c r="C60">
        <v>9.2753999999999994</v>
      </c>
    </row>
    <row r="62" spans="1:3" x14ac:dyDescent="0.25">
      <c r="A62" t="s">
        <v>208</v>
      </c>
      <c r="B62" s="3" t="s">
        <v>153</v>
      </c>
    </row>
    <row r="63" spans="1:3" x14ac:dyDescent="0.25">
      <c r="A63" t="s">
        <v>209</v>
      </c>
      <c r="B63" s="3" t="s">
        <v>153</v>
      </c>
    </row>
    <row r="64" spans="1:3" ht="29.1" customHeight="1" x14ac:dyDescent="0.25">
      <c r="A64" s="47" t="s">
        <v>210</v>
      </c>
      <c r="B64" s="3" t="s">
        <v>153</v>
      </c>
    </row>
    <row r="65" spans="1:9" ht="29.1" customHeight="1" x14ac:dyDescent="0.25">
      <c r="A65" s="47" t="s">
        <v>211</v>
      </c>
      <c r="B65" s="3" t="s">
        <v>153</v>
      </c>
    </row>
    <row r="66" spans="1:9" x14ac:dyDescent="0.25">
      <c r="A66" t="s">
        <v>480</v>
      </c>
      <c r="B66" s="49">
        <v>2.2100000000000002E-2</v>
      </c>
    </row>
    <row r="67" spans="1:9" ht="43.5" customHeight="1" x14ac:dyDescent="0.25">
      <c r="A67" s="47" t="s">
        <v>213</v>
      </c>
      <c r="B67" s="3" t="s">
        <v>153</v>
      </c>
    </row>
    <row r="68" spans="1:9" x14ac:dyDescent="0.25">
      <c r="B68" s="3"/>
    </row>
    <row r="69" spans="1:9" ht="29.1" customHeight="1" x14ac:dyDescent="0.25">
      <c r="A69" s="47" t="s">
        <v>214</v>
      </c>
      <c r="B69" s="3" t="s">
        <v>153</v>
      </c>
    </row>
    <row r="70" spans="1:9" ht="29.1" customHeight="1" x14ac:dyDescent="0.25">
      <c r="A70" s="47" t="s">
        <v>215</v>
      </c>
      <c r="B70">
        <v>384.55</v>
      </c>
    </row>
    <row r="71" spans="1:9" ht="29.1" customHeight="1" x14ac:dyDescent="0.25">
      <c r="A71" s="47" t="s">
        <v>216</v>
      </c>
      <c r="B71" s="3" t="s">
        <v>153</v>
      </c>
    </row>
    <row r="72" spans="1:9" ht="29.1" customHeight="1" x14ac:dyDescent="0.25">
      <c r="A72" s="47" t="s">
        <v>217</v>
      </c>
      <c r="B72" s="3" t="s">
        <v>153</v>
      </c>
    </row>
    <row r="74" spans="1:9" x14ac:dyDescent="0.25">
      <c r="A74" s="77" t="s">
        <v>481</v>
      </c>
      <c r="B74" s="78" t="s">
        <v>482</v>
      </c>
      <c r="C74" s="76"/>
      <c r="D74" s="76"/>
      <c r="E74" s="76"/>
      <c r="F74" s="76"/>
      <c r="G74" s="76"/>
      <c r="H74" s="76"/>
      <c r="I74" s="76"/>
    </row>
    <row r="75" spans="1:9" x14ac:dyDescent="0.25">
      <c r="A75" s="76"/>
      <c r="B75" s="76"/>
      <c r="C75" s="76"/>
      <c r="D75" s="76"/>
      <c r="E75" s="76"/>
      <c r="F75" s="76"/>
      <c r="G75" s="76"/>
      <c r="H75" s="76"/>
      <c r="I75" s="76"/>
    </row>
    <row r="76" spans="1:9" x14ac:dyDescent="0.25">
      <c r="A76" s="77" t="s">
        <v>483</v>
      </c>
      <c r="B76" s="79" t="s">
        <v>484</v>
      </c>
      <c r="C76" s="80"/>
      <c r="D76" s="80"/>
      <c r="E76" s="76"/>
      <c r="F76" s="76"/>
      <c r="G76" s="76"/>
      <c r="H76" s="76"/>
      <c r="I76" s="76"/>
    </row>
    <row r="77" spans="1:9" x14ac:dyDescent="0.25">
      <c r="A77" s="76"/>
      <c r="B77" s="76"/>
      <c r="C77" s="76"/>
      <c r="D77" s="76"/>
      <c r="E77" s="76"/>
      <c r="F77" s="88"/>
      <c r="G77" s="88"/>
      <c r="H77" s="87"/>
      <c r="I77" s="76"/>
    </row>
    <row r="78" spans="1:9" x14ac:dyDescent="0.25">
      <c r="A78" s="76"/>
      <c r="B78" s="79" t="s">
        <v>485</v>
      </c>
      <c r="C78" s="76"/>
      <c r="D78" s="76"/>
      <c r="E78" s="76"/>
      <c r="F78" s="76"/>
      <c r="G78" s="76"/>
      <c r="H78" s="76"/>
      <c r="I78" s="76"/>
    </row>
    <row r="79" spans="1:9" x14ac:dyDescent="0.25">
      <c r="A79" s="76"/>
      <c r="B79" s="81" t="s">
        <v>486</v>
      </c>
      <c r="C79" s="81" t="s">
        <v>487</v>
      </c>
      <c r="D79" s="76"/>
      <c r="E79" s="76"/>
      <c r="F79" s="76"/>
      <c r="G79" s="76"/>
      <c r="H79" s="76"/>
      <c r="I79" s="76"/>
    </row>
    <row r="80" spans="1:9" x14ac:dyDescent="0.25">
      <c r="A80" s="76"/>
      <c r="B80" s="84" t="s">
        <v>488</v>
      </c>
      <c r="C80" s="89"/>
      <c r="D80" s="76"/>
      <c r="E80" s="90"/>
      <c r="F80" s="76"/>
      <c r="G80" s="76"/>
      <c r="H80" s="76"/>
      <c r="I80" s="76"/>
    </row>
    <row r="81" spans="1:9" x14ac:dyDescent="0.25">
      <c r="A81" s="76"/>
      <c r="B81" s="76"/>
      <c r="C81" s="76"/>
      <c r="D81" s="76"/>
      <c r="E81" s="76"/>
      <c r="F81" s="76"/>
      <c r="G81" s="76"/>
      <c r="H81" s="76"/>
      <c r="I81" s="76"/>
    </row>
    <row r="82" spans="1:9" x14ac:dyDescent="0.25">
      <c r="A82" s="77" t="s">
        <v>489</v>
      </c>
      <c r="B82" s="78" t="s">
        <v>490</v>
      </c>
      <c r="C82" s="76"/>
      <c r="D82" s="76"/>
      <c r="E82" s="76"/>
      <c r="F82" s="76"/>
      <c r="G82" s="76"/>
      <c r="H82" s="76"/>
      <c r="I82" s="76"/>
    </row>
    <row r="83" spans="1:9" x14ac:dyDescent="0.25">
      <c r="A83" s="76"/>
      <c r="B83" s="76"/>
      <c r="C83" s="94"/>
      <c r="D83" s="95"/>
      <c r="E83" s="96">
        <v>18691756509.944</v>
      </c>
      <c r="F83" s="96">
        <v>15069556039.044001</v>
      </c>
      <c r="G83" s="96">
        <v>15069556039.044001</v>
      </c>
      <c r="H83" s="76"/>
      <c r="I83" s="76"/>
    </row>
    <row r="84" spans="1:9" x14ac:dyDescent="0.25">
      <c r="A84" s="77" t="s">
        <v>491</v>
      </c>
      <c r="B84" s="79" t="s">
        <v>492</v>
      </c>
      <c r="C84" s="76"/>
      <c r="D84" s="76"/>
      <c r="E84" s="76"/>
      <c r="F84" s="76"/>
      <c r="G84" s="76"/>
      <c r="H84" s="76"/>
      <c r="I84" s="76"/>
    </row>
    <row r="85" spans="1:9" x14ac:dyDescent="0.25">
      <c r="A85" s="76"/>
      <c r="B85" s="76"/>
      <c r="C85" s="76"/>
      <c r="D85" s="76"/>
      <c r="E85" s="94"/>
      <c r="F85" s="98"/>
      <c r="G85" s="98"/>
      <c r="H85" s="90"/>
      <c r="I85" s="76"/>
    </row>
    <row r="86" spans="1:9" x14ac:dyDescent="0.25">
      <c r="A86" s="76"/>
      <c r="B86" s="100"/>
      <c r="C86" s="76"/>
      <c r="D86" s="76"/>
      <c r="E86" s="76"/>
      <c r="F86" s="76"/>
      <c r="G86" s="76"/>
      <c r="H86" s="76"/>
      <c r="I86" s="76"/>
    </row>
    <row r="87" spans="1:9" x14ac:dyDescent="0.25">
      <c r="A87" s="77" t="s">
        <v>493</v>
      </c>
      <c r="B87" s="79" t="s">
        <v>494</v>
      </c>
      <c r="C87" s="76"/>
      <c r="D87" s="76"/>
      <c r="E87" s="76"/>
      <c r="F87" s="76"/>
      <c r="G87" s="76"/>
      <c r="H87" s="76"/>
      <c r="I87" s="76"/>
    </row>
    <row r="88" spans="1:9" x14ac:dyDescent="0.25">
      <c r="A88" s="76"/>
      <c r="B88" s="76"/>
      <c r="C88" s="76"/>
      <c r="D88" s="76"/>
      <c r="E88" s="76"/>
      <c r="F88" s="76"/>
      <c r="G88" s="76"/>
      <c r="H88" s="76"/>
      <c r="I88" s="76"/>
    </row>
    <row r="89" spans="1:9" x14ac:dyDescent="0.25">
      <c r="A89" s="77" t="s">
        <v>495</v>
      </c>
      <c r="B89" s="78" t="s">
        <v>496</v>
      </c>
      <c r="C89" s="76"/>
      <c r="D89" s="76"/>
      <c r="E89" s="76"/>
      <c r="F89" s="76"/>
      <c r="G89" s="76"/>
      <c r="H89" s="76"/>
      <c r="I89" s="76"/>
    </row>
    <row r="90" spans="1:9" x14ac:dyDescent="0.25">
      <c r="A90" s="76"/>
      <c r="B90" s="101"/>
      <c r="C90" s="76"/>
      <c r="D90" s="76"/>
      <c r="E90" s="76"/>
      <c r="F90" s="76"/>
      <c r="G90" s="76"/>
      <c r="H90" s="76"/>
      <c r="I90" s="76"/>
    </row>
    <row r="91" spans="1:9" x14ac:dyDescent="0.25">
      <c r="A91" s="77" t="s">
        <v>497</v>
      </c>
      <c r="B91" s="79" t="s">
        <v>498</v>
      </c>
      <c r="C91" s="76"/>
      <c r="D91" s="76"/>
      <c r="E91" s="76"/>
      <c r="F91" s="76"/>
      <c r="G91" s="76"/>
      <c r="H91" s="76"/>
      <c r="I91" s="76"/>
    </row>
    <row r="92" spans="1:9" x14ac:dyDescent="0.25">
      <c r="A92" s="77"/>
      <c r="B92" s="78"/>
      <c r="C92" s="76"/>
      <c r="D92" s="76"/>
      <c r="E92" s="76"/>
      <c r="F92" s="76"/>
      <c r="G92" s="76"/>
      <c r="H92" s="76"/>
      <c r="I92" s="76"/>
    </row>
    <row r="93" spans="1:9" x14ac:dyDescent="0.25">
      <c r="A93" s="77" t="s">
        <v>499</v>
      </c>
      <c r="B93" s="79" t="s">
        <v>500</v>
      </c>
      <c r="C93" s="76"/>
      <c r="D93" s="76"/>
      <c r="E93" s="76"/>
      <c r="F93" s="76"/>
      <c r="G93" s="76"/>
      <c r="H93" s="76"/>
      <c r="I93" s="76"/>
    </row>
    <row r="94" spans="1:9" x14ac:dyDescent="0.25">
      <c r="A94" s="77"/>
      <c r="B94" s="84"/>
      <c r="C94" s="84"/>
      <c r="D94" s="84"/>
      <c r="E94" s="102"/>
      <c r="F94" s="86"/>
      <c r="G94" s="86"/>
      <c r="H94" s="76"/>
      <c r="I94" s="76"/>
    </row>
    <row r="95" spans="1:9" x14ac:dyDescent="0.25">
      <c r="A95" s="77"/>
      <c r="B95" s="103"/>
      <c r="C95" s="76"/>
      <c r="D95" s="76"/>
      <c r="E95" s="93"/>
      <c r="F95" s="88"/>
      <c r="G95" s="88"/>
      <c r="H95" s="76"/>
      <c r="I95" s="76"/>
    </row>
    <row r="96" spans="1:9" x14ac:dyDescent="0.25">
      <c r="A96" s="77" t="s">
        <v>501</v>
      </c>
      <c r="B96" s="79" t="s">
        <v>502</v>
      </c>
      <c r="C96" s="76"/>
      <c r="D96" s="76"/>
      <c r="E96" s="76"/>
      <c r="F96" s="76"/>
      <c r="G96" s="76"/>
      <c r="H96" s="76"/>
      <c r="I96" s="76"/>
    </row>
    <row r="97" spans="1:9" x14ac:dyDescent="0.25">
      <c r="A97" s="76"/>
      <c r="B97" s="84"/>
      <c r="C97" s="84"/>
      <c r="D97" s="84"/>
      <c r="E97" s="104"/>
      <c r="F97" s="104"/>
      <c r="G97" s="104"/>
      <c r="H97" s="76"/>
      <c r="I97" s="76"/>
    </row>
    <row r="98" spans="1:9" x14ac:dyDescent="0.25">
      <c r="A98" s="76"/>
      <c r="B98" s="76"/>
      <c r="C98" s="76"/>
      <c r="D98" s="76"/>
      <c r="E98" s="106"/>
      <c r="F98" s="106"/>
      <c r="G98" s="106"/>
      <c r="H98" s="76"/>
      <c r="I98" s="76"/>
    </row>
    <row r="99" spans="1:9" x14ac:dyDescent="0.25">
      <c r="A99" s="76"/>
      <c r="B99" s="76" t="s">
        <v>503</v>
      </c>
      <c r="C99" s="76"/>
      <c r="D99" s="76"/>
      <c r="E99" s="76"/>
      <c r="F99" s="76"/>
      <c r="G99" s="76"/>
      <c r="H99" s="76"/>
      <c r="I99" s="76"/>
    </row>
    <row r="100" spans="1:9" x14ac:dyDescent="0.25">
      <c r="A100" s="76"/>
      <c r="B100" s="76"/>
      <c r="C100" s="76"/>
      <c r="D100" s="76"/>
      <c r="E100" s="76"/>
      <c r="F100" s="76"/>
      <c r="G100" s="76"/>
      <c r="H100" s="76"/>
      <c r="I100" s="76"/>
    </row>
    <row r="101" spans="1:9" x14ac:dyDescent="0.25">
      <c r="A101" s="77" t="s">
        <v>504</v>
      </c>
      <c r="B101" s="78" t="s">
        <v>505</v>
      </c>
      <c r="C101" s="76"/>
      <c r="D101" s="76"/>
      <c r="E101" s="76"/>
      <c r="F101" s="76"/>
      <c r="G101" s="76"/>
      <c r="H101" s="76"/>
      <c r="I101" s="76"/>
    </row>
    <row r="102" spans="1:9" x14ac:dyDescent="0.25">
      <c r="A102" s="76"/>
      <c r="B102" s="76"/>
      <c r="C102" s="76"/>
      <c r="D102" s="76"/>
      <c r="E102" s="76"/>
      <c r="F102" s="76"/>
      <c r="G102" s="76"/>
      <c r="H102" s="76"/>
      <c r="I102" s="76"/>
    </row>
    <row r="103" spans="1:9" x14ac:dyDescent="0.25">
      <c r="A103" s="76"/>
      <c r="B103" s="76" t="s">
        <v>506</v>
      </c>
      <c r="C103" s="76"/>
      <c r="D103" s="76"/>
      <c r="E103" s="76"/>
      <c r="F103" s="76"/>
      <c r="G103" s="76"/>
      <c r="H103" s="76"/>
      <c r="I103" s="76"/>
    </row>
    <row r="104" spans="1:9" x14ac:dyDescent="0.25">
      <c r="A104" s="76"/>
      <c r="B104" s="76"/>
      <c r="C104" s="76"/>
      <c r="D104" s="76"/>
      <c r="E104" s="76"/>
      <c r="F104" s="76"/>
      <c r="G104" s="76"/>
      <c r="H104" s="76"/>
      <c r="I104" s="76"/>
    </row>
    <row r="105" spans="1:9" x14ac:dyDescent="0.25">
      <c r="A105" s="77" t="s">
        <v>507</v>
      </c>
      <c r="B105" s="78" t="s">
        <v>508</v>
      </c>
      <c r="C105" s="76"/>
      <c r="D105" s="76"/>
      <c r="E105" s="76"/>
      <c r="F105" s="76"/>
      <c r="G105" s="76"/>
      <c r="H105" s="76"/>
      <c r="I105" s="76"/>
    </row>
    <row r="106" spans="1:9" x14ac:dyDescent="0.25">
      <c r="A106" s="76"/>
      <c r="B106" s="76"/>
      <c r="C106" s="76"/>
      <c r="D106" s="76"/>
      <c r="E106" s="76"/>
      <c r="F106" s="76"/>
      <c r="G106" s="76"/>
      <c r="H106" s="76"/>
      <c r="I106" s="76" t="s">
        <v>509</v>
      </c>
    </row>
    <row r="108" spans="1:9" ht="69.95" customHeight="1" x14ac:dyDescent="0.25">
      <c r="A108" s="107" t="s">
        <v>227</v>
      </c>
      <c r="B108" s="107" t="s">
        <v>228</v>
      </c>
      <c r="C108" s="107" t="s">
        <v>5</v>
      </c>
      <c r="D108" s="107" t="s">
        <v>6</v>
      </c>
    </row>
    <row r="109" spans="1:9" ht="69.95" customHeight="1" x14ac:dyDescent="0.25">
      <c r="A109" s="107" t="s">
        <v>2330</v>
      </c>
      <c r="B109" s="107"/>
      <c r="C109" s="107" t="s">
        <v>105</v>
      </c>
      <c r="D109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310"/>
  <sheetViews>
    <sheetView showGridLines="0" workbookViewId="0">
      <pane ySplit="4" topLeftCell="A141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26" bestFit="1" customWidth="1"/>
    <col min="2" max="2" width="22" bestFit="1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23.8554687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2331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2332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257</v>
      </c>
      <c r="B8" s="31" t="s">
        <v>258</v>
      </c>
      <c r="C8" s="31" t="s">
        <v>259</v>
      </c>
      <c r="D8" s="14">
        <v>1744600</v>
      </c>
      <c r="E8" s="15">
        <v>13463.08</v>
      </c>
      <c r="F8" s="16">
        <v>5.1943000000000003E-2</v>
      </c>
      <c r="G8" s="16"/>
    </row>
    <row r="9" spans="1:7" x14ac:dyDescent="0.25">
      <c r="A9" s="13" t="s">
        <v>1003</v>
      </c>
      <c r="B9" s="31" t="s">
        <v>1004</v>
      </c>
      <c r="C9" s="31" t="s">
        <v>373</v>
      </c>
      <c r="D9" s="14">
        <v>5400300</v>
      </c>
      <c r="E9" s="15">
        <v>9970.0300000000007</v>
      </c>
      <c r="F9" s="16">
        <v>3.8466E-2</v>
      </c>
      <c r="G9" s="16"/>
    </row>
    <row r="10" spans="1:7" x14ac:dyDescent="0.25">
      <c r="A10" s="13" t="s">
        <v>1262</v>
      </c>
      <c r="B10" s="31" t="s">
        <v>1263</v>
      </c>
      <c r="C10" s="31" t="s">
        <v>262</v>
      </c>
      <c r="D10" s="14">
        <v>67257975</v>
      </c>
      <c r="E10" s="15">
        <v>6873.77</v>
      </c>
      <c r="F10" s="16">
        <v>2.6519999999999998E-2</v>
      </c>
      <c r="G10" s="16"/>
    </row>
    <row r="11" spans="1:7" x14ac:dyDescent="0.25">
      <c r="A11" s="13" t="s">
        <v>254</v>
      </c>
      <c r="B11" s="31" t="s">
        <v>255</v>
      </c>
      <c r="C11" s="31" t="s">
        <v>256</v>
      </c>
      <c r="D11" s="14">
        <v>254500</v>
      </c>
      <c r="E11" s="15">
        <v>3641.39</v>
      </c>
      <c r="F11" s="16">
        <v>1.4049000000000001E-2</v>
      </c>
      <c r="G11" s="16"/>
    </row>
    <row r="12" spans="1:7" x14ac:dyDescent="0.25">
      <c r="A12" s="13" t="s">
        <v>260</v>
      </c>
      <c r="B12" s="31" t="s">
        <v>261</v>
      </c>
      <c r="C12" s="31" t="s">
        <v>262</v>
      </c>
      <c r="D12" s="14">
        <v>145825</v>
      </c>
      <c r="E12" s="15">
        <v>2751.43</v>
      </c>
      <c r="F12" s="16">
        <v>1.0614999999999999E-2</v>
      </c>
      <c r="G12" s="16"/>
    </row>
    <row r="13" spans="1:7" x14ac:dyDescent="0.25">
      <c r="A13" s="13" t="s">
        <v>1240</v>
      </c>
      <c r="B13" s="31" t="s">
        <v>1241</v>
      </c>
      <c r="C13" s="31" t="s">
        <v>320</v>
      </c>
      <c r="D13" s="14">
        <v>80500</v>
      </c>
      <c r="E13" s="15">
        <v>2249.5700000000002</v>
      </c>
      <c r="F13" s="16">
        <v>8.6789999999999992E-3</v>
      </c>
      <c r="G13" s="16"/>
    </row>
    <row r="14" spans="1:7" x14ac:dyDescent="0.25">
      <c r="A14" s="13" t="s">
        <v>1225</v>
      </c>
      <c r="B14" s="31" t="s">
        <v>1226</v>
      </c>
      <c r="C14" s="31" t="s">
        <v>283</v>
      </c>
      <c r="D14" s="14">
        <v>32850</v>
      </c>
      <c r="E14" s="15">
        <v>1425.3</v>
      </c>
      <c r="F14" s="16">
        <v>5.4990000000000004E-3</v>
      </c>
      <c r="G14" s="16"/>
    </row>
    <row r="15" spans="1:7" x14ac:dyDescent="0.25">
      <c r="A15" s="13" t="s">
        <v>266</v>
      </c>
      <c r="B15" s="31" t="s">
        <v>267</v>
      </c>
      <c r="C15" s="31" t="s">
        <v>259</v>
      </c>
      <c r="D15" s="14">
        <v>110600</v>
      </c>
      <c r="E15" s="15">
        <v>1397.32</v>
      </c>
      <c r="F15" s="16">
        <v>5.391E-3</v>
      </c>
      <c r="G15" s="16"/>
    </row>
    <row r="16" spans="1:7" x14ac:dyDescent="0.25">
      <c r="A16" s="13" t="s">
        <v>281</v>
      </c>
      <c r="B16" s="31" t="s">
        <v>282</v>
      </c>
      <c r="C16" s="31" t="s">
        <v>283</v>
      </c>
      <c r="D16" s="14">
        <v>270750</v>
      </c>
      <c r="E16" s="15">
        <v>1167.74</v>
      </c>
      <c r="F16" s="16">
        <v>4.5050000000000003E-3</v>
      </c>
      <c r="G16" s="16"/>
    </row>
    <row r="17" spans="1:7" x14ac:dyDescent="0.25">
      <c r="A17" s="13" t="s">
        <v>287</v>
      </c>
      <c r="B17" s="31" t="s">
        <v>288</v>
      </c>
      <c r="C17" s="31" t="s">
        <v>286</v>
      </c>
      <c r="D17" s="14">
        <v>37400</v>
      </c>
      <c r="E17" s="15">
        <v>1158.47</v>
      </c>
      <c r="F17" s="16">
        <v>4.47E-3</v>
      </c>
      <c r="G17" s="16"/>
    </row>
    <row r="18" spans="1:7" x14ac:dyDescent="0.25">
      <c r="A18" s="13" t="s">
        <v>326</v>
      </c>
      <c r="B18" s="31" t="s">
        <v>327</v>
      </c>
      <c r="C18" s="31" t="s">
        <v>259</v>
      </c>
      <c r="D18" s="14">
        <v>260000</v>
      </c>
      <c r="E18" s="15">
        <v>996.58</v>
      </c>
      <c r="F18" s="16">
        <v>3.8449999999999999E-3</v>
      </c>
      <c r="G18" s="16"/>
    </row>
    <row r="19" spans="1:7" x14ac:dyDescent="0.25">
      <c r="A19" s="13" t="s">
        <v>995</v>
      </c>
      <c r="B19" s="31" t="s">
        <v>996</v>
      </c>
      <c r="C19" s="31" t="s">
        <v>299</v>
      </c>
      <c r="D19" s="14">
        <v>402550</v>
      </c>
      <c r="E19" s="15">
        <v>994.42</v>
      </c>
      <c r="F19" s="16">
        <v>3.8370000000000001E-3</v>
      </c>
      <c r="G19" s="16"/>
    </row>
    <row r="20" spans="1:7" x14ac:dyDescent="0.25">
      <c r="A20" s="13" t="s">
        <v>542</v>
      </c>
      <c r="B20" s="31" t="s">
        <v>543</v>
      </c>
      <c r="C20" s="31" t="s">
        <v>421</v>
      </c>
      <c r="D20" s="14">
        <v>225000</v>
      </c>
      <c r="E20" s="15">
        <v>898.43</v>
      </c>
      <c r="F20" s="16">
        <v>3.4659999999999999E-3</v>
      </c>
      <c r="G20" s="16"/>
    </row>
    <row r="21" spans="1:7" x14ac:dyDescent="0.25">
      <c r="A21" s="13" t="s">
        <v>1290</v>
      </c>
      <c r="B21" s="31" t="s">
        <v>1291</v>
      </c>
      <c r="C21" s="31" t="s">
        <v>259</v>
      </c>
      <c r="D21" s="14">
        <v>4478400</v>
      </c>
      <c r="E21" s="15">
        <v>892.55</v>
      </c>
      <c r="F21" s="16">
        <v>3.444E-3</v>
      </c>
      <c r="G21" s="16"/>
    </row>
    <row r="22" spans="1:7" x14ac:dyDescent="0.25">
      <c r="A22" s="13" t="s">
        <v>462</v>
      </c>
      <c r="B22" s="31" t="s">
        <v>463</v>
      </c>
      <c r="C22" s="31" t="s">
        <v>277</v>
      </c>
      <c r="D22" s="14">
        <v>237350</v>
      </c>
      <c r="E22" s="15">
        <v>584.76</v>
      </c>
      <c r="F22" s="16">
        <v>2.2560000000000002E-3</v>
      </c>
      <c r="G22" s="16"/>
    </row>
    <row r="23" spans="1:7" x14ac:dyDescent="0.25">
      <c r="A23" s="13" t="s">
        <v>353</v>
      </c>
      <c r="B23" s="31" t="s">
        <v>354</v>
      </c>
      <c r="C23" s="31" t="s">
        <v>355</v>
      </c>
      <c r="D23" s="14">
        <v>179200</v>
      </c>
      <c r="E23" s="15">
        <v>564.29999999999995</v>
      </c>
      <c r="F23" s="16">
        <v>2.1770000000000001E-3</v>
      </c>
      <c r="G23" s="16"/>
    </row>
    <row r="24" spans="1:7" x14ac:dyDescent="0.25">
      <c r="A24" s="13" t="s">
        <v>443</v>
      </c>
      <c r="B24" s="31" t="s">
        <v>444</v>
      </c>
      <c r="C24" s="31" t="s">
        <v>256</v>
      </c>
      <c r="D24" s="14">
        <v>149850</v>
      </c>
      <c r="E24" s="15">
        <v>561.26</v>
      </c>
      <c r="F24" s="16">
        <v>2.1649999999999998E-3</v>
      </c>
      <c r="G24" s="16"/>
    </row>
    <row r="25" spans="1:7" x14ac:dyDescent="0.25">
      <c r="A25" s="13" t="s">
        <v>1483</v>
      </c>
      <c r="B25" s="31" t="s">
        <v>1484</v>
      </c>
      <c r="C25" s="31" t="s">
        <v>291</v>
      </c>
      <c r="D25" s="14">
        <v>37400</v>
      </c>
      <c r="E25" s="15">
        <v>519.66999999999996</v>
      </c>
      <c r="F25" s="16">
        <v>2.0049999999999998E-3</v>
      </c>
      <c r="G25" s="16"/>
    </row>
    <row r="26" spans="1:7" x14ac:dyDescent="0.25">
      <c r="A26" s="13" t="s">
        <v>318</v>
      </c>
      <c r="B26" s="31" t="s">
        <v>319</v>
      </c>
      <c r="C26" s="31" t="s">
        <v>320</v>
      </c>
      <c r="D26" s="14">
        <v>4300</v>
      </c>
      <c r="E26" s="15">
        <v>498.2</v>
      </c>
      <c r="F26" s="16">
        <v>1.9220000000000001E-3</v>
      </c>
      <c r="G26" s="16"/>
    </row>
    <row r="27" spans="1:7" x14ac:dyDescent="0.25">
      <c r="A27" s="13" t="s">
        <v>1547</v>
      </c>
      <c r="B27" s="31" t="s">
        <v>1548</v>
      </c>
      <c r="C27" s="31" t="s">
        <v>280</v>
      </c>
      <c r="D27" s="14">
        <v>34425</v>
      </c>
      <c r="E27" s="15">
        <v>462.07</v>
      </c>
      <c r="F27" s="16">
        <v>1.7830000000000001E-3</v>
      </c>
      <c r="G27" s="16"/>
    </row>
    <row r="28" spans="1:7" x14ac:dyDescent="0.25">
      <c r="A28" s="13" t="s">
        <v>371</v>
      </c>
      <c r="B28" s="31" t="s">
        <v>372</v>
      </c>
      <c r="C28" s="31" t="s">
        <v>373</v>
      </c>
      <c r="D28" s="14">
        <v>209000</v>
      </c>
      <c r="E28" s="15">
        <v>441.74</v>
      </c>
      <c r="F28" s="16">
        <v>1.704E-3</v>
      </c>
      <c r="G28" s="16"/>
    </row>
    <row r="29" spans="1:7" x14ac:dyDescent="0.25">
      <c r="A29" s="13" t="s">
        <v>362</v>
      </c>
      <c r="B29" s="31" t="s">
        <v>363</v>
      </c>
      <c r="C29" s="31" t="s">
        <v>286</v>
      </c>
      <c r="D29" s="14">
        <v>11550</v>
      </c>
      <c r="E29" s="15">
        <v>403.43</v>
      </c>
      <c r="F29" s="16">
        <v>1.557E-3</v>
      </c>
      <c r="G29" s="16"/>
    </row>
    <row r="30" spans="1:7" x14ac:dyDescent="0.25">
      <c r="A30" s="13" t="s">
        <v>890</v>
      </c>
      <c r="B30" s="31" t="s">
        <v>891</v>
      </c>
      <c r="C30" s="31" t="s">
        <v>291</v>
      </c>
      <c r="D30" s="14">
        <v>16125</v>
      </c>
      <c r="E30" s="15">
        <v>388.02</v>
      </c>
      <c r="F30" s="16">
        <v>1.4970000000000001E-3</v>
      </c>
      <c r="G30" s="16"/>
    </row>
    <row r="31" spans="1:7" x14ac:dyDescent="0.25">
      <c r="A31" s="13" t="s">
        <v>405</v>
      </c>
      <c r="B31" s="31" t="s">
        <v>406</v>
      </c>
      <c r="C31" s="31" t="s">
        <v>373</v>
      </c>
      <c r="D31" s="14">
        <v>29025</v>
      </c>
      <c r="E31" s="15">
        <v>367.02</v>
      </c>
      <c r="F31" s="16">
        <v>1.4159999999999999E-3</v>
      </c>
      <c r="G31" s="16"/>
    </row>
    <row r="32" spans="1:7" x14ac:dyDescent="0.25">
      <c r="A32" s="13" t="s">
        <v>899</v>
      </c>
      <c r="B32" s="31" t="s">
        <v>900</v>
      </c>
      <c r="C32" s="31" t="s">
        <v>350</v>
      </c>
      <c r="D32" s="14">
        <v>37975</v>
      </c>
      <c r="E32" s="15">
        <v>350.49</v>
      </c>
      <c r="F32" s="16">
        <v>1.3519999999999999E-3</v>
      </c>
      <c r="G32" s="16"/>
    </row>
    <row r="33" spans="1:7" x14ac:dyDescent="0.25">
      <c r="A33" s="13" t="s">
        <v>338</v>
      </c>
      <c r="B33" s="31" t="s">
        <v>339</v>
      </c>
      <c r="C33" s="31" t="s">
        <v>340</v>
      </c>
      <c r="D33" s="14">
        <v>20300</v>
      </c>
      <c r="E33" s="15">
        <v>338.24</v>
      </c>
      <c r="F33" s="16">
        <v>1.305E-3</v>
      </c>
      <c r="G33" s="16"/>
    </row>
    <row r="34" spans="1:7" x14ac:dyDescent="0.25">
      <c r="A34" s="13" t="s">
        <v>310</v>
      </c>
      <c r="B34" s="31" t="s">
        <v>311</v>
      </c>
      <c r="C34" s="31" t="s">
        <v>277</v>
      </c>
      <c r="D34" s="14">
        <v>30525</v>
      </c>
      <c r="E34" s="15">
        <v>286.13</v>
      </c>
      <c r="F34" s="16">
        <v>1.1039999999999999E-3</v>
      </c>
      <c r="G34" s="16"/>
    </row>
    <row r="35" spans="1:7" x14ac:dyDescent="0.25">
      <c r="A35" s="13" t="s">
        <v>271</v>
      </c>
      <c r="B35" s="31" t="s">
        <v>272</v>
      </c>
      <c r="C35" s="31" t="s">
        <v>270</v>
      </c>
      <c r="D35" s="14">
        <v>7500</v>
      </c>
      <c r="E35" s="15">
        <v>273.04000000000002</v>
      </c>
      <c r="F35" s="16">
        <v>1.0529999999999999E-3</v>
      </c>
      <c r="G35" s="16"/>
    </row>
    <row r="36" spans="1:7" x14ac:dyDescent="0.25">
      <c r="A36" s="13" t="s">
        <v>273</v>
      </c>
      <c r="B36" s="31" t="s">
        <v>274</v>
      </c>
      <c r="C36" s="31" t="s">
        <v>259</v>
      </c>
      <c r="D36" s="14">
        <v>25500</v>
      </c>
      <c r="E36" s="15">
        <v>272.45</v>
      </c>
      <c r="F36" s="16">
        <v>1.0510000000000001E-3</v>
      </c>
      <c r="G36" s="16"/>
    </row>
    <row r="37" spans="1:7" x14ac:dyDescent="0.25">
      <c r="A37" s="13" t="s">
        <v>1223</v>
      </c>
      <c r="B37" s="31" t="s">
        <v>1224</v>
      </c>
      <c r="C37" s="31" t="s">
        <v>449</v>
      </c>
      <c r="D37" s="14">
        <v>14400</v>
      </c>
      <c r="E37" s="15">
        <v>203.67</v>
      </c>
      <c r="F37" s="16">
        <v>7.8600000000000002E-4</v>
      </c>
      <c r="G37" s="16"/>
    </row>
    <row r="38" spans="1:7" x14ac:dyDescent="0.25">
      <c r="A38" s="13" t="s">
        <v>348</v>
      </c>
      <c r="B38" s="31" t="s">
        <v>349</v>
      </c>
      <c r="C38" s="31" t="s">
        <v>350</v>
      </c>
      <c r="D38" s="14">
        <v>19425</v>
      </c>
      <c r="E38" s="15">
        <v>192.9</v>
      </c>
      <c r="F38" s="16">
        <v>7.4399999999999998E-4</v>
      </c>
      <c r="G38" s="16"/>
    </row>
    <row r="39" spans="1:7" x14ac:dyDescent="0.25">
      <c r="A39" s="13" t="s">
        <v>989</v>
      </c>
      <c r="B39" s="31" t="s">
        <v>990</v>
      </c>
      <c r="C39" s="31" t="s">
        <v>418</v>
      </c>
      <c r="D39" s="14">
        <v>12500</v>
      </c>
      <c r="E39" s="15">
        <v>171.96</v>
      </c>
      <c r="F39" s="16">
        <v>6.6299999999999996E-4</v>
      </c>
      <c r="G39" s="16"/>
    </row>
    <row r="40" spans="1:7" x14ac:dyDescent="0.25">
      <c r="A40" s="13" t="s">
        <v>314</v>
      </c>
      <c r="B40" s="31" t="s">
        <v>315</v>
      </c>
      <c r="C40" s="31" t="s">
        <v>259</v>
      </c>
      <c r="D40" s="14">
        <v>13125</v>
      </c>
      <c r="E40" s="15">
        <v>166.46</v>
      </c>
      <c r="F40" s="16">
        <v>6.4199999999999999E-4</v>
      </c>
      <c r="G40" s="16"/>
    </row>
    <row r="41" spans="1:7" x14ac:dyDescent="0.25">
      <c r="A41" s="13" t="s">
        <v>985</v>
      </c>
      <c r="B41" s="31" t="s">
        <v>986</v>
      </c>
      <c r="C41" s="31" t="s">
        <v>262</v>
      </c>
      <c r="D41" s="14">
        <v>39100</v>
      </c>
      <c r="E41" s="15">
        <v>160.29</v>
      </c>
      <c r="F41" s="16">
        <v>6.1799999999999995E-4</v>
      </c>
      <c r="G41" s="16"/>
    </row>
    <row r="42" spans="1:7" x14ac:dyDescent="0.25">
      <c r="A42" s="13" t="s">
        <v>1392</v>
      </c>
      <c r="B42" s="31" t="s">
        <v>1393</v>
      </c>
      <c r="C42" s="31" t="s">
        <v>601</v>
      </c>
      <c r="D42" s="14">
        <v>27500</v>
      </c>
      <c r="E42" s="15">
        <v>121.41</v>
      </c>
      <c r="F42" s="16">
        <v>4.6799999999999999E-4</v>
      </c>
      <c r="G42" s="16"/>
    </row>
    <row r="43" spans="1:7" x14ac:dyDescent="0.25">
      <c r="A43" s="13" t="s">
        <v>382</v>
      </c>
      <c r="B43" s="31" t="s">
        <v>383</v>
      </c>
      <c r="C43" s="31" t="s">
        <v>384</v>
      </c>
      <c r="D43" s="14">
        <v>8250</v>
      </c>
      <c r="E43" s="15">
        <v>94.43</v>
      </c>
      <c r="F43" s="16">
        <v>3.6400000000000001E-4</v>
      </c>
      <c r="G43" s="16"/>
    </row>
    <row r="44" spans="1:7" x14ac:dyDescent="0.25">
      <c r="A44" s="13" t="s">
        <v>428</v>
      </c>
      <c r="B44" s="31" t="s">
        <v>429</v>
      </c>
      <c r="C44" s="31" t="s">
        <v>277</v>
      </c>
      <c r="D44" s="14">
        <v>9000</v>
      </c>
      <c r="E44" s="15">
        <v>84.33</v>
      </c>
      <c r="F44" s="16">
        <v>3.2499999999999999E-4</v>
      </c>
      <c r="G44" s="16"/>
    </row>
    <row r="45" spans="1:7" x14ac:dyDescent="0.25">
      <c r="A45" s="13" t="s">
        <v>426</v>
      </c>
      <c r="B45" s="31" t="s">
        <v>427</v>
      </c>
      <c r="C45" s="31" t="s">
        <v>259</v>
      </c>
      <c r="D45" s="14">
        <v>17550</v>
      </c>
      <c r="E45" s="15">
        <v>46.24</v>
      </c>
      <c r="F45" s="16">
        <v>1.7799999999999999E-4</v>
      </c>
      <c r="G45" s="16"/>
    </row>
    <row r="46" spans="1:7" x14ac:dyDescent="0.25">
      <c r="A46" s="13" t="s">
        <v>1235</v>
      </c>
      <c r="B46" s="31" t="s">
        <v>1236</v>
      </c>
      <c r="C46" s="31" t="s">
        <v>1237</v>
      </c>
      <c r="D46" s="14">
        <v>2375</v>
      </c>
      <c r="E46" s="15">
        <v>39.36</v>
      </c>
      <c r="F46" s="16">
        <v>1.5200000000000001E-4</v>
      </c>
      <c r="G46" s="16"/>
    </row>
    <row r="47" spans="1:7" x14ac:dyDescent="0.25">
      <c r="A47" s="17" t="s">
        <v>187</v>
      </c>
      <c r="B47" s="31"/>
      <c r="C47" s="31"/>
      <c r="D47" s="14"/>
      <c r="E47" s="39">
        <f>SUM(E8:E46)</f>
        <v>55471.95</v>
      </c>
      <c r="F47" s="40">
        <f>SUM(F8:F46)</f>
        <v>0.2140160000000001</v>
      </c>
      <c r="G47" s="16"/>
    </row>
    <row r="48" spans="1:7" x14ac:dyDescent="0.25">
      <c r="A48" s="24" t="s">
        <v>190</v>
      </c>
      <c r="B48" s="33"/>
      <c r="C48" s="33"/>
      <c r="D48" s="25"/>
      <c r="E48" s="28">
        <v>55471.95</v>
      </c>
      <c r="F48" s="29">
        <v>0.21401999999999999</v>
      </c>
      <c r="G48" s="21"/>
    </row>
    <row r="49" spans="1:7" x14ac:dyDescent="0.25">
      <c r="A49" s="13"/>
      <c r="B49" s="31"/>
      <c r="C49" s="31"/>
      <c r="D49" s="14"/>
      <c r="E49" s="15"/>
      <c r="F49" s="16"/>
      <c r="G49" s="16"/>
    </row>
    <row r="50" spans="1:7" x14ac:dyDescent="0.25">
      <c r="A50" s="17" t="s">
        <v>948</v>
      </c>
      <c r="B50" s="31"/>
      <c r="C50" s="31"/>
      <c r="D50" s="14"/>
      <c r="E50" s="15"/>
      <c r="F50" s="16"/>
      <c r="G50" s="16"/>
    </row>
    <row r="51" spans="1:7" x14ac:dyDescent="0.25">
      <c r="A51" s="17" t="s">
        <v>949</v>
      </c>
      <c r="B51" s="31"/>
      <c r="C51" s="31"/>
      <c r="D51" s="14"/>
      <c r="E51" s="15"/>
      <c r="F51" s="16"/>
      <c r="G51" s="16"/>
    </row>
    <row r="52" spans="1:7" x14ac:dyDescent="0.25">
      <c r="A52" s="13" t="s">
        <v>2333</v>
      </c>
      <c r="B52" s="31"/>
      <c r="C52" s="31" t="s">
        <v>1237</v>
      </c>
      <c r="D52" s="44">
        <v>-2375</v>
      </c>
      <c r="E52" s="35">
        <v>-39.49</v>
      </c>
      <c r="F52" s="36">
        <v>-1.5200000000000001E-4</v>
      </c>
      <c r="G52" s="16"/>
    </row>
    <row r="53" spans="1:7" x14ac:dyDescent="0.25">
      <c r="A53" s="13" t="s">
        <v>2334</v>
      </c>
      <c r="B53" s="31"/>
      <c r="C53" s="31" t="s">
        <v>259</v>
      </c>
      <c r="D53" s="44">
        <v>-17550</v>
      </c>
      <c r="E53" s="35">
        <v>-46.53</v>
      </c>
      <c r="F53" s="36">
        <v>-1.7899999999999999E-4</v>
      </c>
      <c r="G53" s="16"/>
    </row>
    <row r="54" spans="1:7" x14ac:dyDescent="0.25">
      <c r="A54" s="13" t="s">
        <v>2335</v>
      </c>
      <c r="B54" s="31"/>
      <c r="C54" s="31" t="s">
        <v>277</v>
      </c>
      <c r="D54" s="44">
        <v>-9000</v>
      </c>
      <c r="E54" s="35">
        <v>-84.81</v>
      </c>
      <c r="F54" s="36">
        <v>-3.2699999999999998E-4</v>
      </c>
      <c r="G54" s="16"/>
    </row>
    <row r="55" spans="1:7" x14ac:dyDescent="0.25">
      <c r="A55" s="13" t="s">
        <v>2336</v>
      </c>
      <c r="B55" s="31"/>
      <c r="C55" s="31" t="s">
        <v>384</v>
      </c>
      <c r="D55" s="44">
        <v>-8250</v>
      </c>
      <c r="E55" s="35">
        <v>-94.88</v>
      </c>
      <c r="F55" s="36">
        <v>-3.6600000000000001E-4</v>
      </c>
      <c r="G55" s="16"/>
    </row>
    <row r="56" spans="1:7" x14ac:dyDescent="0.25">
      <c r="A56" s="13" t="s">
        <v>2337</v>
      </c>
      <c r="B56" s="31"/>
      <c r="C56" s="31" t="s">
        <v>601</v>
      </c>
      <c r="D56" s="44">
        <v>-27500</v>
      </c>
      <c r="E56" s="35">
        <v>-122.13</v>
      </c>
      <c r="F56" s="36">
        <v>-4.7100000000000001E-4</v>
      </c>
      <c r="G56" s="16"/>
    </row>
    <row r="57" spans="1:7" x14ac:dyDescent="0.25">
      <c r="A57" s="13" t="s">
        <v>2338</v>
      </c>
      <c r="B57" s="31"/>
      <c r="C57" s="31" t="s">
        <v>262</v>
      </c>
      <c r="D57" s="44">
        <v>-39100</v>
      </c>
      <c r="E57" s="35">
        <v>-161.16999999999999</v>
      </c>
      <c r="F57" s="36">
        <v>-6.2100000000000002E-4</v>
      </c>
      <c r="G57" s="16"/>
    </row>
    <row r="58" spans="1:7" x14ac:dyDescent="0.25">
      <c r="A58" s="13" t="s">
        <v>2339</v>
      </c>
      <c r="B58" s="31"/>
      <c r="C58" s="31" t="s">
        <v>259</v>
      </c>
      <c r="D58" s="44">
        <v>-13125</v>
      </c>
      <c r="E58" s="35">
        <v>-167.46</v>
      </c>
      <c r="F58" s="36">
        <v>-6.4599999999999998E-4</v>
      </c>
      <c r="G58" s="16"/>
    </row>
    <row r="59" spans="1:7" x14ac:dyDescent="0.25">
      <c r="A59" s="13" t="s">
        <v>2340</v>
      </c>
      <c r="B59" s="31"/>
      <c r="C59" s="31" t="s">
        <v>418</v>
      </c>
      <c r="D59" s="44">
        <v>-12500</v>
      </c>
      <c r="E59" s="35">
        <v>-173.16</v>
      </c>
      <c r="F59" s="36">
        <v>-6.6799999999999997E-4</v>
      </c>
      <c r="G59" s="16"/>
    </row>
    <row r="60" spans="1:7" x14ac:dyDescent="0.25">
      <c r="A60" s="13" t="s">
        <v>2341</v>
      </c>
      <c r="B60" s="31"/>
      <c r="C60" s="31" t="s">
        <v>350</v>
      </c>
      <c r="D60" s="44">
        <v>-19425</v>
      </c>
      <c r="E60" s="35">
        <v>-194.05</v>
      </c>
      <c r="F60" s="36">
        <v>-7.4799999999999997E-4</v>
      </c>
      <c r="G60" s="16"/>
    </row>
    <row r="61" spans="1:7" x14ac:dyDescent="0.25">
      <c r="A61" s="13" t="s">
        <v>2342</v>
      </c>
      <c r="B61" s="31"/>
      <c r="C61" s="31" t="s">
        <v>449</v>
      </c>
      <c r="D61" s="44">
        <v>-14400</v>
      </c>
      <c r="E61" s="35">
        <v>-204.94</v>
      </c>
      <c r="F61" s="36">
        <v>-7.9000000000000001E-4</v>
      </c>
      <c r="G61" s="16"/>
    </row>
    <row r="62" spans="1:7" x14ac:dyDescent="0.25">
      <c r="A62" s="13" t="s">
        <v>2343</v>
      </c>
      <c r="B62" s="31"/>
      <c r="C62" s="31" t="s">
        <v>259</v>
      </c>
      <c r="D62" s="44">
        <v>-25500</v>
      </c>
      <c r="E62" s="35">
        <v>-271.35000000000002</v>
      </c>
      <c r="F62" s="36">
        <v>-1.0460000000000001E-3</v>
      </c>
      <c r="G62" s="16"/>
    </row>
    <row r="63" spans="1:7" x14ac:dyDescent="0.25">
      <c r="A63" s="13" t="s">
        <v>2344</v>
      </c>
      <c r="B63" s="31"/>
      <c r="C63" s="31" t="s">
        <v>270</v>
      </c>
      <c r="D63" s="44">
        <v>-7500</v>
      </c>
      <c r="E63" s="35">
        <v>-274.33</v>
      </c>
      <c r="F63" s="36">
        <v>-1.0579999999999999E-3</v>
      </c>
      <c r="G63" s="16"/>
    </row>
    <row r="64" spans="1:7" x14ac:dyDescent="0.25">
      <c r="A64" s="13" t="s">
        <v>2345</v>
      </c>
      <c r="B64" s="31"/>
      <c r="C64" s="31" t="s">
        <v>277</v>
      </c>
      <c r="D64" s="44">
        <v>-30525</v>
      </c>
      <c r="E64" s="35">
        <v>-286.92</v>
      </c>
      <c r="F64" s="36">
        <v>-1.106E-3</v>
      </c>
      <c r="G64" s="16"/>
    </row>
    <row r="65" spans="1:7" x14ac:dyDescent="0.25">
      <c r="A65" s="13" t="s">
        <v>2346</v>
      </c>
      <c r="B65" s="31"/>
      <c r="C65" s="31" t="s">
        <v>340</v>
      </c>
      <c r="D65" s="44">
        <v>-20300</v>
      </c>
      <c r="E65" s="35">
        <v>-339.21</v>
      </c>
      <c r="F65" s="36">
        <v>-1.3079999999999999E-3</v>
      </c>
      <c r="G65" s="16"/>
    </row>
    <row r="66" spans="1:7" x14ac:dyDescent="0.25">
      <c r="A66" s="13" t="s">
        <v>2347</v>
      </c>
      <c r="B66" s="31"/>
      <c r="C66" s="31" t="s">
        <v>350</v>
      </c>
      <c r="D66" s="44">
        <v>-37975</v>
      </c>
      <c r="E66" s="35">
        <v>-352.37</v>
      </c>
      <c r="F66" s="36">
        <v>-1.359E-3</v>
      </c>
      <c r="G66" s="16"/>
    </row>
    <row r="67" spans="1:7" x14ac:dyDescent="0.25">
      <c r="A67" s="13" t="s">
        <v>2348</v>
      </c>
      <c r="B67" s="31"/>
      <c r="C67" s="31" t="s">
        <v>373</v>
      </c>
      <c r="D67" s="44">
        <v>-29025</v>
      </c>
      <c r="E67" s="35">
        <v>-368.7</v>
      </c>
      <c r="F67" s="36">
        <v>-1.4220000000000001E-3</v>
      </c>
      <c r="G67" s="16"/>
    </row>
    <row r="68" spans="1:7" x14ac:dyDescent="0.25">
      <c r="A68" s="13" t="s">
        <v>2349</v>
      </c>
      <c r="B68" s="31"/>
      <c r="C68" s="31" t="s">
        <v>291</v>
      </c>
      <c r="D68" s="44">
        <v>-16125</v>
      </c>
      <c r="E68" s="35">
        <v>-390.35</v>
      </c>
      <c r="F68" s="36">
        <v>-1.506E-3</v>
      </c>
      <c r="G68" s="16"/>
    </row>
    <row r="69" spans="1:7" x14ac:dyDescent="0.25">
      <c r="A69" s="13" t="s">
        <v>2350</v>
      </c>
      <c r="B69" s="31"/>
      <c r="C69" s="31" t="s">
        <v>286</v>
      </c>
      <c r="D69" s="44">
        <v>-11550</v>
      </c>
      <c r="E69" s="35">
        <v>-405.91</v>
      </c>
      <c r="F69" s="36">
        <v>-1.5659999999999999E-3</v>
      </c>
      <c r="G69" s="16"/>
    </row>
    <row r="70" spans="1:7" x14ac:dyDescent="0.25">
      <c r="A70" s="13" t="s">
        <v>2351</v>
      </c>
      <c r="B70" s="31"/>
      <c r="C70" s="31" t="s">
        <v>373</v>
      </c>
      <c r="D70" s="44">
        <v>-209000</v>
      </c>
      <c r="E70" s="35">
        <v>-443.21</v>
      </c>
      <c r="F70" s="36">
        <v>-1.709E-3</v>
      </c>
      <c r="G70" s="16"/>
    </row>
    <row r="71" spans="1:7" x14ac:dyDescent="0.25">
      <c r="A71" s="13" t="s">
        <v>2352</v>
      </c>
      <c r="B71" s="31"/>
      <c r="C71" s="31" t="s">
        <v>280</v>
      </c>
      <c r="D71" s="44">
        <v>-34425</v>
      </c>
      <c r="E71" s="35">
        <v>-464.98</v>
      </c>
      <c r="F71" s="36">
        <v>-1.7930000000000001E-3</v>
      </c>
      <c r="G71" s="16"/>
    </row>
    <row r="72" spans="1:7" x14ac:dyDescent="0.25">
      <c r="A72" s="13" t="s">
        <v>2353</v>
      </c>
      <c r="B72" s="31"/>
      <c r="C72" s="31" t="s">
        <v>320</v>
      </c>
      <c r="D72" s="44">
        <v>-4300</v>
      </c>
      <c r="E72" s="35">
        <v>-501.17</v>
      </c>
      <c r="F72" s="36">
        <v>-1.933E-3</v>
      </c>
      <c r="G72" s="16"/>
    </row>
    <row r="73" spans="1:7" x14ac:dyDescent="0.25">
      <c r="A73" s="13" t="s">
        <v>2354</v>
      </c>
      <c r="B73" s="31"/>
      <c r="C73" s="31" t="s">
        <v>291</v>
      </c>
      <c r="D73" s="44">
        <v>-37400</v>
      </c>
      <c r="E73" s="35">
        <v>-522.25</v>
      </c>
      <c r="F73" s="36">
        <v>-2.0140000000000002E-3</v>
      </c>
      <c r="G73" s="16"/>
    </row>
    <row r="74" spans="1:7" x14ac:dyDescent="0.25">
      <c r="A74" s="13" t="s">
        <v>2355</v>
      </c>
      <c r="B74" s="31"/>
      <c r="C74" s="31" t="s">
        <v>256</v>
      </c>
      <c r="D74" s="44">
        <v>-149850</v>
      </c>
      <c r="E74" s="35">
        <v>-564.71</v>
      </c>
      <c r="F74" s="36">
        <v>-2.1779999999999998E-3</v>
      </c>
      <c r="G74" s="16"/>
    </row>
    <row r="75" spans="1:7" x14ac:dyDescent="0.25">
      <c r="A75" s="13" t="s">
        <v>2356</v>
      </c>
      <c r="B75" s="31"/>
      <c r="C75" s="31" t="s">
        <v>355</v>
      </c>
      <c r="D75" s="44">
        <v>-179200</v>
      </c>
      <c r="E75" s="35">
        <v>-565.82000000000005</v>
      </c>
      <c r="F75" s="36">
        <v>-2.183E-3</v>
      </c>
      <c r="G75" s="16"/>
    </row>
    <row r="76" spans="1:7" x14ac:dyDescent="0.25">
      <c r="A76" s="13" t="s">
        <v>2357</v>
      </c>
      <c r="B76" s="31"/>
      <c r="C76" s="31" t="s">
        <v>277</v>
      </c>
      <c r="D76" s="44">
        <v>-237350</v>
      </c>
      <c r="E76" s="35">
        <v>-586.54</v>
      </c>
      <c r="F76" s="36">
        <v>-2.2620000000000001E-3</v>
      </c>
      <c r="G76" s="16"/>
    </row>
    <row r="77" spans="1:7" x14ac:dyDescent="0.25">
      <c r="A77" s="13" t="s">
        <v>2358</v>
      </c>
      <c r="B77" s="31"/>
      <c r="C77" s="31" t="s">
        <v>421</v>
      </c>
      <c r="D77" s="44">
        <v>-225000</v>
      </c>
      <c r="E77" s="35">
        <v>-896.51</v>
      </c>
      <c r="F77" s="36">
        <v>-3.4580000000000001E-3</v>
      </c>
      <c r="G77" s="16"/>
    </row>
    <row r="78" spans="1:7" x14ac:dyDescent="0.25">
      <c r="A78" s="13" t="s">
        <v>2359</v>
      </c>
      <c r="B78" s="31"/>
      <c r="C78" s="31" t="s">
        <v>259</v>
      </c>
      <c r="D78" s="44">
        <v>-4478400</v>
      </c>
      <c r="E78" s="35">
        <v>-897.92</v>
      </c>
      <c r="F78" s="36">
        <v>-3.4640000000000001E-3</v>
      </c>
      <c r="G78" s="16"/>
    </row>
    <row r="79" spans="1:7" x14ac:dyDescent="0.25">
      <c r="A79" s="13" t="s">
        <v>2360</v>
      </c>
      <c r="B79" s="31"/>
      <c r="C79" s="31" t="s">
        <v>299</v>
      </c>
      <c r="D79" s="44">
        <v>-402550</v>
      </c>
      <c r="E79" s="35">
        <v>-1000.18</v>
      </c>
      <c r="F79" s="36">
        <v>-3.8579999999999999E-3</v>
      </c>
      <c r="G79" s="16"/>
    </row>
    <row r="80" spans="1:7" x14ac:dyDescent="0.25">
      <c r="A80" s="13" t="s">
        <v>2361</v>
      </c>
      <c r="B80" s="31"/>
      <c r="C80" s="31" t="s">
        <v>259</v>
      </c>
      <c r="D80" s="44">
        <v>-260000</v>
      </c>
      <c r="E80" s="35">
        <v>-1003.34</v>
      </c>
      <c r="F80" s="36">
        <v>-3.8709999999999999E-3</v>
      </c>
      <c r="G80" s="16"/>
    </row>
    <row r="81" spans="1:7" x14ac:dyDescent="0.25">
      <c r="A81" s="13" t="s">
        <v>2362</v>
      </c>
      <c r="B81" s="31"/>
      <c r="C81" s="31" t="s">
        <v>286</v>
      </c>
      <c r="D81" s="44">
        <v>-37400</v>
      </c>
      <c r="E81" s="35">
        <v>-1165.01</v>
      </c>
      <c r="F81" s="36">
        <v>-4.4939999999999997E-3</v>
      </c>
      <c r="G81" s="16"/>
    </row>
    <row r="82" spans="1:7" x14ac:dyDescent="0.25">
      <c r="A82" s="13" t="s">
        <v>2363</v>
      </c>
      <c r="B82" s="31"/>
      <c r="C82" s="31" t="s">
        <v>283</v>
      </c>
      <c r="D82" s="44">
        <v>-270750</v>
      </c>
      <c r="E82" s="35">
        <v>-1174.92</v>
      </c>
      <c r="F82" s="36">
        <v>-4.5329999999999997E-3</v>
      </c>
      <c r="G82" s="16"/>
    </row>
    <row r="83" spans="1:7" x14ac:dyDescent="0.25">
      <c r="A83" s="13" t="s">
        <v>2364</v>
      </c>
      <c r="B83" s="31"/>
      <c r="C83" s="31" t="s">
        <v>259</v>
      </c>
      <c r="D83" s="44">
        <v>-110600</v>
      </c>
      <c r="E83" s="35">
        <v>-1405.39</v>
      </c>
      <c r="F83" s="36">
        <v>-5.4219999999999997E-3</v>
      </c>
      <c r="G83" s="16"/>
    </row>
    <row r="84" spans="1:7" x14ac:dyDescent="0.25">
      <c r="A84" s="13" t="s">
        <v>2365</v>
      </c>
      <c r="B84" s="31"/>
      <c r="C84" s="31" t="s">
        <v>283</v>
      </c>
      <c r="D84" s="44">
        <v>-32850</v>
      </c>
      <c r="E84" s="35">
        <v>-1433.64</v>
      </c>
      <c r="F84" s="36">
        <v>-5.5310000000000003E-3</v>
      </c>
      <c r="G84" s="16"/>
    </row>
    <row r="85" spans="1:7" x14ac:dyDescent="0.25">
      <c r="A85" s="13" t="s">
        <v>2366</v>
      </c>
      <c r="B85" s="31"/>
      <c r="C85" s="31" t="s">
        <v>320</v>
      </c>
      <c r="D85" s="44">
        <v>-80500</v>
      </c>
      <c r="E85" s="35">
        <v>-2256.25</v>
      </c>
      <c r="F85" s="36">
        <v>-8.7049999999999992E-3</v>
      </c>
      <c r="G85" s="16"/>
    </row>
    <row r="86" spans="1:7" x14ac:dyDescent="0.25">
      <c r="A86" s="13" t="s">
        <v>2367</v>
      </c>
      <c r="B86" s="31"/>
      <c r="C86" s="31" t="s">
        <v>262</v>
      </c>
      <c r="D86" s="44">
        <v>-145825</v>
      </c>
      <c r="E86" s="35">
        <v>-2765.43</v>
      </c>
      <c r="F86" s="36">
        <v>-1.0669E-2</v>
      </c>
      <c r="G86" s="16"/>
    </row>
    <row r="87" spans="1:7" x14ac:dyDescent="0.25">
      <c r="A87" s="13" t="s">
        <v>2368</v>
      </c>
      <c r="B87" s="31"/>
      <c r="C87" s="31" t="s">
        <v>256</v>
      </c>
      <c r="D87" s="44">
        <v>-254500</v>
      </c>
      <c r="E87" s="35">
        <v>-3652.58</v>
      </c>
      <c r="F87" s="36">
        <v>-1.4092E-2</v>
      </c>
      <c r="G87" s="16"/>
    </row>
    <row r="88" spans="1:7" x14ac:dyDescent="0.25">
      <c r="A88" s="13" t="s">
        <v>2369</v>
      </c>
      <c r="B88" s="31"/>
      <c r="C88" s="31" t="s">
        <v>262</v>
      </c>
      <c r="D88" s="44">
        <v>-67257975</v>
      </c>
      <c r="E88" s="35">
        <v>-6900.67</v>
      </c>
      <c r="F88" s="36">
        <v>-2.6623000000000001E-2</v>
      </c>
      <c r="G88" s="16"/>
    </row>
    <row r="89" spans="1:7" x14ac:dyDescent="0.25">
      <c r="A89" s="13" t="s">
        <v>2370</v>
      </c>
      <c r="B89" s="31"/>
      <c r="C89" s="31" t="s">
        <v>373</v>
      </c>
      <c r="D89" s="44">
        <v>-5400300</v>
      </c>
      <c r="E89" s="35">
        <v>-10035.379999999999</v>
      </c>
      <c r="F89" s="36">
        <v>-3.8718000000000002E-2</v>
      </c>
      <c r="G89" s="16"/>
    </row>
    <row r="90" spans="1:7" x14ac:dyDescent="0.25">
      <c r="A90" s="13" t="s">
        <v>2371</v>
      </c>
      <c r="B90" s="31"/>
      <c r="C90" s="31" t="s">
        <v>259</v>
      </c>
      <c r="D90" s="44">
        <v>-1744600</v>
      </c>
      <c r="E90" s="35">
        <v>-13539.84</v>
      </c>
      <c r="F90" s="36">
        <v>-5.2239000000000001E-2</v>
      </c>
      <c r="G90" s="16"/>
    </row>
    <row r="91" spans="1:7" x14ac:dyDescent="0.25">
      <c r="A91" s="17" t="s">
        <v>187</v>
      </c>
      <c r="B91" s="32"/>
      <c r="C91" s="32"/>
      <c r="D91" s="18"/>
      <c r="E91" s="42">
        <v>-55753.5</v>
      </c>
      <c r="F91" s="43">
        <v>-0.215088</v>
      </c>
      <c r="G91" s="21"/>
    </row>
    <row r="92" spans="1:7" x14ac:dyDescent="0.25">
      <c r="A92" s="13"/>
      <c r="B92" s="31"/>
      <c r="C92" s="31"/>
      <c r="D92" s="14"/>
      <c r="E92" s="15"/>
      <c r="F92" s="16"/>
      <c r="G92" s="16"/>
    </row>
    <row r="93" spans="1:7" x14ac:dyDescent="0.25">
      <c r="A93" s="17" t="s">
        <v>2372</v>
      </c>
      <c r="B93" s="31"/>
      <c r="C93" s="31"/>
      <c r="D93" s="14"/>
      <c r="E93" s="15"/>
      <c r="F93" s="16"/>
      <c r="G93" s="16"/>
    </row>
    <row r="94" spans="1:7" x14ac:dyDescent="0.25">
      <c r="A94" s="13" t="s">
        <v>2373</v>
      </c>
      <c r="B94" s="31"/>
      <c r="C94" s="31"/>
      <c r="D94" s="44">
        <v>-16130</v>
      </c>
      <c r="E94" s="35">
        <v>-24428.720000000001</v>
      </c>
      <c r="F94" s="36">
        <v>-9.425E-2</v>
      </c>
      <c r="G94" s="16"/>
    </row>
    <row r="95" spans="1:7" x14ac:dyDescent="0.25">
      <c r="A95" s="13" t="s">
        <v>2374</v>
      </c>
      <c r="B95" s="31"/>
      <c r="C95" s="31"/>
      <c r="D95" s="44">
        <v>-7530</v>
      </c>
      <c r="E95" s="35">
        <v>-18361.830000000002</v>
      </c>
      <c r="F95" s="36">
        <v>-7.0843000000000003E-2</v>
      </c>
      <c r="G95" s="16"/>
    </row>
    <row r="96" spans="1:7" x14ac:dyDescent="0.25">
      <c r="A96" s="13" t="s">
        <v>2375</v>
      </c>
      <c r="B96" s="31"/>
      <c r="C96" s="31"/>
      <c r="D96" s="44">
        <v>-2260</v>
      </c>
      <c r="E96" s="35">
        <v>-5601.61</v>
      </c>
      <c r="F96" s="36">
        <v>-2.1611999999999999E-2</v>
      </c>
      <c r="G96" s="16"/>
    </row>
    <row r="97" spans="1:7" x14ac:dyDescent="0.25">
      <c r="A97" s="13" t="s">
        <v>2376</v>
      </c>
      <c r="B97" s="31"/>
      <c r="C97" s="31"/>
      <c r="D97" s="14">
        <v>1860</v>
      </c>
      <c r="E97" s="15">
        <v>2780.74</v>
      </c>
      <c r="F97" s="16">
        <v>1.0729000000000001E-2</v>
      </c>
      <c r="G97" s="16"/>
    </row>
    <row r="98" spans="1:7" x14ac:dyDescent="0.25">
      <c r="A98" s="13" t="s">
        <v>2377</v>
      </c>
      <c r="B98" s="31"/>
      <c r="C98" s="31"/>
      <c r="D98" s="14">
        <v>7530</v>
      </c>
      <c r="E98" s="15">
        <v>18053.849999999999</v>
      </c>
      <c r="F98" s="16">
        <v>6.9654999999999995E-2</v>
      </c>
      <c r="G98" s="16"/>
    </row>
    <row r="99" spans="1:7" x14ac:dyDescent="0.25">
      <c r="A99" s="17" t="s">
        <v>187</v>
      </c>
      <c r="B99" s="32"/>
      <c r="C99" s="32"/>
      <c r="D99" s="18"/>
      <c r="E99" s="42">
        <v>-27557.57</v>
      </c>
      <c r="F99" s="43">
        <v>-0.10630000000000001</v>
      </c>
      <c r="G99" s="21"/>
    </row>
    <row r="100" spans="1:7" x14ac:dyDescent="0.25">
      <c r="A100" s="13"/>
      <c r="B100" s="31"/>
      <c r="C100" s="31"/>
      <c r="D100" s="14"/>
      <c r="E100" s="15"/>
      <c r="F100" s="16"/>
      <c r="G100" s="16"/>
    </row>
    <row r="101" spans="1:7" x14ac:dyDescent="0.25">
      <c r="A101" s="13"/>
      <c r="B101" s="31"/>
      <c r="C101" s="31"/>
      <c r="D101" s="14"/>
      <c r="E101" s="15"/>
      <c r="F101" s="16"/>
      <c r="G101" s="16"/>
    </row>
    <row r="102" spans="1:7" x14ac:dyDescent="0.25">
      <c r="A102" s="24" t="s">
        <v>190</v>
      </c>
      <c r="B102" s="33"/>
      <c r="C102" s="33"/>
      <c r="D102" s="25"/>
      <c r="E102" s="45">
        <v>-83311.070000000007</v>
      </c>
      <c r="F102" s="46">
        <v>-0.32138800000000001</v>
      </c>
      <c r="G102" s="21"/>
    </row>
    <row r="103" spans="1:7" x14ac:dyDescent="0.25">
      <c r="A103" s="13"/>
      <c r="B103" s="31"/>
      <c r="C103" s="31"/>
      <c r="D103" s="14"/>
      <c r="E103" s="15"/>
      <c r="F103" s="16"/>
      <c r="G103" s="16"/>
    </row>
    <row r="104" spans="1:7" x14ac:dyDescent="0.25">
      <c r="A104" s="17" t="s">
        <v>154</v>
      </c>
      <c r="B104" s="31"/>
      <c r="C104" s="31"/>
      <c r="D104" s="14"/>
      <c r="E104" s="15"/>
      <c r="F104" s="16"/>
      <c r="G104" s="16"/>
    </row>
    <row r="105" spans="1:7" x14ac:dyDescent="0.25">
      <c r="A105" s="17" t="s">
        <v>155</v>
      </c>
      <c r="B105" s="31"/>
      <c r="C105" s="31"/>
      <c r="D105" s="14"/>
      <c r="E105" s="15"/>
      <c r="F105" s="16"/>
      <c r="G105" s="16"/>
    </row>
    <row r="106" spans="1:7" x14ac:dyDescent="0.25">
      <c r="A106" s="13" t="s">
        <v>1677</v>
      </c>
      <c r="B106" s="31" t="s">
        <v>1678</v>
      </c>
      <c r="C106" s="31" t="s">
        <v>161</v>
      </c>
      <c r="D106" s="14">
        <v>15000000</v>
      </c>
      <c r="E106" s="15">
        <v>14963.31</v>
      </c>
      <c r="F106" s="16">
        <v>5.7730999999999998E-2</v>
      </c>
      <c r="G106" s="16">
        <v>7.6350000000000001E-2</v>
      </c>
    </row>
    <row r="107" spans="1:7" x14ac:dyDescent="0.25">
      <c r="A107" s="13" t="s">
        <v>2378</v>
      </c>
      <c r="B107" s="31" t="s">
        <v>2379</v>
      </c>
      <c r="C107" s="31" t="s">
        <v>161</v>
      </c>
      <c r="D107" s="14">
        <v>10000000</v>
      </c>
      <c r="E107" s="15">
        <v>9975.5</v>
      </c>
      <c r="F107" s="16">
        <v>3.8487E-2</v>
      </c>
      <c r="G107" s="16">
        <v>7.7112E-2</v>
      </c>
    </row>
    <row r="108" spans="1:7" x14ac:dyDescent="0.25">
      <c r="A108" s="13" t="s">
        <v>2380</v>
      </c>
      <c r="B108" s="31" t="s">
        <v>2381</v>
      </c>
      <c r="C108" s="31" t="s">
        <v>161</v>
      </c>
      <c r="D108" s="14">
        <v>7500000</v>
      </c>
      <c r="E108" s="15">
        <v>7544.55</v>
      </c>
      <c r="F108" s="16">
        <v>2.9107999999999998E-2</v>
      </c>
      <c r="G108" s="16">
        <v>7.7700000000000005E-2</v>
      </c>
    </row>
    <row r="109" spans="1:7" x14ac:dyDescent="0.25">
      <c r="A109" s="13" t="s">
        <v>2382</v>
      </c>
      <c r="B109" s="31" t="s">
        <v>2383</v>
      </c>
      <c r="C109" s="31" t="s">
        <v>158</v>
      </c>
      <c r="D109" s="14">
        <v>7500000</v>
      </c>
      <c r="E109" s="15">
        <v>7491.7</v>
      </c>
      <c r="F109" s="16">
        <v>2.8903999999999999E-2</v>
      </c>
      <c r="G109" s="16">
        <v>7.5800000000000006E-2</v>
      </c>
    </row>
    <row r="110" spans="1:7" x14ac:dyDescent="0.25">
      <c r="A110" s="13" t="s">
        <v>831</v>
      </c>
      <c r="B110" s="31" t="s">
        <v>832</v>
      </c>
      <c r="C110" s="31" t="s">
        <v>161</v>
      </c>
      <c r="D110" s="14">
        <v>7500000</v>
      </c>
      <c r="E110" s="15">
        <v>7455.4</v>
      </c>
      <c r="F110" s="16">
        <v>2.8764000000000001E-2</v>
      </c>
      <c r="G110" s="16">
        <v>7.6048000000000004E-2</v>
      </c>
    </row>
    <row r="111" spans="1:7" x14ac:dyDescent="0.25">
      <c r="A111" s="13" t="s">
        <v>2384</v>
      </c>
      <c r="B111" s="31" t="s">
        <v>2385</v>
      </c>
      <c r="C111" s="31" t="s">
        <v>158</v>
      </c>
      <c r="D111" s="14">
        <v>5000000</v>
      </c>
      <c r="E111" s="15">
        <v>5024.46</v>
      </c>
      <c r="F111" s="16">
        <v>1.9384999999999999E-2</v>
      </c>
      <c r="G111" s="16">
        <v>7.7049999999999993E-2</v>
      </c>
    </row>
    <row r="112" spans="1:7" x14ac:dyDescent="0.25">
      <c r="A112" s="13" t="s">
        <v>183</v>
      </c>
      <c r="B112" s="31" t="s">
        <v>184</v>
      </c>
      <c r="C112" s="31" t="s">
        <v>161</v>
      </c>
      <c r="D112" s="14">
        <v>5000000</v>
      </c>
      <c r="E112" s="15">
        <v>4999.6000000000004</v>
      </c>
      <c r="F112" s="16">
        <v>1.9289000000000001E-2</v>
      </c>
      <c r="G112" s="16">
        <v>7.7450000000000005E-2</v>
      </c>
    </row>
    <row r="113" spans="1:7" x14ac:dyDescent="0.25">
      <c r="A113" s="13" t="s">
        <v>848</v>
      </c>
      <c r="B113" s="31" t="s">
        <v>849</v>
      </c>
      <c r="C113" s="31" t="s">
        <v>161</v>
      </c>
      <c r="D113" s="14">
        <v>5000000</v>
      </c>
      <c r="E113" s="15">
        <v>4976.13</v>
      </c>
      <c r="F113" s="16">
        <v>1.9199000000000001E-2</v>
      </c>
      <c r="G113" s="16">
        <v>7.6765E-2</v>
      </c>
    </row>
    <row r="114" spans="1:7" x14ac:dyDescent="0.25">
      <c r="A114" s="13" t="s">
        <v>1679</v>
      </c>
      <c r="B114" s="31" t="s">
        <v>1680</v>
      </c>
      <c r="C114" s="31" t="s">
        <v>161</v>
      </c>
      <c r="D114" s="14">
        <v>5000000</v>
      </c>
      <c r="E114" s="15">
        <v>4960.68</v>
      </c>
      <c r="F114" s="16">
        <v>1.9139E-2</v>
      </c>
      <c r="G114" s="16">
        <v>7.8899999999999998E-2</v>
      </c>
    </row>
    <row r="115" spans="1:7" x14ac:dyDescent="0.25">
      <c r="A115" s="13" t="s">
        <v>2386</v>
      </c>
      <c r="B115" s="31" t="s">
        <v>2387</v>
      </c>
      <c r="C115" s="31" t="s">
        <v>161</v>
      </c>
      <c r="D115" s="14">
        <v>5000000</v>
      </c>
      <c r="E115" s="15">
        <v>4925.7700000000004</v>
      </c>
      <c r="F115" s="16">
        <v>1.9004E-2</v>
      </c>
      <c r="G115" s="16">
        <v>7.9832E-2</v>
      </c>
    </row>
    <row r="116" spans="1:7" x14ac:dyDescent="0.25">
      <c r="A116" s="13" t="s">
        <v>2070</v>
      </c>
      <c r="B116" s="31" t="s">
        <v>2071</v>
      </c>
      <c r="C116" s="31" t="s">
        <v>161</v>
      </c>
      <c r="D116" s="14">
        <v>5000000</v>
      </c>
      <c r="E116" s="15">
        <v>4925.72</v>
      </c>
      <c r="F116" s="16">
        <v>1.9004E-2</v>
      </c>
      <c r="G116" s="16">
        <v>0.08</v>
      </c>
    </row>
    <row r="117" spans="1:7" x14ac:dyDescent="0.25">
      <c r="A117" s="13" t="s">
        <v>2388</v>
      </c>
      <c r="B117" s="31" t="s">
        <v>2389</v>
      </c>
      <c r="C117" s="31" t="s">
        <v>161</v>
      </c>
      <c r="D117" s="14">
        <v>4500000</v>
      </c>
      <c r="E117" s="15">
        <v>4478.38</v>
      </c>
      <c r="F117" s="16">
        <v>1.7278000000000002E-2</v>
      </c>
      <c r="G117" s="16">
        <v>7.4800000000000005E-2</v>
      </c>
    </row>
    <row r="118" spans="1:7" x14ac:dyDescent="0.25">
      <c r="A118" s="13" t="s">
        <v>2390</v>
      </c>
      <c r="B118" s="31" t="s">
        <v>2391</v>
      </c>
      <c r="C118" s="31" t="s">
        <v>161</v>
      </c>
      <c r="D118" s="14">
        <v>3500000</v>
      </c>
      <c r="E118" s="15">
        <v>3507.4</v>
      </c>
      <c r="F118" s="16">
        <v>1.3532000000000001E-2</v>
      </c>
      <c r="G118" s="16">
        <v>7.3700000000000002E-2</v>
      </c>
    </row>
    <row r="119" spans="1:7" x14ac:dyDescent="0.25">
      <c r="A119" s="13" t="s">
        <v>1685</v>
      </c>
      <c r="B119" s="31" t="s">
        <v>1686</v>
      </c>
      <c r="C119" s="31" t="s">
        <v>161</v>
      </c>
      <c r="D119" s="14">
        <v>3000000</v>
      </c>
      <c r="E119" s="15">
        <v>3005.09</v>
      </c>
      <c r="F119" s="16">
        <v>1.1594E-2</v>
      </c>
      <c r="G119" s="16">
        <v>7.5899999999999995E-2</v>
      </c>
    </row>
    <row r="120" spans="1:7" x14ac:dyDescent="0.25">
      <c r="A120" s="13" t="s">
        <v>801</v>
      </c>
      <c r="B120" s="31" t="s">
        <v>802</v>
      </c>
      <c r="C120" s="31" t="s">
        <v>158</v>
      </c>
      <c r="D120" s="14">
        <v>3000000</v>
      </c>
      <c r="E120" s="15">
        <v>3000.01</v>
      </c>
      <c r="F120" s="16">
        <v>1.1575E-2</v>
      </c>
      <c r="G120" s="16">
        <v>7.8749E-2</v>
      </c>
    </row>
    <row r="121" spans="1:7" x14ac:dyDescent="0.25">
      <c r="A121" s="13" t="s">
        <v>2392</v>
      </c>
      <c r="B121" s="31" t="s">
        <v>2393</v>
      </c>
      <c r="C121" s="31" t="s">
        <v>161</v>
      </c>
      <c r="D121" s="14">
        <v>2500000</v>
      </c>
      <c r="E121" s="15">
        <v>2550.7399999999998</v>
      </c>
      <c r="F121" s="16">
        <v>9.8410000000000008E-3</v>
      </c>
      <c r="G121" s="16">
        <v>7.5300000000000006E-2</v>
      </c>
    </row>
    <row r="122" spans="1:7" x14ac:dyDescent="0.25">
      <c r="A122" s="13" t="s">
        <v>2072</v>
      </c>
      <c r="B122" s="31" t="s">
        <v>2073</v>
      </c>
      <c r="C122" s="31" t="s">
        <v>158</v>
      </c>
      <c r="D122" s="14">
        <v>2500000</v>
      </c>
      <c r="E122" s="15">
        <v>2516.63</v>
      </c>
      <c r="F122" s="16">
        <v>9.7099999999999999E-3</v>
      </c>
      <c r="G122" s="16">
        <v>7.6048000000000004E-2</v>
      </c>
    </row>
    <row r="123" spans="1:7" x14ac:dyDescent="0.25">
      <c r="A123" s="13" t="s">
        <v>2268</v>
      </c>
      <c r="B123" s="31" t="s">
        <v>2269</v>
      </c>
      <c r="C123" s="31" t="s">
        <v>161</v>
      </c>
      <c r="D123" s="14">
        <v>2500000</v>
      </c>
      <c r="E123" s="15">
        <v>2507.4499999999998</v>
      </c>
      <c r="F123" s="16">
        <v>9.6740000000000003E-3</v>
      </c>
      <c r="G123" s="16">
        <v>7.4545E-2</v>
      </c>
    </row>
    <row r="124" spans="1:7" x14ac:dyDescent="0.25">
      <c r="A124" s="13" t="s">
        <v>2394</v>
      </c>
      <c r="B124" s="31" t="s">
        <v>2395</v>
      </c>
      <c r="C124" s="31" t="s">
        <v>161</v>
      </c>
      <c r="D124" s="14">
        <v>2500000</v>
      </c>
      <c r="E124" s="15">
        <v>2504.6</v>
      </c>
      <c r="F124" s="16">
        <v>9.6629999999999997E-3</v>
      </c>
      <c r="G124" s="16">
        <v>7.8799999999999995E-2</v>
      </c>
    </row>
    <row r="125" spans="1:7" x14ac:dyDescent="0.25">
      <c r="A125" s="13" t="s">
        <v>2396</v>
      </c>
      <c r="B125" s="31" t="s">
        <v>2397</v>
      </c>
      <c r="C125" s="31" t="s">
        <v>161</v>
      </c>
      <c r="D125" s="14">
        <v>2500000</v>
      </c>
      <c r="E125" s="15">
        <v>2498.8000000000002</v>
      </c>
      <c r="F125" s="16">
        <v>9.6410000000000003E-3</v>
      </c>
      <c r="G125" s="16">
        <v>7.8301999999999997E-2</v>
      </c>
    </row>
    <row r="126" spans="1:7" x14ac:dyDescent="0.25">
      <c r="A126" s="13" t="s">
        <v>819</v>
      </c>
      <c r="B126" s="31" t="s">
        <v>820</v>
      </c>
      <c r="C126" s="31" t="s">
        <v>161</v>
      </c>
      <c r="D126" s="14">
        <v>2500000</v>
      </c>
      <c r="E126" s="15">
        <v>2494.63</v>
      </c>
      <c r="F126" s="16">
        <v>9.6249999999999999E-3</v>
      </c>
      <c r="G126" s="16">
        <v>7.7700000000000005E-2</v>
      </c>
    </row>
    <row r="127" spans="1:7" x14ac:dyDescent="0.25">
      <c r="A127" s="13" t="s">
        <v>1929</v>
      </c>
      <c r="B127" s="31" t="s">
        <v>1930</v>
      </c>
      <c r="C127" s="31" t="s">
        <v>161</v>
      </c>
      <c r="D127" s="14">
        <v>2500000</v>
      </c>
      <c r="E127" s="15">
        <v>2486.81</v>
      </c>
      <c r="F127" s="16">
        <v>9.5949999999999994E-3</v>
      </c>
      <c r="G127" s="16">
        <v>7.6766000000000001E-2</v>
      </c>
    </row>
    <row r="128" spans="1:7" x14ac:dyDescent="0.25">
      <c r="A128" s="13" t="s">
        <v>2076</v>
      </c>
      <c r="B128" s="31" t="s">
        <v>2077</v>
      </c>
      <c r="C128" s="31" t="s">
        <v>161</v>
      </c>
      <c r="D128" s="14">
        <v>2500000</v>
      </c>
      <c r="E128" s="15">
        <v>2477.9299999999998</v>
      </c>
      <c r="F128" s="16">
        <v>9.5600000000000008E-3</v>
      </c>
      <c r="G128" s="16">
        <v>7.8100000000000003E-2</v>
      </c>
    </row>
    <row r="129" spans="1:7" x14ac:dyDescent="0.25">
      <c r="A129" s="13" t="s">
        <v>2398</v>
      </c>
      <c r="B129" s="31" t="s">
        <v>2399</v>
      </c>
      <c r="C129" s="31" t="s">
        <v>161</v>
      </c>
      <c r="D129" s="14">
        <v>2500000</v>
      </c>
      <c r="E129" s="15">
        <v>2476.83</v>
      </c>
      <c r="F129" s="16">
        <v>9.5560000000000003E-3</v>
      </c>
      <c r="G129" s="16">
        <v>7.5849E-2</v>
      </c>
    </row>
    <row r="130" spans="1:7" x14ac:dyDescent="0.25">
      <c r="A130" s="13" t="s">
        <v>2400</v>
      </c>
      <c r="B130" s="31" t="s">
        <v>2401</v>
      </c>
      <c r="C130" s="31" t="s">
        <v>161</v>
      </c>
      <c r="D130" s="14">
        <v>2500000</v>
      </c>
      <c r="E130" s="15">
        <v>2467.5</v>
      </c>
      <c r="F130" s="16">
        <v>9.5200000000000007E-3</v>
      </c>
      <c r="G130" s="16">
        <v>7.8863000000000003E-2</v>
      </c>
    </row>
    <row r="131" spans="1:7" x14ac:dyDescent="0.25">
      <c r="A131" s="13" t="s">
        <v>156</v>
      </c>
      <c r="B131" s="31" t="s">
        <v>157</v>
      </c>
      <c r="C131" s="31" t="s">
        <v>158</v>
      </c>
      <c r="D131" s="14">
        <v>1500000</v>
      </c>
      <c r="E131" s="15">
        <v>1507.47</v>
      </c>
      <c r="F131" s="16">
        <v>5.816E-3</v>
      </c>
      <c r="G131" s="16">
        <v>7.8248999999999999E-2</v>
      </c>
    </row>
    <row r="132" spans="1:7" x14ac:dyDescent="0.25">
      <c r="A132" s="13" t="s">
        <v>813</v>
      </c>
      <c r="B132" s="31" t="s">
        <v>814</v>
      </c>
      <c r="C132" s="31" t="s">
        <v>161</v>
      </c>
      <c r="D132" s="14">
        <v>1500000</v>
      </c>
      <c r="E132" s="15">
        <v>1504.95</v>
      </c>
      <c r="F132" s="16">
        <v>5.8060000000000004E-3</v>
      </c>
      <c r="G132" s="16">
        <v>7.3332999999999995E-2</v>
      </c>
    </row>
    <row r="133" spans="1:7" x14ac:dyDescent="0.25">
      <c r="A133" s="13" t="s">
        <v>2402</v>
      </c>
      <c r="B133" s="31" t="s">
        <v>2403</v>
      </c>
      <c r="C133" s="31" t="s">
        <v>161</v>
      </c>
      <c r="D133" s="14">
        <v>500000</v>
      </c>
      <c r="E133" s="15">
        <v>501.26</v>
      </c>
      <c r="F133" s="16">
        <v>1.934E-3</v>
      </c>
      <c r="G133" s="16">
        <v>7.1498999999999993E-2</v>
      </c>
    </row>
    <row r="134" spans="1:7" x14ac:dyDescent="0.25">
      <c r="A134" s="13" t="s">
        <v>2404</v>
      </c>
      <c r="B134" s="31" t="s">
        <v>2405</v>
      </c>
      <c r="C134" s="31" t="s">
        <v>161</v>
      </c>
      <c r="D134" s="14">
        <v>500000</v>
      </c>
      <c r="E134" s="15">
        <v>500.76</v>
      </c>
      <c r="F134" s="16">
        <v>1.9319999999999999E-3</v>
      </c>
      <c r="G134" s="16">
        <v>6.9750000000000006E-2</v>
      </c>
    </row>
    <row r="135" spans="1:7" x14ac:dyDescent="0.25">
      <c r="A135" s="13" t="s">
        <v>2406</v>
      </c>
      <c r="B135" s="31" t="s">
        <v>2407</v>
      </c>
      <c r="C135" s="31" t="s">
        <v>158</v>
      </c>
      <c r="D135" s="14">
        <v>500000</v>
      </c>
      <c r="E135" s="15">
        <v>500.66</v>
      </c>
      <c r="F135" s="16">
        <v>1.9319999999999999E-3</v>
      </c>
      <c r="G135" s="16">
        <v>7.3597999999999997E-2</v>
      </c>
    </row>
    <row r="136" spans="1:7" x14ac:dyDescent="0.25">
      <c r="A136" s="13" t="s">
        <v>2408</v>
      </c>
      <c r="B136" s="31" t="s">
        <v>2409</v>
      </c>
      <c r="C136" s="31" t="s">
        <v>161</v>
      </c>
      <c r="D136" s="14">
        <v>500000</v>
      </c>
      <c r="E136" s="15">
        <v>497.88</v>
      </c>
      <c r="F136" s="16">
        <v>1.921E-3</v>
      </c>
      <c r="G136" s="16">
        <v>7.2549000000000002E-2</v>
      </c>
    </row>
    <row r="137" spans="1:7" x14ac:dyDescent="0.25">
      <c r="A137" s="13" t="s">
        <v>159</v>
      </c>
      <c r="B137" s="31" t="s">
        <v>160</v>
      </c>
      <c r="C137" s="31" t="s">
        <v>161</v>
      </c>
      <c r="D137" s="14">
        <v>200000</v>
      </c>
      <c r="E137" s="15">
        <v>200.34</v>
      </c>
      <c r="F137" s="16">
        <v>7.7300000000000003E-4</v>
      </c>
      <c r="G137" s="16">
        <v>7.7049999999999993E-2</v>
      </c>
    </row>
    <row r="138" spans="1:7" x14ac:dyDescent="0.25">
      <c r="A138" s="13" t="s">
        <v>821</v>
      </c>
      <c r="B138" s="31" t="s">
        <v>822</v>
      </c>
      <c r="C138" s="31" t="s">
        <v>161</v>
      </c>
      <c r="D138" s="14">
        <v>200000</v>
      </c>
      <c r="E138" s="15">
        <v>200.12</v>
      </c>
      <c r="F138" s="16">
        <v>7.7200000000000001E-4</v>
      </c>
      <c r="G138" s="16">
        <v>7.6440999999999995E-2</v>
      </c>
    </row>
    <row r="139" spans="1:7" x14ac:dyDescent="0.25">
      <c r="A139" s="17" t="s">
        <v>187</v>
      </c>
      <c r="B139" s="32"/>
      <c r="C139" s="32"/>
      <c r="D139" s="18"/>
      <c r="E139" s="37">
        <v>121629.06</v>
      </c>
      <c r="F139" s="38">
        <v>0.469254</v>
      </c>
      <c r="G139" s="21"/>
    </row>
    <row r="140" spans="1:7" x14ac:dyDescent="0.25">
      <c r="A140" s="13"/>
      <c r="B140" s="31"/>
      <c r="C140" s="31"/>
      <c r="D140" s="14"/>
      <c r="E140" s="15"/>
      <c r="F140" s="16"/>
      <c r="G140" s="16"/>
    </row>
    <row r="141" spans="1:7" x14ac:dyDescent="0.25">
      <c r="A141" s="17" t="s">
        <v>232</v>
      </c>
      <c r="B141" s="31"/>
      <c r="C141" s="31"/>
      <c r="D141" s="14"/>
      <c r="E141" s="15"/>
      <c r="F141" s="16"/>
      <c r="G141" s="16"/>
    </row>
    <row r="142" spans="1:7" x14ac:dyDescent="0.25">
      <c r="A142" s="13" t="s">
        <v>236</v>
      </c>
      <c r="B142" s="31" t="s">
        <v>237</v>
      </c>
      <c r="C142" s="31" t="s">
        <v>235</v>
      </c>
      <c r="D142" s="14">
        <v>6500000</v>
      </c>
      <c r="E142" s="15">
        <v>6598.18</v>
      </c>
      <c r="F142" s="16">
        <v>2.5457E-2</v>
      </c>
      <c r="G142" s="16">
        <v>6.0644999999999998E-2</v>
      </c>
    </row>
    <row r="143" spans="1:7" x14ac:dyDescent="0.25">
      <c r="A143" s="13" t="s">
        <v>1172</v>
      </c>
      <c r="B143" s="31" t="s">
        <v>1173</v>
      </c>
      <c r="C143" s="31" t="s">
        <v>235</v>
      </c>
      <c r="D143" s="14">
        <v>5000000</v>
      </c>
      <c r="E143" s="15">
        <v>5069.8500000000004</v>
      </c>
      <c r="F143" s="16">
        <v>1.9560000000000001E-2</v>
      </c>
      <c r="G143" s="16">
        <v>7.1165999999999993E-2</v>
      </c>
    </row>
    <row r="144" spans="1:7" x14ac:dyDescent="0.25">
      <c r="A144" s="13" t="s">
        <v>233</v>
      </c>
      <c r="B144" s="31" t="s">
        <v>234</v>
      </c>
      <c r="C144" s="31" t="s">
        <v>235</v>
      </c>
      <c r="D144" s="14">
        <v>4500000</v>
      </c>
      <c r="E144" s="15">
        <v>4568.37</v>
      </c>
      <c r="F144" s="16">
        <v>1.7625999999999999E-2</v>
      </c>
      <c r="G144" s="16">
        <v>6.3106999999999996E-2</v>
      </c>
    </row>
    <row r="145" spans="1:7" x14ac:dyDescent="0.25">
      <c r="A145" s="13" t="s">
        <v>789</v>
      </c>
      <c r="B145" s="31" t="s">
        <v>790</v>
      </c>
      <c r="C145" s="31" t="s">
        <v>235</v>
      </c>
      <c r="D145" s="14">
        <v>2500000</v>
      </c>
      <c r="E145" s="15">
        <v>2454.39</v>
      </c>
      <c r="F145" s="16">
        <v>9.469E-3</v>
      </c>
      <c r="G145" s="16">
        <v>7.0493E-2</v>
      </c>
    </row>
    <row r="146" spans="1:7" x14ac:dyDescent="0.25">
      <c r="A146" s="13" t="s">
        <v>1735</v>
      </c>
      <c r="B146" s="31" t="s">
        <v>1736</v>
      </c>
      <c r="C146" s="31" t="s">
        <v>235</v>
      </c>
      <c r="D146" s="14">
        <v>100000</v>
      </c>
      <c r="E146" s="15">
        <v>101.76</v>
      </c>
      <c r="F146" s="16">
        <v>3.9300000000000001E-4</v>
      </c>
      <c r="G146" s="16">
        <v>6.5421999999999994E-2</v>
      </c>
    </row>
    <row r="147" spans="1:7" x14ac:dyDescent="0.25">
      <c r="A147" s="17" t="s">
        <v>187</v>
      </c>
      <c r="B147" s="32"/>
      <c r="C147" s="32"/>
      <c r="D147" s="18"/>
      <c r="E147" s="37">
        <v>18792.55</v>
      </c>
      <c r="F147" s="38">
        <v>7.2503999999999999E-2</v>
      </c>
      <c r="G147" s="21"/>
    </row>
    <row r="148" spans="1:7" x14ac:dyDescent="0.25">
      <c r="A148" s="13"/>
      <c r="B148" s="31"/>
      <c r="C148" s="31"/>
      <c r="D148" s="14"/>
      <c r="E148" s="15"/>
      <c r="F148" s="16"/>
      <c r="G148" s="16"/>
    </row>
    <row r="149" spans="1:7" x14ac:dyDescent="0.25">
      <c r="A149" s="17" t="s">
        <v>188</v>
      </c>
      <c r="B149" s="31"/>
      <c r="C149" s="31"/>
      <c r="D149" s="14"/>
      <c r="E149" s="15"/>
      <c r="F149" s="16"/>
      <c r="G149" s="16"/>
    </row>
    <row r="150" spans="1:7" x14ac:dyDescent="0.25">
      <c r="A150" s="17" t="s">
        <v>187</v>
      </c>
      <c r="B150" s="31"/>
      <c r="C150" s="31"/>
      <c r="D150" s="14"/>
      <c r="E150" s="39" t="s">
        <v>153</v>
      </c>
      <c r="F150" s="40" t="s">
        <v>153</v>
      </c>
      <c r="G150" s="16"/>
    </row>
    <row r="151" spans="1:7" x14ac:dyDescent="0.25">
      <c r="A151" s="13"/>
      <c r="B151" s="31"/>
      <c r="C151" s="31"/>
      <c r="D151" s="14"/>
      <c r="E151" s="15"/>
      <c r="F151" s="16"/>
      <c r="G151" s="16"/>
    </row>
    <row r="152" spans="1:7" x14ac:dyDescent="0.25">
      <c r="A152" s="17" t="s">
        <v>189</v>
      </c>
      <c r="B152" s="31"/>
      <c r="C152" s="31"/>
      <c r="D152" s="14"/>
      <c r="E152" s="15"/>
      <c r="F152" s="16"/>
      <c r="G152" s="16"/>
    </row>
    <row r="153" spans="1:7" x14ac:dyDescent="0.25">
      <c r="A153" s="17" t="s">
        <v>187</v>
      </c>
      <c r="B153" s="31"/>
      <c r="C153" s="31"/>
      <c r="D153" s="14"/>
      <c r="E153" s="39" t="s">
        <v>153</v>
      </c>
      <c r="F153" s="40" t="s">
        <v>153</v>
      </c>
      <c r="G153" s="16"/>
    </row>
    <row r="154" spans="1:7" x14ac:dyDescent="0.25">
      <c r="A154" s="13"/>
      <c r="B154" s="31"/>
      <c r="C154" s="31"/>
      <c r="D154" s="14"/>
      <c r="E154" s="15"/>
      <c r="F154" s="16"/>
      <c r="G154" s="16"/>
    </row>
    <row r="155" spans="1:7" x14ac:dyDescent="0.25">
      <c r="A155" s="24" t="s">
        <v>190</v>
      </c>
      <c r="B155" s="33"/>
      <c r="C155" s="33"/>
      <c r="D155" s="25"/>
      <c r="E155" s="19">
        <v>140421.60999999999</v>
      </c>
      <c r="F155" s="20">
        <v>0.54176999999999997</v>
      </c>
      <c r="G155" s="21"/>
    </row>
    <row r="156" spans="1:7" x14ac:dyDescent="0.25">
      <c r="A156" s="13"/>
      <c r="B156" s="31"/>
      <c r="C156" s="31"/>
      <c r="D156" s="14"/>
      <c r="E156" s="15"/>
      <c r="F156" s="16"/>
      <c r="G156" s="16"/>
    </row>
    <row r="157" spans="1:7" x14ac:dyDescent="0.25">
      <c r="A157" s="17" t="s">
        <v>852</v>
      </c>
      <c r="B157" s="31"/>
      <c r="C157" s="31"/>
      <c r="D157" s="14"/>
      <c r="E157" s="15"/>
      <c r="F157" s="16"/>
      <c r="G157" s="16"/>
    </row>
    <row r="158" spans="1:7" x14ac:dyDescent="0.25">
      <c r="A158" s="17" t="s">
        <v>856</v>
      </c>
      <c r="B158" s="31"/>
      <c r="C158" s="31"/>
      <c r="D158" s="14"/>
      <c r="E158" s="15"/>
      <c r="F158" s="16"/>
      <c r="G158" s="16"/>
    </row>
    <row r="159" spans="1:7" x14ac:dyDescent="0.25">
      <c r="A159" s="13" t="s">
        <v>870</v>
      </c>
      <c r="B159" s="31" t="s">
        <v>871</v>
      </c>
      <c r="C159" s="31" t="s">
        <v>864</v>
      </c>
      <c r="D159" s="14">
        <v>2000000</v>
      </c>
      <c r="E159" s="15">
        <v>1884.07</v>
      </c>
      <c r="F159" s="16">
        <v>7.2690000000000003E-3</v>
      </c>
      <c r="G159" s="16">
        <v>7.1300000000000002E-2</v>
      </c>
    </row>
    <row r="160" spans="1:7" x14ac:dyDescent="0.25">
      <c r="A160" s="17" t="s">
        <v>187</v>
      </c>
      <c r="B160" s="32"/>
      <c r="C160" s="32"/>
      <c r="D160" s="18"/>
      <c r="E160" s="37">
        <v>1884.07</v>
      </c>
      <c r="F160" s="38">
        <v>7.2690000000000003E-3</v>
      </c>
      <c r="G160" s="21"/>
    </row>
    <row r="161" spans="1:7" x14ac:dyDescent="0.25">
      <c r="A161" s="13"/>
      <c r="B161" s="31"/>
      <c r="C161" s="31"/>
      <c r="D161" s="14"/>
      <c r="E161" s="15"/>
      <c r="F161" s="16"/>
      <c r="G161" s="16"/>
    </row>
    <row r="162" spans="1:7" x14ac:dyDescent="0.25">
      <c r="A162" s="24" t="s">
        <v>190</v>
      </c>
      <c r="B162" s="33"/>
      <c r="C162" s="33"/>
      <c r="D162" s="25"/>
      <c r="E162" s="19">
        <v>1884.07</v>
      </c>
      <c r="F162" s="20">
        <v>7.2690000000000003E-3</v>
      </c>
      <c r="G162" s="21"/>
    </row>
    <row r="163" spans="1:7" x14ac:dyDescent="0.25">
      <c r="A163" s="13"/>
      <c r="B163" s="31"/>
      <c r="C163" s="31"/>
      <c r="D163" s="14"/>
      <c r="E163" s="15"/>
      <c r="F163" s="16"/>
      <c r="G163" s="16"/>
    </row>
    <row r="164" spans="1:7" x14ac:dyDescent="0.25">
      <c r="A164" s="13"/>
      <c r="B164" s="31"/>
      <c r="C164" s="31"/>
      <c r="D164" s="14"/>
      <c r="E164" s="15"/>
      <c r="F164" s="16"/>
      <c r="G164" s="16"/>
    </row>
    <row r="165" spans="1:7" x14ac:dyDescent="0.25">
      <c r="A165" s="17" t="s">
        <v>2410</v>
      </c>
      <c r="B165" s="32"/>
      <c r="C165" s="32"/>
      <c r="D165" s="18"/>
      <c r="E165" s="41"/>
      <c r="F165" s="21"/>
      <c r="G165" s="21"/>
    </row>
    <row r="166" spans="1:7" x14ac:dyDescent="0.25">
      <c r="A166" s="17" t="s">
        <v>2411</v>
      </c>
      <c r="B166" s="32"/>
      <c r="C166" s="32"/>
      <c r="D166" s="18"/>
      <c r="E166" s="41"/>
      <c r="F166" s="21"/>
      <c r="G166" s="21"/>
    </row>
    <row r="167" spans="1:7" x14ac:dyDescent="0.25">
      <c r="A167" s="13" t="s">
        <v>2412</v>
      </c>
      <c r="B167" s="31" t="s">
        <v>2413</v>
      </c>
      <c r="C167" s="31"/>
      <c r="D167" s="14">
        <v>14270</v>
      </c>
      <c r="E167" s="15">
        <v>21373.177899999999</v>
      </c>
      <c r="F167" s="16">
        <f>E167/E187</f>
        <v>8.2461438997813066E-2</v>
      </c>
      <c r="G167" s="16"/>
    </row>
    <row r="168" spans="1:7" x14ac:dyDescent="0.25">
      <c r="A168" s="17" t="s">
        <v>2414</v>
      </c>
      <c r="B168" s="32"/>
      <c r="C168" s="32"/>
      <c r="D168" s="18"/>
      <c r="E168" s="41"/>
      <c r="F168" s="21"/>
      <c r="G168" s="21"/>
    </row>
    <row r="169" spans="1:7" x14ac:dyDescent="0.25">
      <c r="A169" s="13" t="s">
        <v>2415</v>
      </c>
      <c r="B169" s="31" t="s">
        <v>2416</v>
      </c>
      <c r="C169" s="31"/>
      <c r="D169" s="58">
        <v>2260</v>
      </c>
      <c r="E169" s="15">
        <v>5420.2258000000002</v>
      </c>
      <c r="F169" s="16">
        <f>E169/E187</f>
        <v>2.0912174186369942E-2</v>
      </c>
      <c r="G169" s="16"/>
    </row>
    <row r="170" spans="1:7" x14ac:dyDescent="0.25">
      <c r="A170" s="17" t="s">
        <v>187</v>
      </c>
      <c r="B170" s="32"/>
      <c r="C170" s="32"/>
      <c r="D170" s="18"/>
      <c r="E170" s="37">
        <f>E169+E167</f>
        <v>26793.403699999999</v>
      </c>
      <c r="F170" s="38">
        <f>F169+F167</f>
        <v>0.10337361318418301</v>
      </c>
      <c r="G170" s="16"/>
    </row>
    <row r="171" spans="1:7" x14ac:dyDescent="0.25">
      <c r="A171" s="59" t="s">
        <v>190</v>
      </c>
      <c r="B171" s="60"/>
      <c r="C171" s="60"/>
      <c r="D171" s="61"/>
      <c r="E171" s="37">
        <f>E170+E168</f>
        <v>26793.403699999999</v>
      </c>
      <c r="F171" s="38">
        <f>F170+F168</f>
        <v>0.10337361318418301</v>
      </c>
      <c r="G171" s="21"/>
    </row>
    <row r="172" spans="1:7" x14ac:dyDescent="0.25">
      <c r="A172" s="13"/>
      <c r="B172" s="31"/>
      <c r="C172" s="31"/>
      <c r="D172" s="14"/>
      <c r="E172" s="15"/>
      <c r="F172" s="16"/>
      <c r="G172" s="16"/>
    </row>
    <row r="173" spans="1:7" x14ac:dyDescent="0.25">
      <c r="A173" s="13"/>
      <c r="B173" s="31"/>
      <c r="C173" s="31"/>
      <c r="D173" s="14"/>
      <c r="E173" s="15"/>
      <c r="F173" s="16"/>
      <c r="G173" s="16"/>
    </row>
    <row r="174" spans="1:7" x14ac:dyDescent="0.25">
      <c r="A174" s="17" t="s">
        <v>1229</v>
      </c>
      <c r="B174" s="31"/>
      <c r="C174" s="31"/>
      <c r="D174" s="14"/>
      <c r="E174" s="15"/>
      <c r="F174" s="16"/>
      <c r="G174" s="16"/>
    </row>
    <row r="175" spans="1:7" x14ac:dyDescent="0.25">
      <c r="A175" s="13" t="s">
        <v>2082</v>
      </c>
      <c r="B175" s="31" t="s">
        <v>2083</v>
      </c>
      <c r="C175" s="31"/>
      <c r="D175" s="14">
        <v>19035051.668000001</v>
      </c>
      <c r="E175" s="15">
        <v>2081.5</v>
      </c>
      <c r="F175" s="16">
        <v>8.0309999999999999E-3</v>
      </c>
      <c r="G175" s="16"/>
    </row>
    <row r="176" spans="1:7" x14ac:dyDescent="0.25">
      <c r="A176" s="13" t="s">
        <v>2084</v>
      </c>
      <c r="B176" s="31" t="s">
        <v>2085</v>
      </c>
      <c r="C176" s="31"/>
      <c r="D176" s="14">
        <v>16055388.784</v>
      </c>
      <c r="E176" s="15">
        <v>1782.31</v>
      </c>
      <c r="F176" s="16">
        <v>6.8760000000000002E-3</v>
      </c>
      <c r="G176" s="16"/>
    </row>
    <row r="177" spans="1:7" x14ac:dyDescent="0.25">
      <c r="A177" s="13"/>
      <c r="B177" s="31"/>
      <c r="C177" s="31"/>
      <c r="D177" s="14"/>
      <c r="E177" s="15"/>
      <c r="F177" s="16"/>
      <c r="G177" s="16"/>
    </row>
    <row r="178" spans="1:7" x14ac:dyDescent="0.25">
      <c r="A178" s="24" t="s">
        <v>190</v>
      </c>
      <c r="B178" s="33"/>
      <c r="C178" s="33"/>
      <c r="D178" s="25"/>
      <c r="E178" s="19">
        <v>3863.81</v>
      </c>
      <c r="F178" s="20">
        <v>1.4907E-2</v>
      </c>
      <c r="G178" s="21"/>
    </row>
    <row r="179" spans="1:7" x14ac:dyDescent="0.25">
      <c r="A179" s="13"/>
      <c r="B179" s="31"/>
      <c r="C179" s="31"/>
      <c r="D179" s="14"/>
      <c r="E179" s="15"/>
      <c r="F179" s="16"/>
      <c r="G179" s="16"/>
    </row>
    <row r="180" spans="1:7" x14ac:dyDescent="0.25">
      <c r="A180" s="17" t="s">
        <v>191</v>
      </c>
      <c r="B180" s="31"/>
      <c r="C180" s="31"/>
      <c r="D180" s="14"/>
      <c r="E180" s="15"/>
      <c r="F180" s="16"/>
      <c r="G180" s="16"/>
    </row>
    <row r="181" spans="1:7" x14ac:dyDescent="0.25">
      <c r="A181" s="13" t="s">
        <v>192</v>
      </c>
      <c r="B181" s="31"/>
      <c r="C181" s="31"/>
      <c r="D181" s="14"/>
      <c r="E181" s="15">
        <v>7239.85</v>
      </c>
      <c r="F181" s="16">
        <v>2.7932999999999999E-2</v>
      </c>
      <c r="G181" s="16">
        <v>5.2331000000000003E-2</v>
      </c>
    </row>
    <row r="182" spans="1:7" x14ac:dyDescent="0.25">
      <c r="A182" s="17" t="s">
        <v>187</v>
      </c>
      <c r="B182" s="32"/>
      <c r="C182" s="32"/>
      <c r="D182" s="18"/>
      <c r="E182" s="37">
        <v>7239.85</v>
      </c>
      <c r="F182" s="38">
        <v>2.7931999999999998E-2</v>
      </c>
      <c r="G182" s="21"/>
    </row>
    <row r="183" spans="1:7" x14ac:dyDescent="0.25">
      <c r="A183" s="13"/>
      <c r="B183" s="31"/>
      <c r="C183" s="31"/>
      <c r="D183" s="14"/>
      <c r="E183" s="15"/>
      <c r="F183" s="16"/>
      <c r="G183" s="16"/>
    </row>
    <row r="184" spans="1:7" x14ac:dyDescent="0.25">
      <c r="A184" s="24" t="s">
        <v>190</v>
      </c>
      <c r="B184" s="33"/>
      <c r="C184" s="33"/>
      <c r="D184" s="25"/>
      <c r="E184" s="19">
        <v>7239.85</v>
      </c>
      <c r="F184" s="20">
        <v>2.7932999999999999E-2</v>
      </c>
      <c r="G184" s="21"/>
    </row>
    <row r="185" spans="1:7" x14ac:dyDescent="0.25">
      <c r="A185" s="13" t="s">
        <v>193</v>
      </c>
      <c r="B185" s="31"/>
      <c r="C185" s="31"/>
      <c r="D185" s="14"/>
      <c r="E185" s="15">
        <v>5540.18560875</v>
      </c>
      <c r="F185" s="16">
        <v>2.1375000000000002E-2</v>
      </c>
      <c r="G185" s="16"/>
    </row>
    <row r="186" spans="1:7" x14ac:dyDescent="0.25">
      <c r="A186" s="13" t="s">
        <v>194</v>
      </c>
      <c r="B186" s="31"/>
      <c r="C186" s="31"/>
      <c r="D186" s="14"/>
      <c r="E186" s="15">
        <v>17975.09069125</v>
      </c>
      <c r="F186" s="16">
        <f>E186/E187</f>
        <v>6.9351027322739373E-2</v>
      </c>
      <c r="G186" s="16">
        <v>5.2330000000000002E-2</v>
      </c>
    </row>
    <row r="187" spans="1:7" x14ac:dyDescent="0.25">
      <c r="A187" s="26" t="s">
        <v>195</v>
      </c>
      <c r="B187" s="34"/>
      <c r="C187" s="34"/>
      <c r="D187" s="27"/>
      <c r="E187" s="28">
        <v>259189.97</v>
      </c>
      <c r="F187" s="29">
        <v>1</v>
      </c>
      <c r="G187" s="29"/>
    </row>
    <row r="188" spans="1:7" x14ac:dyDescent="0.25">
      <c r="A188" s="69" t="s">
        <v>197</v>
      </c>
    </row>
    <row r="189" spans="1:7" x14ac:dyDescent="0.25">
      <c r="A189" s="1" t="s">
        <v>955</v>
      </c>
      <c r="E189" s="62"/>
    </row>
    <row r="190" spans="1:7" x14ac:dyDescent="0.25">
      <c r="A190" s="1" t="s">
        <v>882</v>
      </c>
    </row>
    <row r="191" spans="1:7" x14ac:dyDescent="0.25">
      <c r="A191" s="1" t="s">
        <v>196</v>
      </c>
      <c r="E191" s="62"/>
    </row>
    <row r="192" spans="1:7" x14ac:dyDescent="0.25">
      <c r="A192" s="1" t="s">
        <v>199</v>
      </c>
      <c r="E192" s="62"/>
    </row>
    <row r="193" spans="1:3" ht="29.1" customHeight="1" x14ac:dyDescent="0.25">
      <c r="A193" s="47" t="s">
        <v>200</v>
      </c>
      <c r="B193" s="3" t="s">
        <v>153</v>
      </c>
    </row>
    <row r="194" spans="1:3" x14ac:dyDescent="0.25">
      <c r="A194" t="s">
        <v>201</v>
      </c>
    </row>
    <row r="195" spans="1:3" x14ac:dyDescent="0.25">
      <c r="A195" t="s">
        <v>201</v>
      </c>
    </row>
    <row r="196" spans="1:3" x14ac:dyDescent="0.25">
      <c r="A196" t="s">
        <v>202</v>
      </c>
      <c r="B196" t="s">
        <v>203</v>
      </c>
      <c r="C196" t="s">
        <v>203</v>
      </c>
    </row>
    <row r="197" spans="1:3" x14ac:dyDescent="0.25">
      <c r="B197" s="63">
        <v>46112</v>
      </c>
      <c r="C197" s="63">
        <v>46142</v>
      </c>
    </row>
    <row r="198" spans="1:3" x14ac:dyDescent="0.25">
      <c r="A198" t="s">
        <v>204</v>
      </c>
      <c r="B198">
        <v>12.2651</v>
      </c>
      <c r="C198">
        <v>12.3286</v>
      </c>
    </row>
    <row r="199" spans="1:3" x14ac:dyDescent="0.25">
      <c r="A199" t="s">
        <v>205</v>
      </c>
      <c r="B199">
        <v>12.2651</v>
      </c>
      <c r="C199">
        <v>12.3286</v>
      </c>
    </row>
    <row r="200" spans="1:3" x14ac:dyDescent="0.25">
      <c r="A200" t="s">
        <v>206</v>
      </c>
      <c r="B200">
        <v>12.1562</v>
      </c>
      <c r="C200">
        <v>12.2157</v>
      </c>
    </row>
    <row r="201" spans="1:3" x14ac:dyDescent="0.25">
      <c r="A201" t="s">
        <v>207</v>
      </c>
      <c r="B201">
        <v>12.1562</v>
      </c>
      <c r="C201">
        <v>12.2157</v>
      </c>
    </row>
    <row r="203" spans="1:3" x14ac:dyDescent="0.25">
      <c r="A203" t="s">
        <v>208</v>
      </c>
      <c r="B203" s="3" t="s">
        <v>153</v>
      </c>
    </row>
    <row r="204" spans="1:3" x14ac:dyDescent="0.25">
      <c r="A204" t="s">
        <v>209</v>
      </c>
      <c r="B204" s="3" t="s">
        <v>153</v>
      </c>
    </row>
    <row r="205" spans="1:3" ht="57.95" customHeight="1" x14ac:dyDescent="0.25">
      <c r="A205" s="47" t="s">
        <v>210</v>
      </c>
      <c r="B205" s="3" t="s">
        <v>153</v>
      </c>
    </row>
    <row r="206" spans="1:3" ht="43.5" customHeight="1" x14ac:dyDescent="0.25">
      <c r="A206" s="47" t="s">
        <v>211</v>
      </c>
      <c r="B206" s="3" t="s">
        <v>153</v>
      </c>
    </row>
    <row r="207" spans="1:3" x14ac:dyDescent="0.25">
      <c r="A207" t="s">
        <v>212</v>
      </c>
      <c r="B207" s="49">
        <f>B223</f>
        <v>1.8896516858608661</v>
      </c>
    </row>
    <row r="208" spans="1:3" x14ac:dyDescent="0.25">
      <c r="A208" t="s">
        <v>480</v>
      </c>
      <c r="B208" s="49">
        <v>5.8010999999999999</v>
      </c>
    </row>
    <row r="209" spans="1:2" ht="72.599999999999994" customHeight="1" x14ac:dyDescent="0.25">
      <c r="A209" s="47" t="s">
        <v>213</v>
      </c>
      <c r="B209" s="3">
        <v>0</v>
      </c>
    </row>
    <row r="210" spans="1:2" x14ac:dyDescent="0.25">
      <c r="B210" s="3"/>
    </row>
    <row r="211" spans="1:2" ht="57.95" customHeight="1" x14ac:dyDescent="0.25">
      <c r="A211" s="47" t="s">
        <v>214</v>
      </c>
      <c r="B211" s="3" t="s">
        <v>153</v>
      </c>
    </row>
    <row r="212" spans="1:2" ht="57.95" customHeight="1" x14ac:dyDescent="0.25">
      <c r="A212" s="47" t="s">
        <v>215</v>
      </c>
      <c r="B212" t="s">
        <v>153</v>
      </c>
    </row>
    <row r="213" spans="1:2" ht="43.5" customHeight="1" x14ac:dyDescent="0.25">
      <c r="A213" s="47" t="s">
        <v>216</v>
      </c>
      <c r="B213" s="3" t="s">
        <v>153</v>
      </c>
    </row>
    <row r="214" spans="1:2" ht="43.5" customHeight="1" x14ac:dyDescent="0.25">
      <c r="A214" s="47" t="s">
        <v>217</v>
      </c>
      <c r="B214" s="3" t="s">
        <v>153</v>
      </c>
    </row>
    <row r="216" spans="1:2" x14ac:dyDescent="0.25">
      <c r="A216" t="s">
        <v>218</v>
      </c>
    </row>
    <row r="217" spans="1:2" x14ac:dyDescent="0.25">
      <c r="A217" s="51" t="s">
        <v>219</v>
      </c>
      <c r="B217" s="51" t="s">
        <v>2417</v>
      </c>
    </row>
    <row r="218" spans="1:2" x14ac:dyDescent="0.25">
      <c r="A218" s="51" t="s">
        <v>221</v>
      </c>
      <c r="B218" s="51" t="s">
        <v>2418</v>
      </c>
    </row>
    <row r="219" spans="1:2" x14ac:dyDescent="0.25">
      <c r="A219" s="51"/>
      <c r="B219" s="51"/>
    </row>
    <row r="220" spans="1:2" x14ac:dyDescent="0.25">
      <c r="A220" s="51" t="s">
        <v>223</v>
      </c>
      <c r="B220" s="52">
        <v>7.4308701699452779</v>
      </c>
    </row>
    <row r="221" spans="1:2" x14ac:dyDescent="0.25">
      <c r="A221" s="51"/>
      <c r="B221" s="51"/>
    </row>
    <row r="222" spans="1:2" x14ac:dyDescent="0.25">
      <c r="A222" s="51" t="s">
        <v>224</v>
      </c>
      <c r="B222" s="53">
        <v>1.7123999999999999</v>
      </c>
    </row>
    <row r="223" spans="1:2" x14ac:dyDescent="0.25">
      <c r="A223" s="51" t="s">
        <v>225</v>
      </c>
      <c r="B223" s="53">
        <v>1.8896516858608661</v>
      </c>
    </row>
    <row r="224" spans="1:2" x14ac:dyDescent="0.25">
      <c r="A224" s="51"/>
      <c r="B224" s="51"/>
    </row>
    <row r="225" spans="1:10" x14ac:dyDescent="0.25">
      <c r="A225" s="51" t="s">
        <v>226</v>
      </c>
      <c r="B225" s="54">
        <v>46142</v>
      </c>
    </row>
    <row r="228" spans="1:10" x14ac:dyDescent="0.25">
      <c r="A228" s="75"/>
      <c r="B228" s="76"/>
      <c r="C228" s="76"/>
      <c r="D228" s="76"/>
      <c r="E228" s="76"/>
      <c r="F228" s="76"/>
      <c r="G228" s="76"/>
      <c r="H228" s="76"/>
      <c r="I228" s="76"/>
      <c r="J228" s="76"/>
    </row>
    <row r="229" spans="1:10" x14ac:dyDescent="0.25">
      <c r="A229" s="77" t="s">
        <v>481</v>
      </c>
      <c r="B229" s="78" t="s">
        <v>482</v>
      </c>
      <c r="C229" s="76"/>
      <c r="D229" s="76"/>
      <c r="E229" s="76"/>
      <c r="F229" s="76"/>
      <c r="G229" s="76"/>
      <c r="H229" s="76"/>
      <c r="I229" s="76"/>
    </row>
    <row r="230" spans="1:10" x14ac:dyDescent="0.25">
      <c r="A230" s="76"/>
      <c r="B230" s="76"/>
      <c r="C230" s="76"/>
      <c r="D230" s="76"/>
      <c r="E230" s="76"/>
      <c r="F230" s="76"/>
      <c r="G230" s="76"/>
      <c r="H230" s="76"/>
      <c r="I230" s="76"/>
    </row>
    <row r="231" spans="1:10" x14ac:dyDescent="0.25">
      <c r="A231" s="77" t="s">
        <v>483</v>
      </c>
      <c r="B231" s="79" t="s">
        <v>1028</v>
      </c>
      <c r="C231" s="80"/>
      <c r="D231" s="80"/>
      <c r="E231" s="76"/>
      <c r="F231" s="76"/>
      <c r="G231" s="76"/>
      <c r="H231" s="76"/>
      <c r="I231" s="76"/>
    </row>
    <row r="232" spans="1:10" x14ac:dyDescent="0.25">
      <c r="A232" s="76"/>
      <c r="B232" s="81" t="s">
        <v>486</v>
      </c>
      <c r="C232" s="82" t="s">
        <v>958</v>
      </c>
      <c r="D232" s="83" t="s">
        <v>959</v>
      </c>
      <c r="E232" s="81" t="s">
        <v>148</v>
      </c>
      <c r="F232" s="82" t="s">
        <v>960</v>
      </c>
      <c r="G232" s="81" t="s">
        <v>961</v>
      </c>
      <c r="H232" s="76"/>
      <c r="I232" s="76"/>
    </row>
    <row r="233" spans="1:10" x14ac:dyDescent="0.25">
      <c r="A233" s="76"/>
      <c r="B233" s="84" t="s">
        <v>2417</v>
      </c>
      <c r="C233" s="84" t="s">
        <v>2419</v>
      </c>
      <c r="D233" s="84" t="s">
        <v>2420</v>
      </c>
      <c r="E233" s="85">
        <v>80500</v>
      </c>
      <c r="F233" s="86">
        <v>2780.6735020000001</v>
      </c>
      <c r="G233" s="86">
        <v>2802.8</v>
      </c>
      <c r="H233" s="87"/>
      <c r="I233" s="76"/>
    </row>
    <row r="234" spans="1:10" x14ac:dyDescent="0.25">
      <c r="A234" s="76"/>
      <c r="B234" s="84" t="s">
        <v>2417</v>
      </c>
      <c r="C234" s="84" t="s">
        <v>2421</v>
      </c>
      <c r="D234" s="84" t="s">
        <v>2420</v>
      </c>
      <c r="E234" s="85">
        <v>145825</v>
      </c>
      <c r="F234" s="86">
        <v>1835.7513080000001</v>
      </c>
      <c r="G234" s="86">
        <v>1896.4</v>
      </c>
      <c r="H234" s="87"/>
      <c r="I234" s="76"/>
    </row>
    <row r="235" spans="1:10" x14ac:dyDescent="0.25">
      <c r="A235" s="76"/>
      <c r="B235" s="84" t="s">
        <v>2417</v>
      </c>
      <c r="C235" s="84" t="s">
        <v>2422</v>
      </c>
      <c r="D235" s="84" t="s">
        <v>2420</v>
      </c>
      <c r="E235" s="85">
        <v>17550</v>
      </c>
      <c r="F235" s="86">
        <v>271.92660000000001</v>
      </c>
      <c r="G235" s="86">
        <v>265.10000000000002</v>
      </c>
      <c r="H235" s="87"/>
      <c r="I235" s="76"/>
    </row>
    <row r="236" spans="1:10" x14ac:dyDescent="0.25">
      <c r="A236" s="76"/>
      <c r="B236" s="84" t="s">
        <v>2417</v>
      </c>
      <c r="C236" s="84" t="s">
        <v>2423</v>
      </c>
      <c r="D236" s="84" t="s">
        <v>2420</v>
      </c>
      <c r="E236" s="85">
        <v>270750</v>
      </c>
      <c r="F236" s="86">
        <v>443.30787600000002</v>
      </c>
      <c r="G236" s="86">
        <v>433.95</v>
      </c>
      <c r="H236" s="87"/>
      <c r="I236" s="76"/>
    </row>
    <row r="237" spans="1:10" x14ac:dyDescent="0.25">
      <c r="A237" s="76"/>
      <c r="B237" s="84" t="s">
        <v>2417</v>
      </c>
      <c r="C237" s="84" t="s">
        <v>2424</v>
      </c>
      <c r="D237" s="84" t="s">
        <v>2420</v>
      </c>
      <c r="E237" s="85">
        <v>260000</v>
      </c>
      <c r="F237" s="86">
        <v>379.47500000000002</v>
      </c>
      <c r="G237" s="86">
        <v>385.9</v>
      </c>
      <c r="H237" s="87"/>
      <c r="I237" s="76"/>
    </row>
    <row r="238" spans="1:10" x14ac:dyDescent="0.25">
      <c r="A238" s="76"/>
      <c r="B238" s="84" t="s">
        <v>2417</v>
      </c>
      <c r="C238" s="84" t="s">
        <v>2425</v>
      </c>
      <c r="D238" s="84" t="s">
        <v>2420</v>
      </c>
      <c r="E238" s="85">
        <v>37400</v>
      </c>
      <c r="F238" s="86">
        <v>3089.7031919999999</v>
      </c>
      <c r="G238" s="86">
        <v>3115</v>
      </c>
      <c r="H238" s="87"/>
      <c r="I238" s="76"/>
    </row>
    <row r="239" spans="1:10" x14ac:dyDescent="0.25">
      <c r="A239" s="76"/>
      <c r="B239" s="84" t="s">
        <v>2417</v>
      </c>
      <c r="C239" s="84" t="s">
        <v>2426</v>
      </c>
      <c r="D239" s="84" t="s">
        <v>2420</v>
      </c>
      <c r="E239" s="85">
        <v>2375</v>
      </c>
      <c r="F239" s="86">
        <v>1599.4999789999999</v>
      </c>
      <c r="G239" s="86">
        <v>1662.9</v>
      </c>
      <c r="H239" s="87"/>
      <c r="I239" s="76"/>
    </row>
    <row r="240" spans="1:10" x14ac:dyDescent="0.25">
      <c r="A240" s="76"/>
      <c r="B240" s="84" t="s">
        <v>2417</v>
      </c>
      <c r="C240" s="84" t="s">
        <v>2427</v>
      </c>
      <c r="D240" s="84" t="s">
        <v>2420</v>
      </c>
      <c r="E240" s="85">
        <v>37400</v>
      </c>
      <c r="F240" s="86">
        <v>1435.923479</v>
      </c>
      <c r="G240" s="86">
        <v>1396.4</v>
      </c>
      <c r="H240" s="87"/>
      <c r="I240" s="76"/>
    </row>
    <row r="241" spans="1:9" x14ac:dyDescent="0.25">
      <c r="A241" s="76"/>
      <c r="B241" s="84" t="s">
        <v>2417</v>
      </c>
      <c r="C241" s="84" t="s">
        <v>2428</v>
      </c>
      <c r="D241" s="84" t="s">
        <v>2420</v>
      </c>
      <c r="E241" s="85">
        <v>13125</v>
      </c>
      <c r="F241" s="86">
        <v>1353.4428290000001</v>
      </c>
      <c r="G241" s="86">
        <v>1275.9000000000001</v>
      </c>
      <c r="H241" s="87"/>
      <c r="I241" s="76"/>
    </row>
    <row r="242" spans="1:9" x14ac:dyDescent="0.25">
      <c r="A242" s="76"/>
      <c r="B242" s="84" t="s">
        <v>2417</v>
      </c>
      <c r="C242" s="84" t="s">
        <v>2429</v>
      </c>
      <c r="D242" s="84" t="s">
        <v>2420</v>
      </c>
      <c r="E242" s="85">
        <v>225000</v>
      </c>
      <c r="F242" s="86">
        <v>439.9008</v>
      </c>
      <c r="G242" s="86">
        <v>398.45</v>
      </c>
      <c r="H242" s="87"/>
      <c r="I242" s="76"/>
    </row>
    <row r="243" spans="1:9" x14ac:dyDescent="0.25">
      <c r="A243" s="76"/>
      <c r="B243" s="84" t="s">
        <v>2417</v>
      </c>
      <c r="C243" s="84" t="s">
        <v>2430</v>
      </c>
      <c r="D243" s="84" t="s">
        <v>2420</v>
      </c>
      <c r="E243" s="85">
        <v>12500</v>
      </c>
      <c r="F243" s="86">
        <v>1396.6479999999999</v>
      </c>
      <c r="G243" s="86">
        <v>1385.3</v>
      </c>
      <c r="H243" s="87"/>
      <c r="I243" s="76"/>
    </row>
    <row r="244" spans="1:9" x14ac:dyDescent="0.25">
      <c r="A244" s="76"/>
      <c r="B244" s="84" t="s">
        <v>2417</v>
      </c>
      <c r="C244" s="84" t="s">
        <v>2431</v>
      </c>
      <c r="D244" s="84" t="s">
        <v>2420</v>
      </c>
      <c r="E244" s="85">
        <v>254500</v>
      </c>
      <c r="F244" s="86">
        <v>1337.1645080000001</v>
      </c>
      <c r="G244" s="86">
        <v>1435.2</v>
      </c>
      <c r="H244" s="87"/>
      <c r="I244" s="76"/>
    </row>
    <row r="245" spans="1:9" x14ac:dyDescent="0.25">
      <c r="A245" s="76"/>
      <c r="B245" s="84" t="s">
        <v>2417</v>
      </c>
      <c r="C245" s="84" t="s">
        <v>2432</v>
      </c>
      <c r="D245" s="84" t="s">
        <v>2420</v>
      </c>
      <c r="E245" s="85">
        <v>5400300</v>
      </c>
      <c r="F245" s="86">
        <v>181.15080499999999</v>
      </c>
      <c r="G245" s="86">
        <v>185.83</v>
      </c>
      <c r="H245" s="87"/>
      <c r="I245" s="76"/>
    </row>
    <row r="246" spans="1:9" x14ac:dyDescent="0.25">
      <c r="A246" s="76"/>
      <c r="B246" s="84" t="s">
        <v>2417</v>
      </c>
      <c r="C246" s="84" t="s">
        <v>2433</v>
      </c>
      <c r="D246" s="84" t="s">
        <v>2420</v>
      </c>
      <c r="E246" s="85">
        <v>25500</v>
      </c>
      <c r="F246" s="86">
        <v>1090.0632000000001</v>
      </c>
      <c r="G246" s="86">
        <v>1064.0999999999999</v>
      </c>
      <c r="H246" s="87"/>
      <c r="I246" s="76"/>
    </row>
    <row r="247" spans="1:9" x14ac:dyDescent="0.25">
      <c r="A247" s="76"/>
      <c r="B247" s="84" t="s">
        <v>2417</v>
      </c>
      <c r="C247" s="84" t="s">
        <v>2434</v>
      </c>
      <c r="D247" s="84" t="s">
        <v>2420</v>
      </c>
      <c r="E247" s="85">
        <v>32850</v>
      </c>
      <c r="F247" s="86">
        <v>4344.4743689999996</v>
      </c>
      <c r="G247" s="86">
        <v>4364.2</v>
      </c>
      <c r="H247" s="87"/>
      <c r="I247" s="76"/>
    </row>
    <row r="248" spans="1:9" x14ac:dyDescent="0.25">
      <c r="A248" s="76"/>
      <c r="B248" s="84" t="s">
        <v>2417</v>
      </c>
      <c r="C248" s="84" t="s">
        <v>2435</v>
      </c>
      <c r="D248" s="84" t="s">
        <v>2420</v>
      </c>
      <c r="E248" s="85">
        <v>1744600</v>
      </c>
      <c r="F248" s="86">
        <v>793.71748500000001</v>
      </c>
      <c r="G248" s="86">
        <v>776.1</v>
      </c>
      <c r="H248" s="87"/>
      <c r="I248" s="76"/>
    </row>
    <row r="249" spans="1:9" x14ac:dyDescent="0.25">
      <c r="A249" s="76"/>
      <c r="B249" s="84" t="s">
        <v>2417</v>
      </c>
      <c r="C249" s="84" t="s">
        <v>2436</v>
      </c>
      <c r="D249" s="84" t="s">
        <v>2420</v>
      </c>
      <c r="E249" s="85">
        <v>149850</v>
      </c>
      <c r="F249" s="86">
        <v>380.01139999999998</v>
      </c>
      <c r="G249" s="86">
        <v>376.85</v>
      </c>
      <c r="H249" s="87"/>
      <c r="I249" s="76"/>
    </row>
    <row r="250" spans="1:9" x14ac:dyDescent="0.25">
      <c r="A250" s="76"/>
      <c r="B250" s="84" t="s">
        <v>2417</v>
      </c>
      <c r="C250" s="84" t="s">
        <v>2437</v>
      </c>
      <c r="D250" s="84" t="s">
        <v>2420</v>
      </c>
      <c r="E250" s="85">
        <v>110600</v>
      </c>
      <c r="F250" s="86">
        <v>1314.42021</v>
      </c>
      <c r="G250" s="86">
        <v>1270.7</v>
      </c>
      <c r="H250" s="87"/>
      <c r="I250" s="76"/>
    </row>
    <row r="251" spans="1:9" x14ac:dyDescent="0.25">
      <c r="A251" s="76"/>
      <c r="B251" s="84" t="s">
        <v>2417</v>
      </c>
      <c r="C251" s="84" t="s">
        <v>2438</v>
      </c>
      <c r="D251" s="84" t="s">
        <v>2420</v>
      </c>
      <c r="E251" s="85">
        <v>67257975</v>
      </c>
      <c r="F251" s="86">
        <v>9.6281189999999999</v>
      </c>
      <c r="G251" s="86">
        <v>10.26</v>
      </c>
      <c r="H251" s="87"/>
      <c r="I251" s="76"/>
    </row>
    <row r="252" spans="1:9" x14ac:dyDescent="0.25">
      <c r="A252" s="76"/>
      <c r="B252" s="84" t="s">
        <v>2417</v>
      </c>
      <c r="C252" s="84" t="s">
        <v>2439</v>
      </c>
      <c r="D252" s="84" t="s">
        <v>2420</v>
      </c>
      <c r="E252" s="85">
        <v>39100</v>
      </c>
      <c r="F252" s="86">
        <v>407.3</v>
      </c>
      <c r="G252" s="86">
        <v>412.2</v>
      </c>
      <c r="H252" s="87"/>
      <c r="I252" s="76"/>
    </row>
    <row r="253" spans="1:9" x14ac:dyDescent="0.25">
      <c r="A253" s="76"/>
      <c r="B253" s="84" t="s">
        <v>2417</v>
      </c>
      <c r="C253" s="84" t="s">
        <v>2440</v>
      </c>
      <c r="D253" s="84" t="s">
        <v>2420</v>
      </c>
      <c r="E253" s="85">
        <v>179200</v>
      </c>
      <c r="F253" s="86">
        <v>307.07370600000002</v>
      </c>
      <c r="G253" s="86">
        <v>315.75</v>
      </c>
      <c r="H253" s="87"/>
      <c r="I253" s="76"/>
    </row>
    <row r="254" spans="1:9" x14ac:dyDescent="0.25">
      <c r="A254" s="76"/>
      <c r="B254" s="84" t="s">
        <v>2417</v>
      </c>
      <c r="C254" s="84" t="s">
        <v>2441</v>
      </c>
      <c r="D254" s="84" t="s">
        <v>2420</v>
      </c>
      <c r="E254" s="85">
        <v>29025</v>
      </c>
      <c r="F254" s="86">
        <v>1261.2325350000001</v>
      </c>
      <c r="G254" s="86">
        <v>1270.3</v>
      </c>
      <c r="H254" s="87"/>
      <c r="I254" s="76"/>
    </row>
    <row r="255" spans="1:9" x14ac:dyDescent="0.25">
      <c r="A255" s="76"/>
      <c r="B255" s="84" t="s">
        <v>2417</v>
      </c>
      <c r="C255" s="84" t="s">
        <v>2442</v>
      </c>
      <c r="D255" s="84" t="s">
        <v>2420</v>
      </c>
      <c r="E255" s="85">
        <v>30525</v>
      </c>
      <c r="F255" s="86">
        <v>1024.347297</v>
      </c>
      <c r="G255" s="86">
        <v>939.95</v>
      </c>
      <c r="H255" s="87"/>
      <c r="I255" s="76"/>
    </row>
    <row r="256" spans="1:9" x14ac:dyDescent="0.25">
      <c r="A256" s="76"/>
      <c r="B256" s="84" t="s">
        <v>2417</v>
      </c>
      <c r="C256" s="84" t="s">
        <v>2443</v>
      </c>
      <c r="D256" s="84" t="s">
        <v>2420</v>
      </c>
      <c r="E256" s="85">
        <v>8250</v>
      </c>
      <c r="F256" s="86">
        <v>1170.826701</v>
      </c>
      <c r="G256" s="86">
        <v>1150.0999999999999</v>
      </c>
      <c r="H256" s="87"/>
      <c r="I256" s="76"/>
    </row>
    <row r="257" spans="1:9" x14ac:dyDescent="0.25">
      <c r="A257" s="76"/>
      <c r="B257" s="84" t="s">
        <v>2417</v>
      </c>
      <c r="C257" s="84" t="s">
        <v>2444</v>
      </c>
      <c r="D257" s="84" t="s">
        <v>2420</v>
      </c>
      <c r="E257" s="85">
        <v>209000</v>
      </c>
      <c r="F257" s="86">
        <v>217.37759500000001</v>
      </c>
      <c r="G257" s="86">
        <v>212.06</v>
      </c>
      <c r="H257" s="87"/>
      <c r="I257" s="76"/>
    </row>
    <row r="258" spans="1:9" x14ac:dyDescent="0.25">
      <c r="A258" s="76"/>
      <c r="B258" s="84" t="s">
        <v>2417</v>
      </c>
      <c r="C258" s="84" t="s">
        <v>2445</v>
      </c>
      <c r="D258" s="84" t="s">
        <v>2420</v>
      </c>
      <c r="E258" s="85">
        <v>11550</v>
      </c>
      <c r="F258" s="86">
        <v>3503.7620999999999</v>
      </c>
      <c r="G258" s="86">
        <v>3514.4</v>
      </c>
      <c r="H258" s="87"/>
      <c r="I258" s="76"/>
    </row>
    <row r="259" spans="1:9" x14ac:dyDescent="0.25">
      <c r="A259" s="76"/>
      <c r="B259" s="84" t="s">
        <v>2417</v>
      </c>
      <c r="C259" s="84" t="s">
        <v>2446</v>
      </c>
      <c r="D259" s="84" t="s">
        <v>2420</v>
      </c>
      <c r="E259" s="85">
        <v>4300</v>
      </c>
      <c r="F259" s="86">
        <v>11859.023300000001</v>
      </c>
      <c r="G259" s="86">
        <v>11655</v>
      </c>
      <c r="H259" s="87"/>
      <c r="I259" s="76"/>
    </row>
    <row r="260" spans="1:9" x14ac:dyDescent="0.25">
      <c r="A260" s="76"/>
      <c r="B260" s="84" t="s">
        <v>2417</v>
      </c>
      <c r="C260" s="84" t="s">
        <v>2447</v>
      </c>
      <c r="D260" s="84" t="s">
        <v>2420</v>
      </c>
      <c r="E260" s="85">
        <v>16125</v>
      </c>
      <c r="F260" s="86">
        <v>2326.046468</v>
      </c>
      <c r="G260" s="86">
        <v>2420.8000000000002</v>
      </c>
      <c r="H260" s="87"/>
      <c r="I260" s="76"/>
    </row>
    <row r="261" spans="1:9" x14ac:dyDescent="0.25">
      <c r="A261" s="76"/>
      <c r="B261" s="84" t="s">
        <v>2417</v>
      </c>
      <c r="C261" s="84" t="s">
        <v>2448</v>
      </c>
      <c r="D261" s="84" t="s">
        <v>2420</v>
      </c>
      <c r="E261" s="85">
        <v>27500</v>
      </c>
      <c r="F261" s="86">
        <v>452.25</v>
      </c>
      <c r="G261" s="86">
        <v>444.1</v>
      </c>
      <c r="H261" s="87"/>
      <c r="I261" s="76"/>
    </row>
    <row r="262" spans="1:9" x14ac:dyDescent="0.25">
      <c r="A262" s="76"/>
      <c r="B262" s="84" t="s">
        <v>2417</v>
      </c>
      <c r="C262" s="84" t="s">
        <v>2449</v>
      </c>
      <c r="D262" s="84" t="s">
        <v>2420</v>
      </c>
      <c r="E262" s="85">
        <v>4478400</v>
      </c>
      <c r="F262" s="86">
        <v>20.076000000000001</v>
      </c>
      <c r="G262" s="86">
        <v>20.05</v>
      </c>
      <c r="H262" s="87"/>
      <c r="I262" s="76"/>
    </row>
    <row r="263" spans="1:9" x14ac:dyDescent="0.25">
      <c r="A263" s="76"/>
      <c r="B263" s="84" t="s">
        <v>2417</v>
      </c>
      <c r="C263" s="84" t="s">
        <v>2450</v>
      </c>
      <c r="D263" s="84" t="s">
        <v>2420</v>
      </c>
      <c r="E263" s="85">
        <v>34425</v>
      </c>
      <c r="F263" s="86">
        <v>1394.3127260000001</v>
      </c>
      <c r="G263" s="86">
        <v>1350.7</v>
      </c>
      <c r="H263" s="87"/>
      <c r="I263" s="76"/>
    </row>
    <row r="264" spans="1:9" x14ac:dyDescent="0.25">
      <c r="A264" s="76"/>
      <c r="B264" s="84" t="s">
        <v>2417</v>
      </c>
      <c r="C264" s="84" t="s">
        <v>2451</v>
      </c>
      <c r="D264" s="84" t="s">
        <v>2420</v>
      </c>
      <c r="E264" s="85">
        <v>7500</v>
      </c>
      <c r="F264" s="86">
        <v>3622.79</v>
      </c>
      <c r="G264" s="86">
        <v>3657.7</v>
      </c>
      <c r="H264" s="87"/>
      <c r="I264" s="76"/>
    </row>
    <row r="265" spans="1:9" x14ac:dyDescent="0.25">
      <c r="A265" s="76"/>
      <c r="B265" s="84" t="s">
        <v>2417</v>
      </c>
      <c r="C265" s="84" t="s">
        <v>2452</v>
      </c>
      <c r="D265" s="84" t="s">
        <v>2420</v>
      </c>
      <c r="E265" s="85">
        <v>19425</v>
      </c>
      <c r="F265" s="86">
        <v>1010.974322</v>
      </c>
      <c r="G265" s="86">
        <v>998.95</v>
      </c>
      <c r="H265" s="87"/>
      <c r="I265" s="76"/>
    </row>
    <row r="266" spans="1:9" x14ac:dyDescent="0.25">
      <c r="A266" s="76"/>
      <c r="B266" s="84" t="s">
        <v>2417</v>
      </c>
      <c r="C266" s="84" t="s">
        <v>2453</v>
      </c>
      <c r="D266" s="84" t="s">
        <v>2420</v>
      </c>
      <c r="E266" s="85">
        <v>14400</v>
      </c>
      <c r="F266" s="86">
        <v>1366.5437999999999</v>
      </c>
      <c r="G266" s="86">
        <v>1423.2</v>
      </c>
      <c r="H266" s="87"/>
      <c r="I266" s="76"/>
    </row>
    <row r="267" spans="1:9" x14ac:dyDescent="0.25">
      <c r="A267" s="76"/>
      <c r="B267" s="84" t="s">
        <v>2417</v>
      </c>
      <c r="C267" s="84" t="s">
        <v>2454</v>
      </c>
      <c r="D267" s="84" t="s">
        <v>2420</v>
      </c>
      <c r="E267" s="85">
        <v>402550</v>
      </c>
      <c r="F267" s="86">
        <v>257.86959999999999</v>
      </c>
      <c r="G267" s="86">
        <v>248.46</v>
      </c>
      <c r="H267" s="87"/>
      <c r="I267" s="76"/>
    </row>
    <row r="268" spans="1:9" x14ac:dyDescent="0.25">
      <c r="A268" s="76"/>
      <c r="B268" s="84" t="s">
        <v>2417</v>
      </c>
      <c r="C268" s="84" t="s">
        <v>2455</v>
      </c>
      <c r="D268" s="84" t="s">
        <v>2420</v>
      </c>
      <c r="E268" s="85">
        <v>237350</v>
      </c>
      <c r="F268" s="86">
        <v>248.65587400000001</v>
      </c>
      <c r="G268" s="86">
        <v>247.12</v>
      </c>
      <c r="H268" s="87"/>
      <c r="I268" s="76"/>
    </row>
    <row r="269" spans="1:9" x14ac:dyDescent="0.25">
      <c r="A269" s="76"/>
      <c r="B269" s="84" t="s">
        <v>2417</v>
      </c>
      <c r="C269" s="84" t="s">
        <v>2456</v>
      </c>
      <c r="D269" s="84" t="s">
        <v>2420</v>
      </c>
      <c r="E269" s="85">
        <v>20300</v>
      </c>
      <c r="F269" s="86">
        <v>1727.3293309999999</v>
      </c>
      <c r="G269" s="86">
        <v>1671</v>
      </c>
      <c r="H269" s="87"/>
      <c r="I269" s="76"/>
    </row>
    <row r="270" spans="1:9" x14ac:dyDescent="0.25">
      <c r="A270" s="76"/>
      <c r="B270" s="84" t="s">
        <v>2417</v>
      </c>
      <c r="C270" s="84" t="s">
        <v>2457</v>
      </c>
      <c r="D270" s="84" t="s">
        <v>2420</v>
      </c>
      <c r="E270" s="85">
        <v>37975</v>
      </c>
      <c r="F270" s="86">
        <v>956.79179999999997</v>
      </c>
      <c r="G270" s="86">
        <v>927.9</v>
      </c>
      <c r="H270" s="87"/>
      <c r="I270" s="76"/>
    </row>
    <row r="271" spans="1:9" x14ac:dyDescent="0.25">
      <c r="A271" s="76"/>
      <c r="B271" s="84" t="s">
        <v>2417</v>
      </c>
      <c r="C271" s="84" t="s">
        <v>2458</v>
      </c>
      <c r="D271" s="84" t="s">
        <v>2420</v>
      </c>
      <c r="E271" s="85">
        <v>9000</v>
      </c>
      <c r="F271" s="86">
        <v>925.15409999999997</v>
      </c>
      <c r="G271" s="86">
        <v>942.35</v>
      </c>
      <c r="H271" s="87"/>
      <c r="I271" s="76"/>
    </row>
    <row r="272" spans="1:9" x14ac:dyDescent="0.25">
      <c r="A272" s="76"/>
      <c r="B272" s="84" t="s">
        <v>2417</v>
      </c>
      <c r="C272" s="84" t="s">
        <v>2373</v>
      </c>
      <c r="D272" s="84" t="s">
        <v>2420</v>
      </c>
      <c r="E272" s="85">
        <v>16130</v>
      </c>
      <c r="F272" s="86">
        <v>150904.43090000001</v>
      </c>
      <c r="G272" s="86">
        <v>151449</v>
      </c>
      <c r="H272" s="87"/>
      <c r="I272" s="76"/>
    </row>
    <row r="273" spans="1:10" x14ac:dyDescent="0.25">
      <c r="A273" s="76"/>
      <c r="B273" s="84" t="s">
        <v>2417</v>
      </c>
      <c r="C273" s="84" t="s">
        <v>2374</v>
      </c>
      <c r="D273" s="84" t="s">
        <v>2420</v>
      </c>
      <c r="E273" s="85">
        <v>7530</v>
      </c>
      <c r="F273" s="86">
        <v>241642.8486</v>
      </c>
      <c r="G273" s="86">
        <v>243849</v>
      </c>
      <c r="H273" s="87"/>
      <c r="I273" s="76"/>
    </row>
    <row r="274" spans="1:10" x14ac:dyDescent="0.25">
      <c r="A274" s="76"/>
      <c r="B274" s="84" t="s">
        <v>2417</v>
      </c>
      <c r="C274" s="84" t="s">
        <v>2375</v>
      </c>
      <c r="D274" s="84" t="s">
        <v>2420</v>
      </c>
      <c r="E274" s="85">
        <v>2260</v>
      </c>
      <c r="F274" s="86">
        <v>243893.92920000001</v>
      </c>
      <c r="G274" s="86">
        <v>247859</v>
      </c>
      <c r="H274" s="87"/>
      <c r="I274" s="76"/>
    </row>
    <row r="275" spans="1:10" x14ac:dyDescent="0.25">
      <c r="A275" s="76"/>
      <c r="B275" s="76"/>
      <c r="C275" s="76"/>
      <c r="D275" s="76"/>
      <c r="E275" s="76"/>
      <c r="F275" s="88"/>
      <c r="G275" s="88"/>
      <c r="H275" s="87"/>
      <c r="I275" s="76"/>
    </row>
    <row r="276" spans="1:10" x14ac:dyDescent="0.25">
      <c r="A276" s="76"/>
      <c r="B276" s="79" t="s">
        <v>485</v>
      </c>
      <c r="C276" s="76"/>
      <c r="D276" s="76"/>
      <c r="E276" s="76"/>
      <c r="F276" s="76"/>
      <c r="G276" s="76"/>
      <c r="H276" s="76"/>
      <c r="I276" s="76"/>
    </row>
    <row r="277" spans="1:10" x14ac:dyDescent="0.25">
      <c r="A277" s="76"/>
      <c r="B277" s="81" t="s">
        <v>486</v>
      </c>
      <c r="C277" s="81" t="s">
        <v>487</v>
      </c>
      <c r="D277" s="76"/>
      <c r="E277" s="76"/>
      <c r="F277" s="76"/>
      <c r="G277" s="76"/>
      <c r="H277" s="76"/>
      <c r="I277" s="76"/>
    </row>
    <row r="278" spans="1:10" x14ac:dyDescent="0.25">
      <c r="A278" s="76"/>
      <c r="B278" s="84" t="s">
        <v>2417</v>
      </c>
      <c r="C278" s="89">
        <v>0.40181211969472391</v>
      </c>
      <c r="D278" s="76"/>
      <c r="E278" s="90"/>
      <c r="F278" s="76"/>
      <c r="G278" s="76"/>
      <c r="H278" s="76"/>
      <c r="I278" s="76"/>
    </row>
    <row r="279" spans="1:10" x14ac:dyDescent="0.25">
      <c r="A279" s="76"/>
      <c r="B279" s="76"/>
      <c r="C279" s="76"/>
      <c r="D279" s="76"/>
      <c r="E279" s="76"/>
      <c r="F279" s="76"/>
      <c r="G279" s="76"/>
      <c r="H279" s="76"/>
      <c r="I279" s="76"/>
    </row>
    <row r="280" spans="1:10" x14ac:dyDescent="0.25">
      <c r="A280" s="77" t="s">
        <v>489</v>
      </c>
      <c r="B280" s="78" t="s">
        <v>2459</v>
      </c>
      <c r="C280" s="76"/>
      <c r="D280" s="76"/>
      <c r="E280" s="76"/>
      <c r="F280" s="76"/>
      <c r="G280" s="76"/>
      <c r="H280" s="76"/>
      <c r="I280" s="76"/>
    </row>
    <row r="281" spans="1:10" ht="51.95" customHeight="1" x14ac:dyDescent="0.25">
      <c r="A281" s="76"/>
      <c r="B281" s="81" t="s">
        <v>486</v>
      </c>
      <c r="C281" s="81" t="s">
        <v>967</v>
      </c>
      <c r="D281" s="91" t="s">
        <v>968</v>
      </c>
      <c r="E281" s="91" t="s">
        <v>969</v>
      </c>
      <c r="F281" s="91" t="s">
        <v>970</v>
      </c>
      <c r="G281" s="91" t="s">
        <v>971</v>
      </c>
      <c r="H281" s="76"/>
      <c r="J281" s="76"/>
    </row>
    <row r="282" spans="1:10" x14ac:dyDescent="0.25">
      <c r="A282" s="76"/>
      <c r="B282" s="84" t="s">
        <v>2417</v>
      </c>
      <c r="C282" s="85">
        <v>13108</v>
      </c>
      <c r="D282" s="85">
        <v>2662</v>
      </c>
      <c r="E282" s="92">
        <v>9472693071.1200008</v>
      </c>
      <c r="F282" s="92">
        <v>3478044478.277</v>
      </c>
      <c r="G282" s="92">
        <v>-483974263.00999999</v>
      </c>
      <c r="H282" s="76"/>
      <c r="J282" s="76"/>
    </row>
    <row r="283" spans="1:10" x14ac:dyDescent="0.25">
      <c r="A283" s="76"/>
      <c r="B283" s="76"/>
      <c r="C283" s="94"/>
      <c r="D283" s="95"/>
      <c r="E283" s="96">
        <v>18691756509.944</v>
      </c>
      <c r="F283" s="96">
        <v>15069556039.044001</v>
      </c>
      <c r="G283" s="96">
        <v>15069556039.044001</v>
      </c>
      <c r="H283" s="76"/>
      <c r="J283" s="76"/>
    </row>
    <row r="284" spans="1:10" x14ac:dyDescent="0.25">
      <c r="A284" s="77" t="s">
        <v>491</v>
      </c>
      <c r="B284" s="79" t="s">
        <v>957</v>
      </c>
      <c r="C284" s="76"/>
      <c r="D284" s="76"/>
      <c r="E284" s="76"/>
      <c r="F284" s="76"/>
      <c r="G284" s="76"/>
      <c r="H284" s="76"/>
      <c r="J284" s="76"/>
    </row>
    <row r="285" spans="1:10" ht="129.94999999999999" customHeight="1" x14ac:dyDescent="0.25">
      <c r="A285" s="76"/>
      <c r="B285" s="81" t="s">
        <v>486</v>
      </c>
      <c r="C285" s="81" t="s">
        <v>958</v>
      </c>
      <c r="D285" s="81" t="s">
        <v>959</v>
      </c>
      <c r="E285" s="81" t="s">
        <v>148</v>
      </c>
      <c r="F285" s="81" t="s">
        <v>960</v>
      </c>
      <c r="G285" s="81" t="s">
        <v>961</v>
      </c>
      <c r="H285" s="91" t="s">
        <v>962</v>
      </c>
      <c r="J285" s="76"/>
    </row>
    <row r="286" spans="1:10" x14ac:dyDescent="0.25">
      <c r="A286" s="76"/>
      <c r="B286" s="84" t="s">
        <v>2417</v>
      </c>
      <c r="C286" s="84" t="s">
        <v>2377</v>
      </c>
      <c r="D286" s="84" t="s">
        <v>965</v>
      </c>
      <c r="E286" s="85">
        <v>7530</v>
      </c>
      <c r="F286" s="97">
        <v>237347.9442</v>
      </c>
      <c r="G286" s="97">
        <v>239759</v>
      </c>
      <c r="H286" s="89">
        <v>6.9654903668460055E-2</v>
      </c>
      <c r="J286" s="76"/>
    </row>
    <row r="287" spans="1:10" x14ac:dyDescent="0.25">
      <c r="A287" s="76"/>
      <c r="B287" s="84" t="s">
        <v>2417</v>
      </c>
      <c r="C287" s="84" t="s">
        <v>2376</v>
      </c>
      <c r="D287" s="84" t="s">
        <v>965</v>
      </c>
      <c r="E287" s="85">
        <v>1860</v>
      </c>
      <c r="F287" s="97">
        <v>148115.1882</v>
      </c>
      <c r="G287" s="97">
        <v>149502</v>
      </c>
      <c r="H287" s="89">
        <v>1.0728567747387421E-2</v>
      </c>
      <c r="J287" s="76"/>
    </row>
    <row r="288" spans="1:10" x14ac:dyDescent="0.25">
      <c r="A288" s="76"/>
      <c r="B288" s="76"/>
      <c r="C288" s="76"/>
      <c r="D288" s="76"/>
      <c r="E288" s="94"/>
      <c r="F288" s="98"/>
      <c r="G288" s="98"/>
      <c r="H288" s="90"/>
      <c r="J288" s="76"/>
    </row>
    <row r="289" spans="1:10" x14ac:dyDescent="0.25">
      <c r="A289" s="76"/>
      <c r="B289" s="100"/>
      <c r="C289" s="76"/>
      <c r="D289" s="76"/>
      <c r="E289" s="76"/>
      <c r="F289" s="76"/>
      <c r="G289" s="76"/>
      <c r="H289" s="76"/>
      <c r="J289" s="76"/>
    </row>
    <row r="290" spans="1:10" x14ac:dyDescent="0.25">
      <c r="A290" s="77" t="s">
        <v>493</v>
      </c>
      <c r="B290" s="79" t="s">
        <v>2460</v>
      </c>
      <c r="C290" s="76"/>
      <c r="D290" s="76"/>
      <c r="E290" s="76"/>
      <c r="F290" s="76"/>
      <c r="G290" s="76"/>
      <c r="H290" s="76"/>
      <c r="J290" s="76"/>
    </row>
    <row r="291" spans="1:10" x14ac:dyDescent="0.25">
      <c r="A291" s="76"/>
      <c r="B291" s="76"/>
      <c r="C291" s="76"/>
      <c r="D291" s="76"/>
      <c r="E291" s="76"/>
      <c r="F291" s="76"/>
      <c r="G291" s="76"/>
      <c r="H291" s="76"/>
      <c r="J291" s="76"/>
    </row>
    <row r="292" spans="1:10" x14ac:dyDescent="0.25">
      <c r="A292" s="77" t="s">
        <v>495</v>
      </c>
      <c r="B292" s="78" t="s">
        <v>496</v>
      </c>
      <c r="C292" s="76"/>
      <c r="D292" s="76"/>
      <c r="E292" s="76"/>
      <c r="F292" s="76"/>
      <c r="G292" s="76"/>
      <c r="H292" s="76"/>
      <c r="J292" s="76"/>
    </row>
    <row r="293" spans="1:10" x14ac:dyDescent="0.25">
      <c r="A293" s="76"/>
      <c r="B293" s="101"/>
      <c r="C293" s="76"/>
      <c r="D293" s="76"/>
      <c r="E293" s="76"/>
      <c r="F293" s="76"/>
      <c r="G293" s="76"/>
      <c r="H293" s="76"/>
      <c r="J293" s="76"/>
    </row>
    <row r="294" spans="1:10" x14ac:dyDescent="0.25">
      <c r="A294" s="77" t="s">
        <v>497</v>
      </c>
      <c r="B294" s="79" t="s">
        <v>2461</v>
      </c>
      <c r="C294" s="76"/>
      <c r="D294" s="76"/>
      <c r="E294" s="76"/>
      <c r="F294" s="76"/>
      <c r="G294" s="76"/>
      <c r="H294" s="76"/>
      <c r="J294" s="76"/>
    </row>
    <row r="295" spans="1:10" x14ac:dyDescent="0.25">
      <c r="A295" s="77"/>
      <c r="B295" s="78"/>
      <c r="C295" s="76"/>
      <c r="D295" s="76"/>
      <c r="E295" s="76"/>
      <c r="F295" s="76"/>
      <c r="G295" s="76"/>
      <c r="H295" s="76"/>
      <c r="J295" s="76"/>
    </row>
    <row r="296" spans="1:10" x14ac:dyDescent="0.25">
      <c r="A296" s="77" t="s">
        <v>499</v>
      </c>
      <c r="B296" s="79" t="s">
        <v>500</v>
      </c>
      <c r="C296" s="76"/>
      <c r="D296" s="76"/>
      <c r="E296" s="76"/>
      <c r="F296" s="76"/>
      <c r="G296" s="76"/>
      <c r="H296" s="76"/>
      <c r="J296" s="76"/>
    </row>
    <row r="297" spans="1:10" x14ac:dyDescent="0.25">
      <c r="A297" s="77"/>
      <c r="B297" s="103"/>
      <c r="C297" s="76"/>
      <c r="D297" s="76"/>
      <c r="E297" s="93"/>
      <c r="F297" s="88"/>
      <c r="G297" s="88"/>
      <c r="H297" s="76"/>
      <c r="J297" s="76"/>
    </row>
    <row r="298" spans="1:10" x14ac:dyDescent="0.25">
      <c r="A298" s="77" t="s">
        <v>501</v>
      </c>
      <c r="B298" s="79" t="s">
        <v>978</v>
      </c>
      <c r="C298" s="76"/>
      <c r="D298" s="76"/>
      <c r="E298" s="76"/>
      <c r="F298" s="76"/>
      <c r="G298" s="76"/>
      <c r="H298" s="76"/>
      <c r="J298" s="76"/>
    </row>
    <row r="299" spans="1:10" x14ac:dyDescent="0.25">
      <c r="A299" s="76"/>
      <c r="B299" s="76"/>
      <c r="C299" s="76"/>
      <c r="D299" s="76"/>
      <c r="E299" s="106"/>
      <c r="F299" s="106"/>
      <c r="G299" s="106"/>
      <c r="H299" s="76"/>
      <c r="J299" s="76"/>
    </row>
    <row r="300" spans="1:10" x14ac:dyDescent="0.25">
      <c r="A300" s="76"/>
      <c r="B300" s="76" t="s">
        <v>503</v>
      </c>
      <c r="C300" s="76"/>
      <c r="D300" s="76"/>
      <c r="E300" s="76"/>
      <c r="F300" s="76"/>
      <c r="G300" s="76"/>
      <c r="H300" s="76"/>
      <c r="J300" s="76"/>
    </row>
    <row r="301" spans="1:10" x14ac:dyDescent="0.25">
      <c r="A301" s="76"/>
      <c r="B301" s="76"/>
      <c r="C301" s="76"/>
      <c r="D301" s="76"/>
      <c r="E301" s="76"/>
      <c r="F301" s="76"/>
      <c r="G301" s="76"/>
      <c r="H301" s="76"/>
      <c r="J301" s="76"/>
    </row>
    <row r="302" spans="1:10" x14ac:dyDescent="0.25">
      <c r="A302" s="77" t="s">
        <v>504</v>
      </c>
      <c r="B302" s="78" t="s">
        <v>505</v>
      </c>
      <c r="C302" s="76"/>
      <c r="D302" s="76"/>
      <c r="E302" s="76"/>
      <c r="F302" s="76"/>
      <c r="G302" s="76"/>
      <c r="H302" s="76"/>
      <c r="J302" s="76"/>
    </row>
    <row r="303" spans="1:10" x14ac:dyDescent="0.25">
      <c r="A303" s="76"/>
      <c r="B303" s="76"/>
      <c r="C303" s="76"/>
      <c r="D303" s="76"/>
      <c r="E303" s="76"/>
      <c r="F303" s="76"/>
      <c r="G303" s="76"/>
      <c r="H303" s="76"/>
      <c r="J303" s="76"/>
    </row>
    <row r="304" spans="1:10" x14ac:dyDescent="0.25">
      <c r="A304" s="76"/>
      <c r="B304" s="76" t="s">
        <v>506</v>
      </c>
      <c r="C304" s="76"/>
      <c r="D304" s="76"/>
      <c r="E304" s="76"/>
      <c r="F304" s="76"/>
      <c r="G304" s="76"/>
      <c r="H304" s="76"/>
      <c r="J304" s="76"/>
    </row>
    <row r="305" spans="1:10" x14ac:dyDescent="0.25">
      <c r="A305" s="76"/>
      <c r="B305" s="76"/>
      <c r="C305" s="76"/>
      <c r="D305" s="76"/>
      <c r="E305" s="76"/>
      <c r="F305" s="76"/>
      <c r="G305" s="76"/>
      <c r="H305" s="76"/>
      <c r="J305" s="76"/>
    </row>
    <row r="306" spans="1:10" x14ac:dyDescent="0.25">
      <c r="A306" s="77" t="s">
        <v>507</v>
      </c>
      <c r="B306" s="78" t="s">
        <v>508</v>
      </c>
      <c r="C306" s="76"/>
      <c r="D306" s="76"/>
      <c r="E306" s="76"/>
      <c r="F306" s="76"/>
      <c r="G306" s="76"/>
      <c r="H306" s="76"/>
      <c r="J306" s="76"/>
    </row>
    <row r="307" spans="1:10" x14ac:dyDescent="0.25">
      <c r="A307" s="75"/>
      <c r="B307" s="76"/>
      <c r="C307" s="76"/>
      <c r="D307" s="76"/>
      <c r="E307" s="76"/>
      <c r="F307" s="76"/>
      <c r="G307" s="76"/>
      <c r="H307" s="76"/>
      <c r="I307" s="76"/>
      <c r="J307" s="76" t="s">
        <v>509</v>
      </c>
    </row>
    <row r="309" spans="1:10" ht="69.95" customHeight="1" x14ac:dyDescent="0.25">
      <c r="A309" s="107" t="s">
        <v>227</v>
      </c>
      <c r="B309" s="107" t="s">
        <v>228</v>
      </c>
      <c r="C309" s="107" t="s">
        <v>5</v>
      </c>
      <c r="D309" s="107" t="s">
        <v>6</v>
      </c>
    </row>
    <row r="310" spans="1:10" ht="69.95" customHeight="1" x14ac:dyDescent="0.25">
      <c r="A310" s="107" t="s">
        <v>2417</v>
      </c>
      <c r="B310" s="107"/>
      <c r="C310" s="107" t="s">
        <v>107</v>
      </c>
      <c r="D310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135"/>
  <sheetViews>
    <sheetView showGridLines="0" workbookViewId="0">
      <pane ySplit="4" topLeftCell="A114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2462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2463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1497</v>
      </c>
      <c r="B8" s="31" t="s">
        <v>1498</v>
      </c>
      <c r="C8" s="31" t="s">
        <v>280</v>
      </c>
      <c r="D8" s="14">
        <v>428807</v>
      </c>
      <c r="E8" s="15">
        <v>951.31</v>
      </c>
      <c r="F8" s="16">
        <v>3.7199999999999997E-2</v>
      </c>
      <c r="G8" s="16"/>
    </row>
    <row r="9" spans="1:7" x14ac:dyDescent="0.25">
      <c r="A9" s="13" t="s">
        <v>521</v>
      </c>
      <c r="B9" s="31" t="s">
        <v>522</v>
      </c>
      <c r="C9" s="31" t="s">
        <v>409</v>
      </c>
      <c r="D9" s="14">
        <v>216666</v>
      </c>
      <c r="E9" s="15">
        <v>888.11</v>
      </c>
      <c r="F9" s="16">
        <v>3.4700000000000002E-2</v>
      </c>
      <c r="G9" s="16"/>
    </row>
    <row r="10" spans="1:7" x14ac:dyDescent="0.25">
      <c r="A10" s="13" t="s">
        <v>433</v>
      </c>
      <c r="B10" s="31" t="s">
        <v>434</v>
      </c>
      <c r="C10" s="31" t="s">
        <v>291</v>
      </c>
      <c r="D10" s="14">
        <v>13175</v>
      </c>
      <c r="E10" s="15">
        <v>856.7</v>
      </c>
      <c r="F10" s="16">
        <v>3.3500000000000002E-2</v>
      </c>
      <c r="G10" s="16"/>
    </row>
    <row r="11" spans="1:7" x14ac:dyDescent="0.25">
      <c r="A11" s="13" t="s">
        <v>1225</v>
      </c>
      <c r="B11" s="31" t="s">
        <v>1226</v>
      </c>
      <c r="C11" s="31" t="s">
        <v>283</v>
      </c>
      <c r="D11" s="14">
        <v>19670</v>
      </c>
      <c r="E11" s="15">
        <v>853.44</v>
      </c>
      <c r="F11" s="16">
        <v>3.3399999999999999E-2</v>
      </c>
      <c r="G11" s="16"/>
    </row>
    <row r="12" spans="1:7" x14ac:dyDescent="0.25">
      <c r="A12" s="13" t="s">
        <v>362</v>
      </c>
      <c r="B12" s="31" t="s">
        <v>363</v>
      </c>
      <c r="C12" s="31" t="s">
        <v>286</v>
      </c>
      <c r="D12" s="14">
        <v>24346</v>
      </c>
      <c r="E12" s="15">
        <v>850.38</v>
      </c>
      <c r="F12" s="16">
        <v>3.3300000000000003E-2</v>
      </c>
      <c r="G12" s="16"/>
    </row>
    <row r="13" spans="1:7" x14ac:dyDescent="0.25">
      <c r="A13" s="13" t="s">
        <v>1382</v>
      </c>
      <c r="B13" s="31" t="s">
        <v>1383</v>
      </c>
      <c r="C13" s="31" t="s">
        <v>280</v>
      </c>
      <c r="D13" s="14">
        <v>173551</v>
      </c>
      <c r="E13" s="15">
        <v>771.52</v>
      </c>
      <c r="F13" s="16">
        <v>3.0200000000000001E-2</v>
      </c>
      <c r="G13" s="16"/>
    </row>
    <row r="14" spans="1:7" x14ac:dyDescent="0.25">
      <c r="A14" s="13" t="s">
        <v>528</v>
      </c>
      <c r="B14" s="31" t="s">
        <v>529</v>
      </c>
      <c r="C14" s="31" t="s">
        <v>370</v>
      </c>
      <c r="D14" s="14">
        <v>14004</v>
      </c>
      <c r="E14" s="15">
        <v>737.51</v>
      </c>
      <c r="F14" s="16">
        <v>2.8799999999999999E-2</v>
      </c>
      <c r="G14" s="16"/>
    </row>
    <row r="15" spans="1:7" x14ac:dyDescent="0.25">
      <c r="A15" s="13" t="s">
        <v>1376</v>
      </c>
      <c r="B15" s="31" t="s">
        <v>1377</v>
      </c>
      <c r="C15" s="31" t="s">
        <v>432</v>
      </c>
      <c r="D15" s="14">
        <v>141881</v>
      </c>
      <c r="E15" s="15">
        <v>728.84</v>
      </c>
      <c r="F15" s="16">
        <v>2.8500000000000001E-2</v>
      </c>
      <c r="G15" s="16"/>
    </row>
    <row r="16" spans="1:7" x14ac:dyDescent="0.25">
      <c r="A16" s="13" t="s">
        <v>1005</v>
      </c>
      <c r="B16" s="31" t="s">
        <v>1006</v>
      </c>
      <c r="C16" s="31" t="s">
        <v>299</v>
      </c>
      <c r="D16" s="14">
        <v>15264</v>
      </c>
      <c r="E16" s="15">
        <v>699.99</v>
      </c>
      <c r="F16" s="16">
        <v>2.7400000000000001E-2</v>
      </c>
      <c r="G16" s="16"/>
    </row>
    <row r="17" spans="1:7" x14ac:dyDescent="0.25">
      <c r="A17" s="13" t="s">
        <v>536</v>
      </c>
      <c r="B17" s="31" t="s">
        <v>537</v>
      </c>
      <c r="C17" s="31" t="s">
        <v>323</v>
      </c>
      <c r="D17" s="14">
        <v>12215</v>
      </c>
      <c r="E17" s="15">
        <v>699.43</v>
      </c>
      <c r="F17" s="16">
        <v>2.7400000000000001E-2</v>
      </c>
      <c r="G17" s="16"/>
    </row>
    <row r="18" spans="1:7" x14ac:dyDescent="0.25">
      <c r="A18" s="13" t="s">
        <v>333</v>
      </c>
      <c r="B18" s="31" t="s">
        <v>334</v>
      </c>
      <c r="C18" s="31" t="s">
        <v>277</v>
      </c>
      <c r="D18" s="14">
        <v>44401</v>
      </c>
      <c r="E18" s="15">
        <v>693.94</v>
      </c>
      <c r="F18" s="16">
        <v>2.7099999999999999E-2</v>
      </c>
      <c r="G18" s="16"/>
    </row>
    <row r="19" spans="1:7" x14ac:dyDescent="0.25">
      <c r="A19" s="13" t="s">
        <v>1515</v>
      </c>
      <c r="B19" s="31" t="s">
        <v>1516</v>
      </c>
      <c r="C19" s="31" t="s">
        <v>277</v>
      </c>
      <c r="D19" s="14">
        <v>150946</v>
      </c>
      <c r="E19" s="15">
        <v>676.84</v>
      </c>
      <c r="F19" s="16">
        <v>2.6499999999999999E-2</v>
      </c>
      <c r="G19" s="16"/>
    </row>
    <row r="20" spans="1:7" x14ac:dyDescent="0.25">
      <c r="A20" s="13" t="s">
        <v>390</v>
      </c>
      <c r="B20" s="31" t="s">
        <v>391</v>
      </c>
      <c r="C20" s="31" t="s">
        <v>256</v>
      </c>
      <c r="D20" s="14">
        <v>210109</v>
      </c>
      <c r="E20" s="15">
        <v>631.27</v>
      </c>
      <c r="F20" s="16">
        <v>2.47E-2</v>
      </c>
      <c r="G20" s="16"/>
    </row>
    <row r="21" spans="1:7" x14ac:dyDescent="0.25">
      <c r="A21" s="13" t="s">
        <v>1207</v>
      </c>
      <c r="B21" s="31" t="s">
        <v>1208</v>
      </c>
      <c r="C21" s="31" t="s">
        <v>1015</v>
      </c>
      <c r="D21" s="14">
        <v>91034</v>
      </c>
      <c r="E21" s="15">
        <v>578.84</v>
      </c>
      <c r="F21" s="16">
        <v>2.2599999999999999E-2</v>
      </c>
      <c r="G21" s="16"/>
    </row>
    <row r="22" spans="1:7" x14ac:dyDescent="0.25">
      <c r="A22" s="13" t="s">
        <v>441</v>
      </c>
      <c r="B22" s="31" t="s">
        <v>442</v>
      </c>
      <c r="C22" s="31" t="s">
        <v>337</v>
      </c>
      <c r="D22" s="14">
        <v>71127</v>
      </c>
      <c r="E22" s="15">
        <v>578.51</v>
      </c>
      <c r="F22" s="16">
        <v>2.2599999999999999E-2</v>
      </c>
      <c r="G22" s="16"/>
    </row>
    <row r="23" spans="1:7" x14ac:dyDescent="0.25">
      <c r="A23" s="13" t="s">
        <v>540</v>
      </c>
      <c r="B23" s="31" t="s">
        <v>541</v>
      </c>
      <c r="C23" s="31" t="s">
        <v>270</v>
      </c>
      <c r="D23" s="14">
        <v>21121</v>
      </c>
      <c r="E23" s="15">
        <v>572.92999999999995</v>
      </c>
      <c r="F23" s="16">
        <v>2.24E-2</v>
      </c>
      <c r="G23" s="16"/>
    </row>
    <row r="24" spans="1:7" x14ac:dyDescent="0.25">
      <c r="A24" s="13" t="s">
        <v>316</v>
      </c>
      <c r="B24" s="31" t="s">
        <v>317</v>
      </c>
      <c r="C24" s="31" t="s">
        <v>304</v>
      </c>
      <c r="D24" s="14">
        <v>458815</v>
      </c>
      <c r="E24" s="15">
        <v>556.13</v>
      </c>
      <c r="F24" s="16">
        <v>2.18E-2</v>
      </c>
      <c r="G24" s="16"/>
    </row>
    <row r="25" spans="1:7" x14ac:dyDescent="0.25">
      <c r="A25" s="13" t="s">
        <v>913</v>
      </c>
      <c r="B25" s="31" t="s">
        <v>914</v>
      </c>
      <c r="C25" s="31" t="s">
        <v>256</v>
      </c>
      <c r="D25" s="14">
        <v>387334</v>
      </c>
      <c r="E25" s="15">
        <v>550.98</v>
      </c>
      <c r="F25" s="16">
        <v>2.1600000000000001E-2</v>
      </c>
      <c r="G25" s="16"/>
    </row>
    <row r="26" spans="1:7" x14ac:dyDescent="0.25">
      <c r="A26" s="13" t="s">
        <v>426</v>
      </c>
      <c r="B26" s="31" t="s">
        <v>427</v>
      </c>
      <c r="C26" s="31" t="s">
        <v>259</v>
      </c>
      <c r="D26" s="14">
        <v>192329</v>
      </c>
      <c r="E26" s="15">
        <v>506.71</v>
      </c>
      <c r="F26" s="16">
        <v>1.9800000000000002E-2</v>
      </c>
      <c r="G26" s="16"/>
    </row>
    <row r="27" spans="1:7" x14ac:dyDescent="0.25">
      <c r="A27" s="13" t="s">
        <v>1547</v>
      </c>
      <c r="B27" s="31" t="s">
        <v>1548</v>
      </c>
      <c r="C27" s="31" t="s">
        <v>280</v>
      </c>
      <c r="D27" s="14">
        <v>35959</v>
      </c>
      <c r="E27" s="15">
        <v>482.66</v>
      </c>
      <c r="F27" s="16">
        <v>1.89E-2</v>
      </c>
      <c r="G27" s="16"/>
    </row>
    <row r="28" spans="1:7" x14ac:dyDescent="0.25">
      <c r="A28" s="13" t="s">
        <v>1549</v>
      </c>
      <c r="B28" s="31" t="s">
        <v>1550</v>
      </c>
      <c r="C28" s="31" t="s">
        <v>1551</v>
      </c>
      <c r="D28" s="14">
        <v>175167</v>
      </c>
      <c r="E28" s="15">
        <v>475.67</v>
      </c>
      <c r="F28" s="16">
        <v>1.8599999999999998E-2</v>
      </c>
      <c r="G28" s="16"/>
    </row>
    <row r="29" spans="1:7" x14ac:dyDescent="0.25">
      <c r="A29" s="13" t="s">
        <v>410</v>
      </c>
      <c r="B29" s="31" t="s">
        <v>411</v>
      </c>
      <c r="C29" s="31" t="s">
        <v>259</v>
      </c>
      <c r="D29" s="14">
        <v>349513</v>
      </c>
      <c r="E29" s="15">
        <v>470.62</v>
      </c>
      <c r="F29" s="16">
        <v>1.84E-2</v>
      </c>
      <c r="G29" s="16"/>
    </row>
    <row r="30" spans="1:7" x14ac:dyDescent="0.25">
      <c r="A30" s="13" t="s">
        <v>380</v>
      </c>
      <c r="B30" s="31" t="s">
        <v>381</v>
      </c>
      <c r="C30" s="31" t="s">
        <v>373</v>
      </c>
      <c r="D30" s="14">
        <v>38395</v>
      </c>
      <c r="E30" s="15">
        <v>469.61</v>
      </c>
      <c r="F30" s="16">
        <v>1.84E-2</v>
      </c>
      <c r="G30" s="16"/>
    </row>
    <row r="31" spans="1:7" x14ac:dyDescent="0.25">
      <c r="A31" s="13" t="s">
        <v>1556</v>
      </c>
      <c r="B31" s="31" t="s">
        <v>1557</v>
      </c>
      <c r="C31" s="31" t="s">
        <v>277</v>
      </c>
      <c r="D31" s="14">
        <v>4488</v>
      </c>
      <c r="E31" s="15">
        <v>460.78</v>
      </c>
      <c r="F31" s="16">
        <v>1.7999999999999999E-2</v>
      </c>
      <c r="G31" s="16"/>
    </row>
    <row r="32" spans="1:7" x14ac:dyDescent="0.25">
      <c r="A32" s="13" t="s">
        <v>1558</v>
      </c>
      <c r="B32" s="31" t="s">
        <v>1559</v>
      </c>
      <c r="C32" s="31" t="s">
        <v>277</v>
      </c>
      <c r="D32" s="14">
        <v>129485</v>
      </c>
      <c r="E32" s="15">
        <v>458.77</v>
      </c>
      <c r="F32" s="16">
        <v>1.7899999999999999E-2</v>
      </c>
      <c r="G32" s="16"/>
    </row>
    <row r="33" spans="1:7" x14ac:dyDescent="0.25">
      <c r="A33" s="13" t="s">
        <v>1560</v>
      </c>
      <c r="B33" s="31" t="s">
        <v>1561</v>
      </c>
      <c r="C33" s="31" t="s">
        <v>608</v>
      </c>
      <c r="D33" s="14">
        <v>279637</v>
      </c>
      <c r="E33" s="15">
        <v>456.45</v>
      </c>
      <c r="F33" s="16">
        <v>1.7899999999999999E-2</v>
      </c>
      <c r="G33" s="16"/>
    </row>
    <row r="34" spans="1:7" x14ac:dyDescent="0.25">
      <c r="A34" s="13" t="s">
        <v>300</v>
      </c>
      <c r="B34" s="31" t="s">
        <v>301</v>
      </c>
      <c r="C34" s="31" t="s">
        <v>291</v>
      </c>
      <c r="D34" s="14">
        <v>10844</v>
      </c>
      <c r="E34" s="15">
        <v>453.83</v>
      </c>
      <c r="F34" s="16">
        <v>1.78E-2</v>
      </c>
      <c r="G34" s="16"/>
    </row>
    <row r="35" spans="1:7" x14ac:dyDescent="0.25">
      <c r="A35" s="13" t="s">
        <v>999</v>
      </c>
      <c r="B35" s="31" t="s">
        <v>1000</v>
      </c>
      <c r="C35" s="31" t="s">
        <v>601</v>
      </c>
      <c r="D35" s="14">
        <v>41702</v>
      </c>
      <c r="E35" s="15">
        <v>445</v>
      </c>
      <c r="F35" s="16">
        <v>1.7399999999999999E-2</v>
      </c>
      <c r="G35" s="16"/>
    </row>
    <row r="36" spans="1:7" x14ac:dyDescent="0.25">
      <c r="A36" s="13" t="s">
        <v>989</v>
      </c>
      <c r="B36" s="31" t="s">
        <v>990</v>
      </c>
      <c r="C36" s="31" t="s">
        <v>418</v>
      </c>
      <c r="D36" s="14">
        <v>32153</v>
      </c>
      <c r="E36" s="15">
        <v>442.33</v>
      </c>
      <c r="F36" s="16">
        <v>1.7299999999999999E-2</v>
      </c>
      <c r="G36" s="16"/>
    </row>
    <row r="37" spans="1:7" x14ac:dyDescent="0.25">
      <c r="A37" s="13" t="s">
        <v>1568</v>
      </c>
      <c r="B37" s="31" t="s">
        <v>1569</v>
      </c>
      <c r="C37" s="31" t="s">
        <v>280</v>
      </c>
      <c r="D37" s="14">
        <v>34756</v>
      </c>
      <c r="E37" s="15">
        <v>426.51</v>
      </c>
      <c r="F37" s="16">
        <v>1.67E-2</v>
      </c>
      <c r="G37" s="16"/>
    </row>
    <row r="38" spans="1:7" x14ac:dyDescent="0.25">
      <c r="A38" s="13" t="s">
        <v>544</v>
      </c>
      <c r="B38" s="31" t="s">
        <v>545</v>
      </c>
      <c r="C38" s="31" t="s">
        <v>296</v>
      </c>
      <c r="D38" s="14">
        <v>9619</v>
      </c>
      <c r="E38" s="15">
        <v>410.69</v>
      </c>
      <c r="F38" s="16">
        <v>1.61E-2</v>
      </c>
      <c r="G38" s="16"/>
    </row>
    <row r="39" spans="1:7" x14ac:dyDescent="0.25">
      <c r="A39" s="13" t="s">
        <v>1372</v>
      </c>
      <c r="B39" s="31" t="s">
        <v>1373</v>
      </c>
      <c r="C39" s="31" t="s">
        <v>432</v>
      </c>
      <c r="D39" s="14">
        <v>30621</v>
      </c>
      <c r="E39" s="15">
        <v>405.91</v>
      </c>
      <c r="F39" s="16">
        <v>1.5900000000000001E-2</v>
      </c>
      <c r="G39" s="16"/>
    </row>
    <row r="40" spans="1:7" x14ac:dyDescent="0.25">
      <c r="A40" s="13" t="s">
        <v>1219</v>
      </c>
      <c r="B40" s="31" t="s">
        <v>1220</v>
      </c>
      <c r="C40" s="31" t="s">
        <v>337</v>
      </c>
      <c r="D40" s="14">
        <v>5438</v>
      </c>
      <c r="E40" s="15">
        <v>393.17</v>
      </c>
      <c r="F40" s="16">
        <v>1.54E-2</v>
      </c>
      <c r="G40" s="16"/>
    </row>
    <row r="41" spans="1:7" x14ac:dyDescent="0.25">
      <c r="A41" s="13" t="s">
        <v>919</v>
      </c>
      <c r="B41" s="31" t="s">
        <v>920</v>
      </c>
      <c r="C41" s="31" t="s">
        <v>259</v>
      </c>
      <c r="D41" s="14">
        <v>357455</v>
      </c>
      <c r="E41" s="15">
        <v>390.91</v>
      </c>
      <c r="F41" s="16">
        <v>1.5299999999999999E-2</v>
      </c>
      <c r="G41" s="16"/>
    </row>
    <row r="42" spans="1:7" x14ac:dyDescent="0.25">
      <c r="A42" s="13" t="s">
        <v>1580</v>
      </c>
      <c r="B42" s="31" t="s">
        <v>1581</v>
      </c>
      <c r="C42" s="31" t="s">
        <v>449</v>
      </c>
      <c r="D42" s="14">
        <v>66505</v>
      </c>
      <c r="E42" s="15">
        <v>390.38</v>
      </c>
      <c r="F42" s="16">
        <v>1.5299999999999999E-2</v>
      </c>
      <c r="G42" s="16"/>
    </row>
    <row r="43" spans="1:7" x14ac:dyDescent="0.25">
      <c r="A43" s="13" t="s">
        <v>416</v>
      </c>
      <c r="B43" s="31" t="s">
        <v>417</v>
      </c>
      <c r="C43" s="31" t="s">
        <v>418</v>
      </c>
      <c r="D43" s="14">
        <v>2526</v>
      </c>
      <c r="E43" s="15">
        <v>389.99</v>
      </c>
      <c r="F43" s="16">
        <v>1.5299999999999999E-2</v>
      </c>
      <c r="G43" s="16"/>
    </row>
    <row r="44" spans="1:7" x14ac:dyDescent="0.25">
      <c r="A44" s="13" t="s">
        <v>275</v>
      </c>
      <c r="B44" s="31" t="s">
        <v>276</v>
      </c>
      <c r="C44" s="31" t="s">
        <v>277</v>
      </c>
      <c r="D44" s="14">
        <v>11118</v>
      </c>
      <c r="E44" s="15">
        <v>380.7</v>
      </c>
      <c r="F44" s="16">
        <v>1.49E-2</v>
      </c>
      <c r="G44" s="16"/>
    </row>
    <row r="45" spans="1:7" x14ac:dyDescent="0.25">
      <c r="A45" s="13" t="s">
        <v>1596</v>
      </c>
      <c r="B45" s="31" t="s">
        <v>1597</v>
      </c>
      <c r="C45" s="31" t="s">
        <v>337</v>
      </c>
      <c r="D45" s="14">
        <v>9163</v>
      </c>
      <c r="E45" s="15">
        <v>348.95</v>
      </c>
      <c r="F45" s="16">
        <v>1.3599999999999999E-2</v>
      </c>
      <c r="G45" s="16"/>
    </row>
    <row r="46" spans="1:7" x14ac:dyDescent="0.25">
      <c r="A46" s="13" t="s">
        <v>1600</v>
      </c>
      <c r="B46" s="31" t="s">
        <v>1601</v>
      </c>
      <c r="C46" s="31" t="s">
        <v>320</v>
      </c>
      <c r="D46" s="14">
        <v>1387</v>
      </c>
      <c r="E46" s="15">
        <v>335.58</v>
      </c>
      <c r="F46" s="16">
        <v>1.3100000000000001E-2</v>
      </c>
      <c r="G46" s="16"/>
    </row>
    <row r="47" spans="1:7" x14ac:dyDescent="0.25">
      <c r="A47" s="13" t="s">
        <v>942</v>
      </c>
      <c r="B47" s="31" t="s">
        <v>943</v>
      </c>
      <c r="C47" s="31" t="s">
        <v>259</v>
      </c>
      <c r="D47" s="14">
        <v>200325</v>
      </c>
      <c r="E47" s="15">
        <v>332.42</v>
      </c>
      <c r="F47" s="16">
        <v>1.2999999999999999E-2</v>
      </c>
      <c r="G47" s="16"/>
    </row>
    <row r="48" spans="1:7" x14ac:dyDescent="0.25">
      <c r="A48" s="13" t="s">
        <v>1604</v>
      </c>
      <c r="B48" s="31" t="s">
        <v>1605</v>
      </c>
      <c r="C48" s="31" t="s">
        <v>304</v>
      </c>
      <c r="D48" s="14">
        <v>899</v>
      </c>
      <c r="E48" s="15">
        <v>323.60000000000002</v>
      </c>
      <c r="F48" s="16">
        <v>1.2699999999999999E-2</v>
      </c>
      <c r="G48" s="16"/>
    </row>
    <row r="49" spans="1:7" x14ac:dyDescent="0.25">
      <c r="A49" s="13" t="s">
        <v>471</v>
      </c>
      <c r="B49" s="31" t="s">
        <v>472</v>
      </c>
      <c r="C49" s="31" t="s">
        <v>337</v>
      </c>
      <c r="D49" s="14">
        <v>9169</v>
      </c>
      <c r="E49" s="15">
        <v>300.63</v>
      </c>
      <c r="F49" s="16">
        <v>1.18E-2</v>
      </c>
      <c r="G49" s="16"/>
    </row>
    <row r="50" spans="1:7" x14ac:dyDescent="0.25">
      <c r="A50" s="13" t="s">
        <v>1608</v>
      </c>
      <c r="B50" s="31" t="s">
        <v>1609</v>
      </c>
      <c r="C50" s="31" t="s">
        <v>320</v>
      </c>
      <c r="D50" s="14">
        <v>63224</v>
      </c>
      <c r="E50" s="15">
        <v>280.83999999999997</v>
      </c>
      <c r="F50" s="16">
        <v>1.0999999999999999E-2</v>
      </c>
      <c r="G50" s="16"/>
    </row>
    <row r="51" spans="1:7" x14ac:dyDescent="0.25">
      <c r="A51" s="13" t="s">
        <v>1610</v>
      </c>
      <c r="B51" s="31" t="s">
        <v>1611</v>
      </c>
      <c r="C51" s="31" t="s">
        <v>286</v>
      </c>
      <c r="D51" s="14">
        <v>14783</v>
      </c>
      <c r="E51" s="15">
        <v>268.7</v>
      </c>
      <c r="F51" s="16">
        <v>1.0500000000000001E-2</v>
      </c>
      <c r="G51" s="16"/>
    </row>
    <row r="52" spans="1:7" x14ac:dyDescent="0.25">
      <c r="A52" s="13" t="s">
        <v>1612</v>
      </c>
      <c r="B52" s="31" t="s">
        <v>1613</v>
      </c>
      <c r="C52" s="31" t="s">
        <v>421</v>
      </c>
      <c r="D52" s="14">
        <v>44941</v>
      </c>
      <c r="E52" s="15">
        <v>267.83</v>
      </c>
      <c r="F52" s="16">
        <v>1.0500000000000001E-2</v>
      </c>
      <c r="G52" s="16"/>
    </row>
    <row r="53" spans="1:7" x14ac:dyDescent="0.25">
      <c r="A53" s="13" t="s">
        <v>1614</v>
      </c>
      <c r="B53" s="31" t="s">
        <v>1615</v>
      </c>
      <c r="C53" s="31" t="s">
        <v>449</v>
      </c>
      <c r="D53" s="14">
        <v>29189</v>
      </c>
      <c r="E53" s="15">
        <v>262.08999999999997</v>
      </c>
      <c r="F53" s="16">
        <v>1.03E-2</v>
      </c>
      <c r="G53" s="16"/>
    </row>
    <row r="54" spans="1:7" x14ac:dyDescent="0.25">
      <c r="A54" s="13" t="s">
        <v>1009</v>
      </c>
      <c r="B54" s="31" t="s">
        <v>1010</v>
      </c>
      <c r="C54" s="31" t="s">
        <v>291</v>
      </c>
      <c r="D54" s="14">
        <v>25934</v>
      </c>
      <c r="E54" s="15">
        <v>231.31</v>
      </c>
      <c r="F54" s="16">
        <v>8.9999999999999993E-3</v>
      </c>
      <c r="G54" s="16"/>
    </row>
    <row r="55" spans="1:7" x14ac:dyDescent="0.25">
      <c r="A55" s="13" t="s">
        <v>1620</v>
      </c>
      <c r="B55" s="31" t="s">
        <v>1621</v>
      </c>
      <c r="C55" s="31" t="s">
        <v>277</v>
      </c>
      <c r="D55" s="14">
        <v>208537</v>
      </c>
      <c r="E55" s="15">
        <v>217.32</v>
      </c>
      <c r="F55" s="16">
        <v>8.5000000000000006E-3</v>
      </c>
      <c r="G55" s="16"/>
    </row>
    <row r="56" spans="1:7" x14ac:dyDescent="0.25">
      <c r="A56" s="13" t="s">
        <v>1213</v>
      </c>
      <c r="B56" s="31" t="s">
        <v>1214</v>
      </c>
      <c r="C56" s="31" t="s">
        <v>466</v>
      </c>
      <c r="D56" s="14">
        <v>7876</v>
      </c>
      <c r="E56" s="15">
        <v>215.27</v>
      </c>
      <c r="F56" s="16">
        <v>8.3999999999999995E-3</v>
      </c>
      <c r="G56" s="16"/>
    </row>
    <row r="57" spans="1:7" x14ac:dyDescent="0.25">
      <c r="A57" s="13" t="s">
        <v>1628</v>
      </c>
      <c r="B57" s="31" t="s">
        <v>1629</v>
      </c>
      <c r="C57" s="31" t="s">
        <v>277</v>
      </c>
      <c r="D57" s="14">
        <v>44788</v>
      </c>
      <c r="E57" s="15">
        <v>149.21</v>
      </c>
      <c r="F57" s="16">
        <v>5.7999999999999996E-3</v>
      </c>
      <c r="G57" s="16"/>
    </row>
    <row r="58" spans="1:7" x14ac:dyDescent="0.25">
      <c r="A58" s="13" t="s">
        <v>1632</v>
      </c>
      <c r="B58" s="31" t="s">
        <v>1633</v>
      </c>
      <c r="C58" s="31" t="s">
        <v>373</v>
      </c>
      <c r="D58" s="14">
        <v>176711</v>
      </c>
      <c r="E58" s="15">
        <v>213.86</v>
      </c>
      <c r="F58" s="16">
        <v>8.3999999999999995E-3</v>
      </c>
      <c r="G58" s="16"/>
    </row>
    <row r="59" spans="1:7" x14ac:dyDescent="0.25">
      <c r="A59" s="13" t="s">
        <v>1634</v>
      </c>
      <c r="B59" s="31" t="s">
        <v>1635</v>
      </c>
      <c r="C59" s="31" t="s">
        <v>421</v>
      </c>
      <c r="D59" s="14">
        <v>176711</v>
      </c>
      <c r="E59" s="15">
        <v>213.86</v>
      </c>
      <c r="F59" s="16">
        <v>8.3999999999999995E-3</v>
      </c>
      <c r="G59" s="16"/>
    </row>
    <row r="60" spans="1:7" x14ac:dyDescent="0.25">
      <c r="A60" s="13" t="s">
        <v>1636</v>
      </c>
      <c r="B60" s="31" t="s">
        <v>1637</v>
      </c>
      <c r="C60" s="31" t="s">
        <v>280</v>
      </c>
      <c r="D60" s="14">
        <v>176711</v>
      </c>
      <c r="E60" s="15">
        <v>213.86</v>
      </c>
      <c r="F60" s="16">
        <v>8.3999999999999995E-3</v>
      </c>
      <c r="G60" s="16"/>
    </row>
    <row r="61" spans="1:7" x14ac:dyDescent="0.25">
      <c r="A61" s="13" t="s">
        <v>1638</v>
      </c>
      <c r="B61" s="31" t="s">
        <v>1639</v>
      </c>
      <c r="C61" s="31" t="s">
        <v>896</v>
      </c>
      <c r="D61" s="14">
        <v>176711</v>
      </c>
      <c r="E61" s="15">
        <v>213.86</v>
      </c>
      <c r="F61" s="16">
        <v>8.3999999999999995E-3</v>
      </c>
      <c r="G61" s="16"/>
    </row>
    <row r="62" spans="1:7" x14ac:dyDescent="0.25">
      <c r="A62" s="17" t="s">
        <v>187</v>
      </c>
      <c r="B62" s="32"/>
      <c r="C62" s="32"/>
      <c r="D62" s="18"/>
      <c r="E62" s="37">
        <f>SUM(E8:E61)</f>
        <v>25576.55000000001</v>
      </c>
      <c r="F62" s="38">
        <f>SUM(F8:F61)</f>
        <v>1.0007999999999997</v>
      </c>
      <c r="G62" s="21"/>
    </row>
    <row r="63" spans="1:7" x14ac:dyDescent="0.25">
      <c r="A63" s="24" t="s">
        <v>190</v>
      </c>
      <c r="B63" s="33"/>
      <c r="C63" s="33"/>
      <c r="D63" s="25"/>
      <c r="E63" s="28">
        <v>25576.55</v>
      </c>
      <c r="F63" s="29">
        <v>1.0007999999999999</v>
      </c>
      <c r="G63" s="21"/>
    </row>
    <row r="64" spans="1:7" x14ac:dyDescent="0.25">
      <c r="A64" s="13"/>
      <c r="B64" s="31"/>
      <c r="C64" s="31"/>
      <c r="D64" s="14"/>
      <c r="E64" s="15"/>
      <c r="F64" s="16"/>
      <c r="G64" s="16"/>
    </row>
    <row r="65" spans="1:7" x14ac:dyDescent="0.25">
      <c r="A65" s="13"/>
      <c r="B65" s="31"/>
      <c r="C65" s="31"/>
      <c r="D65" s="14"/>
      <c r="E65" s="15"/>
      <c r="F65" s="16"/>
      <c r="G65" s="16"/>
    </row>
    <row r="66" spans="1:7" x14ac:dyDescent="0.25">
      <c r="A66" s="17" t="s">
        <v>191</v>
      </c>
      <c r="B66" s="31"/>
      <c r="C66" s="31"/>
      <c r="D66" s="14"/>
      <c r="E66" s="15"/>
      <c r="F66" s="16"/>
      <c r="G66" s="16"/>
    </row>
    <row r="67" spans="1:7" x14ac:dyDescent="0.25">
      <c r="A67" s="13" t="s">
        <v>192</v>
      </c>
      <c r="B67" s="31"/>
      <c r="C67" s="31"/>
      <c r="D67" s="14"/>
      <c r="E67" s="15">
        <v>84.95</v>
      </c>
      <c r="F67" s="16">
        <v>3.3E-3</v>
      </c>
      <c r="G67" s="16">
        <v>5.2331000000000003E-2</v>
      </c>
    </row>
    <row r="68" spans="1:7" x14ac:dyDescent="0.25">
      <c r="A68" s="17" t="s">
        <v>187</v>
      </c>
      <c r="B68" s="32"/>
      <c r="C68" s="32"/>
      <c r="D68" s="18"/>
      <c r="E68" s="37">
        <v>84.95</v>
      </c>
      <c r="F68" s="38">
        <v>3.3E-3</v>
      </c>
      <c r="G68" s="21"/>
    </row>
    <row r="69" spans="1:7" x14ac:dyDescent="0.25">
      <c r="A69" s="13"/>
      <c r="B69" s="31"/>
      <c r="C69" s="31"/>
      <c r="D69" s="14"/>
      <c r="E69" s="15"/>
      <c r="F69" s="16"/>
      <c r="G69" s="16"/>
    </row>
    <row r="70" spans="1:7" x14ac:dyDescent="0.25">
      <c r="A70" s="24" t="s">
        <v>190</v>
      </c>
      <c r="B70" s="33"/>
      <c r="C70" s="33"/>
      <c r="D70" s="25"/>
      <c r="E70" s="19">
        <v>84.95</v>
      </c>
      <c r="F70" s="20">
        <v>3.3E-3</v>
      </c>
      <c r="G70" s="21"/>
    </row>
    <row r="71" spans="1:7" x14ac:dyDescent="0.25">
      <c r="A71" s="13" t="s">
        <v>193</v>
      </c>
      <c r="B71" s="31"/>
      <c r="C71" s="31"/>
      <c r="D71" s="14"/>
      <c r="E71" s="15">
        <v>1.21797E-2</v>
      </c>
      <c r="F71" s="68">
        <v>0</v>
      </c>
      <c r="G71" s="16"/>
    </row>
    <row r="72" spans="1:7" x14ac:dyDescent="0.25">
      <c r="A72" s="13" t="s">
        <v>194</v>
      </c>
      <c r="B72" s="31"/>
      <c r="C72" s="31"/>
      <c r="D72" s="14"/>
      <c r="E72" s="35">
        <v>-95.322179700000007</v>
      </c>
      <c r="F72" s="36">
        <v>-4.1000000000000003E-3</v>
      </c>
      <c r="G72" s="16">
        <v>5.2330000000000002E-2</v>
      </c>
    </row>
    <row r="73" spans="1:7" x14ac:dyDescent="0.25">
      <c r="A73" s="26" t="s">
        <v>195</v>
      </c>
      <c r="B73" s="34"/>
      <c r="C73" s="34"/>
      <c r="D73" s="27"/>
      <c r="E73" s="28">
        <v>25566.19</v>
      </c>
      <c r="F73" s="29">
        <v>1</v>
      </c>
      <c r="G73" s="29"/>
    </row>
    <row r="77" spans="1:7" x14ac:dyDescent="0.25">
      <c r="A77" s="69" t="s">
        <v>197</v>
      </c>
    </row>
    <row r="78" spans="1:7" x14ac:dyDescent="0.25">
      <c r="A78" s="1" t="s">
        <v>199</v>
      </c>
    </row>
    <row r="79" spans="1:7" x14ac:dyDescent="0.25">
      <c r="A79" s="47" t="s">
        <v>200</v>
      </c>
      <c r="B79" s="3" t="s">
        <v>153</v>
      </c>
    </row>
    <row r="80" spans="1:7" x14ac:dyDescent="0.25">
      <c r="A80" t="s">
        <v>201</v>
      </c>
    </row>
    <row r="81" spans="1:3" x14ac:dyDescent="0.25">
      <c r="A81" t="s">
        <v>202</v>
      </c>
      <c r="B81" t="s">
        <v>203</v>
      </c>
      <c r="C81" t="s">
        <v>203</v>
      </c>
    </row>
    <row r="82" spans="1:3" x14ac:dyDescent="0.25">
      <c r="B82" s="48">
        <v>46112</v>
      </c>
      <c r="C82" s="48">
        <v>46142</v>
      </c>
    </row>
    <row r="83" spans="1:3" x14ac:dyDescent="0.25">
      <c r="A83" t="s">
        <v>204</v>
      </c>
      <c r="B83">
        <v>14.0581</v>
      </c>
      <c r="C83">
        <v>16.2166</v>
      </c>
    </row>
    <row r="84" spans="1:3" x14ac:dyDescent="0.25">
      <c r="A84" t="s">
        <v>205</v>
      </c>
      <c r="B84">
        <v>14.0578</v>
      </c>
      <c r="C84">
        <v>16.2163</v>
      </c>
    </row>
    <row r="85" spans="1:3" x14ac:dyDescent="0.25">
      <c r="A85" t="s">
        <v>206</v>
      </c>
      <c r="B85">
        <v>13.725899999999999</v>
      </c>
      <c r="C85">
        <v>15.825200000000001</v>
      </c>
    </row>
    <row r="86" spans="1:3" x14ac:dyDescent="0.25">
      <c r="A86" t="s">
        <v>207</v>
      </c>
      <c r="B86">
        <v>13.725899999999999</v>
      </c>
      <c r="C86">
        <v>15.825100000000001</v>
      </c>
    </row>
    <row r="88" spans="1:3" x14ac:dyDescent="0.25">
      <c r="A88" t="s">
        <v>208</v>
      </c>
      <c r="B88" s="3" t="s">
        <v>153</v>
      </c>
    </row>
    <row r="89" spans="1:3" x14ac:dyDescent="0.25">
      <c r="A89" t="s">
        <v>209</v>
      </c>
      <c r="B89" s="3" t="s">
        <v>153</v>
      </c>
    </row>
    <row r="90" spans="1:3" ht="29.1" customHeight="1" x14ac:dyDescent="0.25">
      <c r="A90" s="47" t="s">
        <v>210</v>
      </c>
      <c r="B90" s="3" t="s">
        <v>153</v>
      </c>
    </row>
    <row r="91" spans="1:3" ht="29.1" customHeight="1" x14ac:dyDescent="0.25">
      <c r="A91" s="47" t="s">
        <v>211</v>
      </c>
      <c r="B91" s="3" t="s">
        <v>153</v>
      </c>
    </row>
    <row r="92" spans="1:3" x14ac:dyDescent="0.25">
      <c r="A92" t="s">
        <v>480</v>
      </c>
      <c r="B92" s="49">
        <v>0.32350000000000001</v>
      </c>
    </row>
    <row r="93" spans="1:3" ht="43.5" customHeight="1" x14ac:dyDescent="0.25">
      <c r="A93" s="47" t="s">
        <v>213</v>
      </c>
      <c r="B93" s="3" t="s">
        <v>153</v>
      </c>
    </row>
    <row r="94" spans="1:3" x14ac:dyDescent="0.25">
      <c r="B94" s="3"/>
    </row>
    <row r="95" spans="1:3" ht="29.1" customHeight="1" x14ac:dyDescent="0.25">
      <c r="A95" s="47" t="s">
        <v>214</v>
      </c>
      <c r="B95" s="3" t="s">
        <v>153</v>
      </c>
    </row>
    <row r="96" spans="1:3" ht="29.1" customHeight="1" x14ac:dyDescent="0.25">
      <c r="A96" s="47" t="s">
        <v>215</v>
      </c>
      <c r="B96" t="s">
        <v>153</v>
      </c>
    </row>
    <row r="97" spans="1:9" ht="29.1" customHeight="1" x14ac:dyDescent="0.25">
      <c r="A97" s="47" t="s">
        <v>216</v>
      </c>
      <c r="B97" s="3" t="s">
        <v>153</v>
      </c>
    </row>
    <row r="98" spans="1:9" ht="29.1" customHeight="1" x14ac:dyDescent="0.25">
      <c r="A98" s="47" t="s">
        <v>217</v>
      </c>
      <c r="B98" s="3" t="s">
        <v>153</v>
      </c>
    </row>
    <row r="100" spans="1:9" x14ac:dyDescent="0.25">
      <c r="A100" s="77" t="s">
        <v>481</v>
      </c>
      <c r="B100" s="78" t="s">
        <v>482</v>
      </c>
      <c r="C100" s="76"/>
      <c r="D100" s="76"/>
      <c r="E100" s="76"/>
      <c r="F100" s="76"/>
      <c r="G100" s="76"/>
      <c r="H100" s="76"/>
      <c r="I100" s="76"/>
    </row>
    <row r="101" spans="1:9" x14ac:dyDescent="0.25">
      <c r="A101" s="76"/>
      <c r="B101" s="76"/>
      <c r="C101" s="76"/>
      <c r="D101" s="76"/>
      <c r="E101" s="76"/>
      <c r="F101" s="76"/>
      <c r="G101" s="76"/>
      <c r="H101" s="76"/>
      <c r="I101" s="76"/>
    </row>
    <row r="102" spans="1:9" x14ac:dyDescent="0.25">
      <c r="A102" s="77" t="s">
        <v>483</v>
      </c>
      <c r="B102" s="79" t="s">
        <v>484</v>
      </c>
      <c r="C102" s="80"/>
      <c r="D102" s="80"/>
      <c r="E102" s="76"/>
      <c r="F102" s="76"/>
      <c r="G102" s="76"/>
      <c r="H102" s="76"/>
      <c r="I102" s="76"/>
    </row>
    <row r="103" spans="1:9" x14ac:dyDescent="0.25">
      <c r="A103" s="76"/>
      <c r="B103" s="76"/>
      <c r="C103" s="76"/>
      <c r="D103" s="76"/>
      <c r="E103" s="76"/>
      <c r="F103" s="88"/>
      <c r="G103" s="88"/>
      <c r="H103" s="87"/>
      <c r="I103" s="76"/>
    </row>
    <row r="104" spans="1:9" x14ac:dyDescent="0.25">
      <c r="A104" s="76"/>
      <c r="B104" s="79" t="s">
        <v>485</v>
      </c>
      <c r="C104" s="76"/>
      <c r="D104" s="76"/>
      <c r="E104" s="76"/>
      <c r="F104" s="76"/>
      <c r="G104" s="76"/>
      <c r="H104" s="76"/>
      <c r="I104" s="76"/>
    </row>
    <row r="105" spans="1:9" x14ac:dyDescent="0.25">
      <c r="A105" s="76"/>
      <c r="B105" s="81" t="s">
        <v>486</v>
      </c>
      <c r="C105" s="81" t="s">
        <v>487</v>
      </c>
      <c r="D105" s="76"/>
      <c r="E105" s="76"/>
      <c r="F105" s="76"/>
      <c r="G105" s="76"/>
      <c r="H105" s="76"/>
      <c r="I105" s="76"/>
    </row>
    <row r="106" spans="1:9" x14ac:dyDescent="0.25">
      <c r="A106" s="76"/>
      <c r="B106" s="84" t="s">
        <v>488</v>
      </c>
      <c r="C106" s="89"/>
      <c r="D106" s="76"/>
      <c r="E106" s="90"/>
      <c r="F106" s="76"/>
      <c r="G106" s="76"/>
      <c r="H106" s="76"/>
      <c r="I106" s="76"/>
    </row>
    <row r="107" spans="1:9" x14ac:dyDescent="0.25">
      <c r="A107" s="76"/>
      <c r="B107" s="76"/>
      <c r="C107" s="76"/>
      <c r="D107" s="76"/>
      <c r="E107" s="76"/>
      <c r="F107" s="76"/>
      <c r="G107" s="76"/>
      <c r="H107" s="76"/>
      <c r="I107" s="76"/>
    </row>
    <row r="108" spans="1:9" x14ac:dyDescent="0.25">
      <c r="A108" s="77" t="s">
        <v>489</v>
      </c>
      <c r="B108" s="78" t="s">
        <v>490</v>
      </c>
      <c r="C108" s="76"/>
      <c r="D108" s="76"/>
      <c r="E108" s="76"/>
      <c r="F108" s="76"/>
      <c r="G108" s="76"/>
      <c r="H108" s="76"/>
      <c r="I108" s="76"/>
    </row>
    <row r="109" spans="1:9" x14ac:dyDescent="0.25">
      <c r="A109" s="76"/>
      <c r="B109" s="76"/>
      <c r="C109" s="94"/>
      <c r="D109" s="95"/>
      <c r="E109" s="96">
        <v>18691756509.944</v>
      </c>
      <c r="F109" s="96">
        <v>15069556039.044001</v>
      </c>
      <c r="G109" s="96">
        <v>15069556039.044001</v>
      </c>
      <c r="H109" s="76"/>
      <c r="I109" s="76"/>
    </row>
    <row r="110" spans="1:9" x14ac:dyDescent="0.25">
      <c r="A110" s="77" t="s">
        <v>491</v>
      </c>
      <c r="B110" s="79" t="s">
        <v>492</v>
      </c>
      <c r="C110" s="76"/>
      <c r="D110" s="76"/>
      <c r="E110" s="76"/>
      <c r="F110" s="76"/>
      <c r="G110" s="76"/>
      <c r="H110" s="76"/>
      <c r="I110" s="76"/>
    </row>
    <row r="111" spans="1:9" x14ac:dyDescent="0.25">
      <c r="A111" s="76"/>
      <c r="B111" s="76"/>
      <c r="C111" s="76"/>
      <c r="D111" s="76"/>
      <c r="E111" s="94"/>
      <c r="F111" s="98"/>
      <c r="G111" s="98"/>
      <c r="H111" s="90"/>
      <c r="I111" s="76"/>
    </row>
    <row r="112" spans="1:9" x14ac:dyDescent="0.25">
      <c r="A112" s="76"/>
      <c r="B112" s="100"/>
      <c r="C112" s="76"/>
      <c r="D112" s="76"/>
      <c r="E112" s="76"/>
      <c r="F112" s="76"/>
      <c r="G112" s="76"/>
      <c r="H112" s="76"/>
      <c r="I112" s="76"/>
    </row>
    <row r="113" spans="1:9" x14ac:dyDescent="0.25">
      <c r="A113" s="77" t="s">
        <v>493</v>
      </c>
      <c r="B113" s="79" t="s">
        <v>494</v>
      </c>
      <c r="C113" s="76"/>
      <c r="D113" s="76"/>
      <c r="E113" s="76"/>
      <c r="F113" s="76"/>
      <c r="G113" s="76"/>
      <c r="H113" s="76"/>
      <c r="I113" s="76"/>
    </row>
    <row r="114" spans="1:9" x14ac:dyDescent="0.25">
      <c r="A114" s="76"/>
      <c r="B114" s="76"/>
      <c r="C114" s="76"/>
      <c r="D114" s="76"/>
      <c r="E114" s="76"/>
      <c r="F114" s="76"/>
      <c r="G114" s="76"/>
      <c r="H114" s="76"/>
      <c r="I114" s="76"/>
    </row>
    <row r="115" spans="1:9" x14ac:dyDescent="0.25">
      <c r="A115" s="77" t="s">
        <v>495</v>
      </c>
      <c r="B115" s="78" t="s">
        <v>496</v>
      </c>
      <c r="C115" s="76"/>
      <c r="D115" s="76"/>
      <c r="E115" s="76"/>
      <c r="F115" s="76"/>
      <c r="G115" s="76"/>
      <c r="H115" s="76"/>
      <c r="I115" s="76"/>
    </row>
    <row r="116" spans="1:9" x14ac:dyDescent="0.25">
      <c r="A116" s="76"/>
      <c r="B116" s="101"/>
      <c r="C116" s="76"/>
      <c r="D116" s="76"/>
      <c r="E116" s="76"/>
      <c r="F116" s="76"/>
      <c r="G116" s="76"/>
      <c r="H116" s="76"/>
      <c r="I116" s="76"/>
    </row>
    <row r="117" spans="1:9" x14ac:dyDescent="0.25">
      <c r="A117" s="77" t="s">
        <v>497</v>
      </c>
      <c r="B117" s="79" t="s">
        <v>498</v>
      </c>
      <c r="C117" s="76"/>
      <c r="D117" s="76"/>
      <c r="E117" s="76"/>
      <c r="F117" s="76"/>
      <c r="G117" s="76"/>
      <c r="H117" s="76"/>
      <c r="I117" s="76"/>
    </row>
    <row r="118" spans="1:9" x14ac:dyDescent="0.25">
      <c r="A118" s="77"/>
      <c r="B118" s="78"/>
      <c r="C118" s="76"/>
      <c r="D118" s="76"/>
      <c r="E118" s="76"/>
      <c r="F118" s="76"/>
      <c r="G118" s="76"/>
      <c r="H118" s="76"/>
      <c r="I118" s="76"/>
    </row>
    <row r="119" spans="1:9" x14ac:dyDescent="0.25">
      <c r="A119" s="77" t="s">
        <v>499</v>
      </c>
      <c r="B119" s="79" t="s">
        <v>500</v>
      </c>
      <c r="C119" s="76"/>
      <c r="D119" s="76"/>
      <c r="E119" s="76"/>
      <c r="F119" s="76"/>
      <c r="G119" s="76"/>
      <c r="H119" s="76"/>
      <c r="I119" s="76"/>
    </row>
    <row r="120" spans="1:9" x14ac:dyDescent="0.25">
      <c r="A120" s="77"/>
      <c r="B120" s="84"/>
      <c r="C120" s="84"/>
      <c r="D120" s="84"/>
      <c r="E120" s="102"/>
      <c r="F120" s="86"/>
      <c r="G120" s="86"/>
      <c r="H120" s="76"/>
      <c r="I120" s="76"/>
    </row>
    <row r="121" spans="1:9" x14ac:dyDescent="0.25">
      <c r="A121" s="77"/>
      <c r="B121" s="103"/>
      <c r="C121" s="76"/>
      <c r="D121" s="76"/>
      <c r="E121" s="93"/>
      <c r="F121" s="88"/>
      <c r="G121" s="88"/>
      <c r="H121" s="76"/>
      <c r="I121" s="76"/>
    </row>
    <row r="122" spans="1:9" x14ac:dyDescent="0.25">
      <c r="A122" s="77" t="s">
        <v>501</v>
      </c>
      <c r="B122" s="79" t="s">
        <v>502</v>
      </c>
      <c r="C122" s="76"/>
      <c r="D122" s="76"/>
      <c r="E122" s="76"/>
      <c r="F122" s="76"/>
      <c r="G122" s="76"/>
      <c r="H122" s="76"/>
      <c r="I122" s="76"/>
    </row>
    <row r="123" spans="1:9" x14ac:dyDescent="0.25">
      <c r="A123" s="76"/>
      <c r="B123" s="84"/>
      <c r="C123" s="84"/>
      <c r="D123" s="84"/>
      <c r="E123" s="104"/>
      <c r="F123" s="104"/>
      <c r="G123" s="104"/>
      <c r="H123" s="76"/>
      <c r="I123" s="76"/>
    </row>
    <row r="124" spans="1:9" x14ac:dyDescent="0.25">
      <c r="A124" s="76"/>
      <c r="B124" s="76"/>
      <c r="C124" s="76"/>
      <c r="D124" s="76"/>
      <c r="E124" s="106"/>
      <c r="F124" s="106"/>
      <c r="G124" s="106"/>
      <c r="H124" s="76"/>
      <c r="I124" s="76"/>
    </row>
    <row r="125" spans="1:9" x14ac:dyDescent="0.25">
      <c r="A125" s="76"/>
      <c r="B125" s="76" t="s">
        <v>503</v>
      </c>
      <c r="C125" s="76"/>
      <c r="D125" s="76"/>
      <c r="E125" s="76"/>
      <c r="F125" s="76"/>
      <c r="G125" s="76"/>
      <c r="H125" s="76"/>
      <c r="I125" s="76"/>
    </row>
    <row r="126" spans="1:9" x14ac:dyDescent="0.25">
      <c r="A126" s="76"/>
      <c r="B126" s="76"/>
      <c r="C126" s="76"/>
      <c r="D126" s="76"/>
      <c r="E126" s="76"/>
      <c r="F126" s="76"/>
      <c r="G126" s="76"/>
      <c r="H126" s="76"/>
      <c r="I126" s="76"/>
    </row>
    <row r="127" spans="1:9" x14ac:dyDescent="0.25">
      <c r="A127" s="77" t="s">
        <v>504</v>
      </c>
      <c r="B127" s="78" t="s">
        <v>505</v>
      </c>
      <c r="C127" s="76"/>
      <c r="D127" s="76"/>
      <c r="E127" s="76"/>
      <c r="F127" s="76"/>
      <c r="G127" s="76"/>
      <c r="H127" s="76"/>
      <c r="I127" s="76"/>
    </row>
    <row r="128" spans="1:9" x14ac:dyDescent="0.25">
      <c r="A128" s="76"/>
      <c r="B128" s="76"/>
      <c r="C128" s="76"/>
      <c r="D128" s="76"/>
      <c r="E128" s="76"/>
      <c r="F128" s="76"/>
      <c r="G128" s="76"/>
      <c r="H128" s="76"/>
      <c r="I128" s="76"/>
    </row>
    <row r="129" spans="1:9" x14ac:dyDescent="0.25">
      <c r="A129" s="76"/>
      <c r="B129" s="76" t="s">
        <v>506</v>
      </c>
      <c r="C129" s="76"/>
      <c r="D129" s="76"/>
      <c r="E129" s="76"/>
      <c r="F129" s="76"/>
      <c r="G129" s="76"/>
      <c r="H129" s="76"/>
      <c r="I129" s="76"/>
    </row>
    <row r="130" spans="1:9" x14ac:dyDescent="0.25">
      <c r="A130" s="76"/>
      <c r="B130" s="76"/>
      <c r="C130" s="76"/>
      <c r="D130" s="76"/>
      <c r="E130" s="76"/>
      <c r="F130" s="76"/>
      <c r="G130" s="76"/>
      <c r="H130" s="76"/>
      <c r="I130" s="76"/>
    </row>
    <row r="131" spans="1:9" x14ac:dyDescent="0.25">
      <c r="A131" s="77" t="s">
        <v>507</v>
      </c>
      <c r="B131" s="78" t="s">
        <v>508</v>
      </c>
      <c r="C131" s="76"/>
      <c r="D131" s="76"/>
      <c r="E131" s="76"/>
      <c r="F131" s="76"/>
      <c r="G131" s="76"/>
      <c r="H131" s="76"/>
      <c r="I131" s="76"/>
    </row>
    <row r="132" spans="1:9" x14ac:dyDescent="0.25">
      <c r="A132" s="76"/>
      <c r="B132" s="76"/>
      <c r="C132" s="76"/>
      <c r="D132" s="76"/>
      <c r="E132" s="76"/>
      <c r="F132" s="76"/>
      <c r="G132" s="76"/>
      <c r="H132" s="76"/>
      <c r="I132" s="76" t="s">
        <v>509</v>
      </c>
    </row>
    <row r="134" spans="1:9" ht="69.95" customHeight="1" x14ac:dyDescent="0.25">
      <c r="A134" s="107" t="s">
        <v>227</v>
      </c>
      <c r="B134" s="107" t="s">
        <v>228</v>
      </c>
      <c r="C134" s="107" t="s">
        <v>5</v>
      </c>
      <c r="D134" s="107" t="s">
        <v>6</v>
      </c>
    </row>
    <row r="135" spans="1:9" ht="69.95" customHeight="1" x14ac:dyDescent="0.25">
      <c r="A135" s="107" t="s">
        <v>2464</v>
      </c>
      <c r="B135" s="107"/>
      <c r="C135" s="107" t="s">
        <v>2465</v>
      </c>
      <c r="D135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333"/>
  <sheetViews>
    <sheetView showGridLines="0" workbookViewId="0">
      <pane ySplit="4" topLeftCell="A312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2466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2467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292</v>
      </c>
      <c r="B8" s="31" t="s">
        <v>293</v>
      </c>
      <c r="C8" s="31" t="s">
        <v>259</v>
      </c>
      <c r="D8" s="14">
        <v>108207</v>
      </c>
      <c r="E8" s="15">
        <v>317.58999999999997</v>
      </c>
      <c r="F8" s="16">
        <v>1.4E-2</v>
      </c>
      <c r="G8" s="16"/>
    </row>
    <row r="9" spans="1:7" x14ac:dyDescent="0.25">
      <c r="A9" s="13" t="s">
        <v>1001</v>
      </c>
      <c r="B9" s="31" t="s">
        <v>1002</v>
      </c>
      <c r="C9" s="31" t="s">
        <v>304</v>
      </c>
      <c r="D9" s="14">
        <v>51354</v>
      </c>
      <c r="E9" s="15">
        <v>311.85000000000002</v>
      </c>
      <c r="F9" s="16">
        <v>1.37E-2</v>
      </c>
      <c r="G9" s="16"/>
    </row>
    <row r="10" spans="1:7" x14ac:dyDescent="0.25">
      <c r="A10" s="13" t="s">
        <v>1368</v>
      </c>
      <c r="B10" s="31" t="s">
        <v>1369</v>
      </c>
      <c r="C10" s="31" t="s">
        <v>923</v>
      </c>
      <c r="D10" s="14">
        <v>63971</v>
      </c>
      <c r="E10" s="15">
        <v>298.77999999999997</v>
      </c>
      <c r="F10" s="16">
        <v>1.3100000000000001E-2</v>
      </c>
      <c r="G10" s="16"/>
    </row>
    <row r="11" spans="1:7" x14ac:dyDescent="0.25">
      <c r="A11" s="13" t="s">
        <v>909</v>
      </c>
      <c r="B11" s="31" t="s">
        <v>910</v>
      </c>
      <c r="C11" s="31" t="s">
        <v>418</v>
      </c>
      <c r="D11" s="14">
        <v>4212</v>
      </c>
      <c r="E11" s="15">
        <v>287.3</v>
      </c>
      <c r="F11" s="16">
        <v>1.26E-2</v>
      </c>
      <c r="G11" s="16"/>
    </row>
    <row r="12" spans="1:7" x14ac:dyDescent="0.25">
      <c r="A12" s="13" t="s">
        <v>2468</v>
      </c>
      <c r="B12" s="31" t="s">
        <v>2469</v>
      </c>
      <c r="C12" s="31" t="s">
        <v>277</v>
      </c>
      <c r="D12" s="14">
        <v>13773</v>
      </c>
      <c r="E12" s="15">
        <v>275.27</v>
      </c>
      <c r="F12" s="16">
        <v>1.21E-2</v>
      </c>
      <c r="G12" s="16"/>
    </row>
    <row r="13" spans="1:7" x14ac:dyDescent="0.25">
      <c r="A13" s="13" t="s">
        <v>548</v>
      </c>
      <c r="B13" s="31" t="s">
        <v>549</v>
      </c>
      <c r="C13" s="31" t="s">
        <v>270</v>
      </c>
      <c r="D13" s="14">
        <v>20409</v>
      </c>
      <c r="E13" s="15">
        <v>259.60000000000002</v>
      </c>
      <c r="F13" s="16">
        <v>1.14E-2</v>
      </c>
      <c r="G13" s="16"/>
    </row>
    <row r="14" spans="1:7" x14ac:dyDescent="0.25">
      <c r="A14" s="13" t="s">
        <v>2046</v>
      </c>
      <c r="B14" s="31" t="s">
        <v>2047</v>
      </c>
      <c r="C14" s="31" t="s">
        <v>259</v>
      </c>
      <c r="D14" s="14">
        <v>69133</v>
      </c>
      <c r="E14" s="15">
        <v>232.67</v>
      </c>
      <c r="F14" s="16">
        <v>1.0200000000000001E-2</v>
      </c>
      <c r="G14" s="16"/>
    </row>
    <row r="15" spans="1:7" x14ac:dyDescent="0.25">
      <c r="A15" s="13" t="s">
        <v>564</v>
      </c>
      <c r="B15" s="31" t="s">
        <v>565</v>
      </c>
      <c r="C15" s="31" t="s">
        <v>270</v>
      </c>
      <c r="D15" s="14">
        <v>74182</v>
      </c>
      <c r="E15" s="15">
        <v>229.01</v>
      </c>
      <c r="F15" s="16">
        <v>1.01E-2</v>
      </c>
      <c r="G15" s="16"/>
    </row>
    <row r="16" spans="1:7" x14ac:dyDescent="0.25">
      <c r="A16" s="13" t="s">
        <v>1400</v>
      </c>
      <c r="B16" s="31" t="s">
        <v>1401</v>
      </c>
      <c r="C16" s="31" t="s">
        <v>277</v>
      </c>
      <c r="D16" s="14">
        <v>21528</v>
      </c>
      <c r="E16" s="15">
        <v>225.11</v>
      </c>
      <c r="F16" s="16">
        <v>9.9000000000000008E-3</v>
      </c>
      <c r="G16" s="16"/>
    </row>
    <row r="17" spans="1:7" x14ac:dyDescent="0.25">
      <c r="A17" s="13" t="s">
        <v>308</v>
      </c>
      <c r="B17" s="31" t="s">
        <v>309</v>
      </c>
      <c r="C17" s="31" t="s">
        <v>259</v>
      </c>
      <c r="D17" s="14">
        <v>82713</v>
      </c>
      <c r="E17" s="15">
        <v>223.4</v>
      </c>
      <c r="F17" s="16">
        <v>9.7999999999999997E-3</v>
      </c>
      <c r="G17" s="16"/>
    </row>
    <row r="18" spans="1:7" x14ac:dyDescent="0.25">
      <c r="A18" s="13" t="s">
        <v>284</v>
      </c>
      <c r="B18" s="31" t="s">
        <v>285</v>
      </c>
      <c r="C18" s="31" t="s">
        <v>286</v>
      </c>
      <c r="D18" s="14">
        <v>21888</v>
      </c>
      <c r="E18" s="15">
        <v>204.62</v>
      </c>
      <c r="F18" s="16">
        <v>8.9999999999999993E-3</v>
      </c>
      <c r="G18" s="16"/>
    </row>
    <row r="19" spans="1:7" x14ac:dyDescent="0.25">
      <c r="A19" s="13" t="s">
        <v>2470</v>
      </c>
      <c r="B19" s="31" t="s">
        <v>2471</v>
      </c>
      <c r="C19" s="31" t="s">
        <v>259</v>
      </c>
      <c r="D19" s="14">
        <v>102091</v>
      </c>
      <c r="E19" s="15">
        <v>203.9</v>
      </c>
      <c r="F19" s="16">
        <v>8.9999999999999993E-3</v>
      </c>
      <c r="G19" s="16"/>
    </row>
    <row r="20" spans="1:7" x14ac:dyDescent="0.25">
      <c r="A20" s="13" t="s">
        <v>554</v>
      </c>
      <c r="B20" s="31" t="s">
        <v>555</v>
      </c>
      <c r="C20" s="31" t="s">
        <v>270</v>
      </c>
      <c r="D20" s="14">
        <v>27535</v>
      </c>
      <c r="E20" s="15">
        <v>203.37</v>
      </c>
      <c r="F20" s="16">
        <v>8.8999999999999999E-3</v>
      </c>
      <c r="G20" s="16"/>
    </row>
    <row r="21" spans="1:7" x14ac:dyDescent="0.25">
      <c r="A21" s="13" t="s">
        <v>901</v>
      </c>
      <c r="B21" s="31" t="s">
        <v>902</v>
      </c>
      <c r="C21" s="31" t="s">
        <v>350</v>
      </c>
      <c r="D21" s="14">
        <v>29005</v>
      </c>
      <c r="E21" s="15">
        <v>203.34</v>
      </c>
      <c r="F21" s="16">
        <v>8.8999999999999999E-3</v>
      </c>
      <c r="G21" s="16"/>
    </row>
    <row r="22" spans="1:7" x14ac:dyDescent="0.25">
      <c r="A22" s="13" t="s">
        <v>558</v>
      </c>
      <c r="B22" s="31" t="s">
        <v>559</v>
      </c>
      <c r="C22" s="31" t="s">
        <v>421</v>
      </c>
      <c r="D22" s="14">
        <v>37599</v>
      </c>
      <c r="E22" s="15">
        <v>201.1</v>
      </c>
      <c r="F22" s="16">
        <v>8.8000000000000005E-3</v>
      </c>
      <c r="G22" s="16"/>
    </row>
    <row r="23" spans="1:7" x14ac:dyDescent="0.25">
      <c r="A23" s="13" t="s">
        <v>2472</v>
      </c>
      <c r="B23" s="31" t="s">
        <v>2473</v>
      </c>
      <c r="C23" s="31" t="s">
        <v>343</v>
      </c>
      <c r="D23" s="14">
        <v>73594</v>
      </c>
      <c r="E23" s="15">
        <v>200.44</v>
      </c>
      <c r="F23" s="16">
        <v>8.8000000000000005E-3</v>
      </c>
      <c r="G23" s="16"/>
    </row>
    <row r="24" spans="1:7" x14ac:dyDescent="0.25">
      <c r="A24" s="13" t="s">
        <v>2027</v>
      </c>
      <c r="B24" s="31" t="s">
        <v>2028</v>
      </c>
      <c r="C24" s="31" t="s">
        <v>343</v>
      </c>
      <c r="D24" s="14">
        <v>2497</v>
      </c>
      <c r="E24" s="15">
        <v>200.36</v>
      </c>
      <c r="F24" s="16">
        <v>8.8000000000000005E-3</v>
      </c>
      <c r="G24" s="16"/>
    </row>
    <row r="25" spans="1:7" x14ac:dyDescent="0.25">
      <c r="A25" s="13" t="s">
        <v>993</v>
      </c>
      <c r="B25" s="31" t="s">
        <v>994</v>
      </c>
      <c r="C25" s="31" t="s">
        <v>291</v>
      </c>
      <c r="D25" s="14">
        <v>9378</v>
      </c>
      <c r="E25" s="15">
        <v>191.63</v>
      </c>
      <c r="F25" s="16">
        <v>8.3999999999999995E-3</v>
      </c>
      <c r="G25" s="16"/>
    </row>
    <row r="26" spans="1:7" x14ac:dyDescent="0.25">
      <c r="A26" s="13" t="s">
        <v>2474</v>
      </c>
      <c r="B26" s="31" t="s">
        <v>2475</v>
      </c>
      <c r="C26" s="31" t="s">
        <v>370</v>
      </c>
      <c r="D26" s="14">
        <v>15012</v>
      </c>
      <c r="E26" s="15">
        <v>190.16</v>
      </c>
      <c r="F26" s="16">
        <v>8.3999999999999995E-3</v>
      </c>
      <c r="G26" s="16"/>
    </row>
    <row r="27" spans="1:7" x14ac:dyDescent="0.25">
      <c r="A27" s="13" t="s">
        <v>435</v>
      </c>
      <c r="B27" s="31" t="s">
        <v>436</v>
      </c>
      <c r="C27" s="31" t="s">
        <v>350</v>
      </c>
      <c r="D27" s="14">
        <v>28292</v>
      </c>
      <c r="E27" s="15">
        <v>188.62</v>
      </c>
      <c r="F27" s="16">
        <v>8.3000000000000001E-3</v>
      </c>
      <c r="G27" s="16"/>
    </row>
    <row r="28" spans="1:7" x14ac:dyDescent="0.25">
      <c r="A28" s="13" t="s">
        <v>550</v>
      </c>
      <c r="B28" s="31" t="s">
        <v>551</v>
      </c>
      <c r="C28" s="31" t="s">
        <v>277</v>
      </c>
      <c r="D28" s="14">
        <v>62875</v>
      </c>
      <c r="E28" s="15">
        <v>185.07</v>
      </c>
      <c r="F28" s="16">
        <v>8.0999999999999996E-3</v>
      </c>
      <c r="G28" s="16"/>
    </row>
    <row r="29" spans="1:7" x14ac:dyDescent="0.25">
      <c r="A29" s="13" t="s">
        <v>2476</v>
      </c>
      <c r="B29" s="31" t="s">
        <v>2477</v>
      </c>
      <c r="C29" s="31" t="s">
        <v>923</v>
      </c>
      <c r="D29" s="14">
        <v>11352</v>
      </c>
      <c r="E29" s="15">
        <v>179</v>
      </c>
      <c r="F29" s="16">
        <v>7.9000000000000008E-3</v>
      </c>
      <c r="G29" s="16"/>
    </row>
    <row r="30" spans="1:7" x14ac:dyDescent="0.25">
      <c r="A30" s="13" t="s">
        <v>911</v>
      </c>
      <c r="B30" s="31" t="s">
        <v>912</v>
      </c>
      <c r="C30" s="31" t="s">
        <v>277</v>
      </c>
      <c r="D30" s="14">
        <v>11356</v>
      </c>
      <c r="E30" s="15">
        <v>176.71</v>
      </c>
      <c r="F30" s="16">
        <v>7.7999999999999996E-3</v>
      </c>
      <c r="G30" s="16"/>
    </row>
    <row r="31" spans="1:7" x14ac:dyDescent="0.25">
      <c r="A31" s="13" t="s">
        <v>546</v>
      </c>
      <c r="B31" s="31" t="s">
        <v>547</v>
      </c>
      <c r="C31" s="31" t="s">
        <v>270</v>
      </c>
      <c r="D31" s="14">
        <v>4885</v>
      </c>
      <c r="E31" s="15">
        <v>175.94</v>
      </c>
      <c r="F31" s="16">
        <v>7.7000000000000002E-3</v>
      </c>
      <c r="G31" s="16"/>
    </row>
    <row r="32" spans="1:7" x14ac:dyDescent="0.25">
      <c r="A32" s="13" t="s">
        <v>2478</v>
      </c>
      <c r="B32" s="31" t="s">
        <v>2479</v>
      </c>
      <c r="C32" s="31" t="s">
        <v>277</v>
      </c>
      <c r="D32" s="14">
        <v>40750</v>
      </c>
      <c r="E32" s="15">
        <v>170.01</v>
      </c>
      <c r="F32" s="16">
        <v>7.4999999999999997E-3</v>
      </c>
      <c r="G32" s="16"/>
    </row>
    <row r="33" spans="1:7" x14ac:dyDescent="0.25">
      <c r="A33" s="13" t="s">
        <v>1788</v>
      </c>
      <c r="B33" s="31" t="s">
        <v>1789</v>
      </c>
      <c r="C33" s="31" t="s">
        <v>291</v>
      </c>
      <c r="D33" s="14">
        <v>15762</v>
      </c>
      <c r="E33" s="15">
        <v>168.57</v>
      </c>
      <c r="F33" s="16">
        <v>7.4000000000000003E-3</v>
      </c>
      <c r="G33" s="16"/>
    </row>
    <row r="34" spans="1:7" x14ac:dyDescent="0.25">
      <c r="A34" s="13" t="s">
        <v>2480</v>
      </c>
      <c r="B34" s="31" t="s">
        <v>2481</v>
      </c>
      <c r="C34" s="31" t="s">
        <v>418</v>
      </c>
      <c r="D34" s="14">
        <v>26893</v>
      </c>
      <c r="E34" s="15">
        <v>163.44</v>
      </c>
      <c r="F34" s="16">
        <v>7.1999999999999998E-3</v>
      </c>
      <c r="G34" s="16"/>
    </row>
    <row r="35" spans="1:7" x14ac:dyDescent="0.25">
      <c r="A35" s="13" t="s">
        <v>2482</v>
      </c>
      <c r="B35" s="31" t="s">
        <v>2483</v>
      </c>
      <c r="C35" s="31" t="s">
        <v>265</v>
      </c>
      <c r="D35" s="14">
        <v>13008</v>
      </c>
      <c r="E35" s="15">
        <v>162.63999999999999</v>
      </c>
      <c r="F35" s="16">
        <v>7.1000000000000004E-3</v>
      </c>
      <c r="G35" s="16"/>
    </row>
    <row r="36" spans="1:7" x14ac:dyDescent="0.25">
      <c r="A36" s="13" t="s">
        <v>2484</v>
      </c>
      <c r="B36" s="31" t="s">
        <v>2485</v>
      </c>
      <c r="C36" s="31" t="s">
        <v>370</v>
      </c>
      <c r="D36" s="14">
        <v>9534</v>
      </c>
      <c r="E36" s="15">
        <v>161.91</v>
      </c>
      <c r="F36" s="16">
        <v>7.1000000000000004E-3</v>
      </c>
      <c r="G36" s="16"/>
    </row>
    <row r="37" spans="1:7" x14ac:dyDescent="0.25">
      <c r="A37" s="13" t="s">
        <v>1853</v>
      </c>
      <c r="B37" s="31" t="s">
        <v>1854</v>
      </c>
      <c r="C37" s="31" t="s">
        <v>291</v>
      </c>
      <c r="D37" s="14">
        <v>9117</v>
      </c>
      <c r="E37" s="15">
        <v>159.62</v>
      </c>
      <c r="F37" s="16">
        <v>7.0000000000000001E-3</v>
      </c>
      <c r="G37" s="16"/>
    </row>
    <row r="38" spans="1:7" x14ac:dyDescent="0.25">
      <c r="A38" s="13" t="s">
        <v>2486</v>
      </c>
      <c r="B38" s="31" t="s">
        <v>2487</v>
      </c>
      <c r="C38" s="31" t="s">
        <v>291</v>
      </c>
      <c r="D38" s="14">
        <v>5940</v>
      </c>
      <c r="E38" s="15">
        <v>154.09</v>
      </c>
      <c r="F38" s="16">
        <v>6.7999999999999996E-3</v>
      </c>
      <c r="G38" s="16"/>
    </row>
    <row r="39" spans="1:7" x14ac:dyDescent="0.25">
      <c r="A39" s="13" t="s">
        <v>450</v>
      </c>
      <c r="B39" s="31" t="s">
        <v>451</v>
      </c>
      <c r="C39" s="31" t="s">
        <v>291</v>
      </c>
      <c r="D39" s="14">
        <v>988</v>
      </c>
      <c r="E39" s="15">
        <v>148.22999999999999</v>
      </c>
      <c r="F39" s="16">
        <v>6.4999999999999997E-3</v>
      </c>
      <c r="G39" s="16"/>
    </row>
    <row r="40" spans="1:7" x14ac:dyDescent="0.25">
      <c r="A40" s="13" t="s">
        <v>2488</v>
      </c>
      <c r="B40" s="31" t="s">
        <v>2489</v>
      </c>
      <c r="C40" s="31" t="s">
        <v>592</v>
      </c>
      <c r="D40" s="14">
        <v>68061</v>
      </c>
      <c r="E40" s="15">
        <v>146.91999999999999</v>
      </c>
      <c r="F40" s="16">
        <v>6.4999999999999997E-3</v>
      </c>
      <c r="G40" s="16"/>
    </row>
    <row r="41" spans="1:7" x14ac:dyDescent="0.25">
      <c r="A41" s="13" t="s">
        <v>2490</v>
      </c>
      <c r="B41" s="31" t="s">
        <v>2491</v>
      </c>
      <c r="C41" s="31" t="s">
        <v>418</v>
      </c>
      <c r="D41" s="14">
        <v>17924</v>
      </c>
      <c r="E41" s="15">
        <v>145.01</v>
      </c>
      <c r="F41" s="16">
        <v>6.4000000000000003E-3</v>
      </c>
      <c r="G41" s="16"/>
    </row>
    <row r="42" spans="1:7" x14ac:dyDescent="0.25">
      <c r="A42" s="13" t="s">
        <v>2492</v>
      </c>
      <c r="B42" s="31" t="s">
        <v>2493</v>
      </c>
      <c r="C42" s="31" t="s">
        <v>466</v>
      </c>
      <c r="D42" s="14">
        <v>3584</v>
      </c>
      <c r="E42" s="15">
        <v>144.94999999999999</v>
      </c>
      <c r="F42" s="16">
        <v>6.4000000000000003E-3</v>
      </c>
      <c r="G42" s="16"/>
    </row>
    <row r="43" spans="1:7" x14ac:dyDescent="0.25">
      <c r="A43" s="13" t="s">
        <v>2494</v>
      </c>
      <c r="B43" s="31" t="s">
        <v>2495</v>
      </c>
      <c r="C43" s="31" t="s">
        <v>332</v>
      </c>
      <c r="D43" s="14">
        <v>26889</v>
      </c>
      <c r="E43" s="15">
        <v>141.34</v>
      </c>
      <c r="F43" s="16">
        <v>6.1999999999999998E-3</v>
      </c>
      <c r="G43" s="16"/>
    </row>
    <row r="44" spans="1:7" x14ac:dyDescent="0.25">
      <c r="A44" s="13" t="s">
        <v>2496</v>
      </c>
      <c r="B44" s="31" t="s">
        <v>2497</v>
      </c>
      <c r="C44" s="31" t="s">
        <v>370</v>
      </c>
      <c r="D44" s="14">
        <v>4110</v>
      </c>
      <c r="E44" s="15">
        <v>140.91999999999999</v>
      </c>
      <c r="F44" s="16">
        <v>6.1999999999999998E-3</v>
      </c>
      <c r="G44" s="16"/>
    </row>
    <row r="45" spans="1:7" x14ac:dyDescent="0.25">
      <c r="A45" s="13" t="s">
        <v>566</v>
      </c>
      <c r="B45" s="31" t="s">
        <v>567</v>
      </c>
      <c r="C45" s="31" t="s">
        <v>350</v>
      </c>
      <c r="D45" s="14">
        <v>7915</v>
      </c>
      <c r="E45" s="15">
        <v>139.83000000000001</v>
      </c>
      <c r="F45" s="16">
        <v>6.1000000000000004E-3</v>
      </c>
      <c r="G45" s="16"/>
    </row>
    <row r="46" spans="1:7" x14ac:dyDescent="0.25">
      <c r="A46" s="13" t="s">
        <v>2062</v>
      </c>
      <c r="B46" s="31" t="s">
        <v>2063</v>
      </c>
      <c r="C46" s="31" t="s">
        <v>283</v>
      </c>
      <c r="D46" s="14">
        <v>3392</v>
      </c>
      <c r="E46" s="15">
        <v>138.44999999999999</v>
      </c>
      <c r="F46" s="16">
        <v>6.1000000000000004E-3</v>
      </c>
      <c r="G46" s="16"/>
    </row>
    <row r="47" spans="1:7" x14ac:dyDescent="0.25">
      <c r="A47" s="13" t="s">
        <v>403</v>
      </c>
      <c r="B47" s="31" t="s">
        <v>404</v>
      </c>
      <c r="C47" s="31" t="s">
        <v>270</v>
      </c>
      <c r="D47" s="14">
        <v>15292</v>
      </c>
      <c r="E47" s="15">
        <v>136.97</v>
      </c>
      <c r="F47" s="16">
        <v>6.0000000000000001E-3</v>
      </c>
      <c r="G47" s="16"/>
    </row>
    <row r="48" spans="1:7" x14ac:dyDescent="0.25">
      <c r="A48" s="13" t="s">
        <v>2498</v>
      </c>
      <c r="B48" s="31" t="s">
        <v>2499</v>
      </c>
      <c r="C48" s="31" t="s">
        <v>370</v>
      </c>
      <c r="D48" s="14">
        <v>24674</v>
      </c>
      <c r="E48" s="15">
        <v>136.57</v>
      </c>
      <c r="F48" s="16">
        <v>6.0000000000000001E-3</v>
      </c>
      <c r="G48" s="16"/>
    </row>
    <row r="49" spans="1:7" x14ac:dyDescent="0.25">
      <c r="A49" s="13" t="s">
        <v>2500</v>
      </c>
      <c r="B49" s="31" t="s">
        <v>2501</v>
      </c>
      <c r="C49" s="31" t="s">
        <v>418</v>
      </c>
      <c r="D49" s="14">
        <v>7861</v>
      </c>
      <c r="E49" s="15">
        <v>136.54</v>
      </c>
      <c r="F49" s="16">
        <v>6.0000000000000001E-3</v>
      </c>
      <c r="G49" s="16"/>
    </row>
    <row r="50" spans="1:7" x14ac:dyDescent="0.25">
      <c r="A50" s="13" t="s">
        <v>2502</v>
      </c>
      <c r="B50" s="31" t="s">
        <v>2503</v>
      </c>
      <c r="C50" s="31" t="s">
        <v>262</v>
      </c>
      <c r="D50" s="14">
        <v>117260</v>
      </c>
      <c r="E50" s="15">
        <v>136.06</v>
      </c>
      <c r="F50" s="16">
        <v>6.0000000000000001E-3</v>
      </c>
      <c r="G50" s="16"/>
    </row>
    <row r="51" spans="1:7" x14ac:dyDescent="0.25">
      <c r="A51" s="13" t="s">
        <v>2504</v>
      </c>
      <c r="B51" s="31" t="s">
        <v>2505</v>
      </c>
      <c r="C51" s="31" t="s">
        <v>280</v>
      </c>
      <c r="D51" s="14">
        <v>72229</v>
      </c>
      <c r="E51" s="15">
        <v>135.44999999999999</v>
      </c>
      <c r="F51" s="16">
        <v>5.8999999999999999E-3</v>
      </c>
      <c r="G51" s="16"/>
    </row>
    <row r="52" spans="1:7" x14ac:dyDescent="0.25">
      <c r="A52" s="13" t="s">
        <v>1444</v>
      </c>
      <c r="B52" s="31" t="s">
        <v>1445</v>
      </c>
      <c r="C52" s="31" t="s">
        <v>320</v>
      </c>
      <c r="D52" s="14">
        <v>14472</v>
      </c>
      <c r="E52" s="15">
        <v>135.33000000000001</v>
      </c>
      <c r="F52" s="16">
        <v>5.8999999999999999E-3</v>
      </c>
      <c r="G52" s="16"/>
    </row>
    <row r="53" spans="1:7" x14ac:dyDescent="0.25">
      <c r="A53" s="13" t="s">
        <v>1283</v>
      </c>
      <c r="B53" s="31" t="s">
        <v>1284</v>
      </c>
      <c r="C53" s="31" t="s">
        <v>608</v>
      </c>
      <c r="D53" s="14">
        <v>80356</v>
      </c>
      <c r="E53" s="15">
        <v>133.41</v>
      </c>
      <c r="F53" s="16">
        <v>5.8999999999999999E-3</v>
      </c>
      <c r="G53" s="16"/>
    </row>
    <row r="54" spans="1:7" x14ac:dyDescent="0.25">
      <c r="A54" s="13" t="s">
        <v>2506</v>
      </c>
      <c r="B54" s="31" t="s">
        <v>2507</v>
      </c>
      <c r="C54" s="31" t="s">
        <v>291</v>
      </c>
      <c r="D54" s="14">
        <v>9463</v>
      </c>
      <c r="E54" s="15">
        <v>132.07</v>
      </c>
      <c r="F54" s="16">
        <v>5.7999999999999996E-3</v>
      </c>
      <c r="G54" s="16"/>
    </row>
    <row r="55" spans="1:7" x14ac:dyDescent="0.25">
      <c r="A55" s="13" t="s">
        <v>2054</v>
      </c>
      <c r="B55" s="31" t="s">
        <v>2055</v>
      </c>
      <c r="C55" s="31" t="s">
        <v>304</v>
      </c>
      <c r="D55" s="14">
        <v>865</v>
      </c>
      <c r="E55" s="15">
        <v>127.15</v>
      </c>
      <c r="F55" s="16">
        <v>5.5999999999999999E-3</v>
      </c>
      <c r="G55" s="16"/>
    </row>
    <row r="56" spans="1:7" x14ac:dyDescent="0.25">
      <c r="A56" s="13" t="s">
        <v>2508</v>
      </c>
      <c r="B56" s="31" t="s">
        <v>2509</v>
      </c>
      <c r="C56" s="31" t="s">
        <v>277</v>
      </c>
      <c r="D56" s="14">
        <v>87743</v>
      </c>
      <c r="E56" s="15">
        <v>126.89</v>
      </c>
      <c r="F56" s="16">
        <v>5.5999999999999999E-3</v>
      </c>
      <c r="G56" s="16"/>
    </row>
    <row r="57" spans="1:7" x14ac:dyDescent="0.25">
      <c r="A57" s="13" t="s">
        <v>2510</v>
      </c>
      <c r="B57" s="31" t="s">
        <v>2511</v>
      </c>
      <c r="C57" s="31" t="s">
        <v>370</v>
      </c>
      <c r="D57" s="14">
        <v>13231</v>
      </c>
      <c r="E57" s="15">
        <v>125.93</v>
      </c>
      <c r="F57" s="16">
        <v>5.4999999999999997E-3</v>
      </c>
      <c r="G57" s="16"/>
    </row>
    <row r="58" spans="1:7" x14ac:dyDescent="0.25">
      <c r="A58" s="13" t="s">
        <v>447</v>
      </c>
      <c r="B58" s="31" t="s">
        <v>448</v>
      </c>
      <c r="C58" s="31" t="s">
        <v>449</v>
      </c>
      <c r="D58" s="14">
        <v>15920</v>
      </c>
      <c r="E58" s="15">
        <v>125.77</v>
      </c>
      <c r="F58" s="16">
        <v>5.4999999999999997E-3</v>
      </c>
      <c r="G58" s="16"/>
    </row>
    <row r="59" spans="1:7" x14ac:dyDescent="0.25">
      <c r="A59" s="13" t="s">
        <v>2512</v>
      </c>
      <c r="B59" s="31" t="s">
        <v>2513</v>
      </c>
      <c r="C59" s="31" t="s">
        <v>418</v>
      </c>
      <c r="D59" s="14">
        <v>1823</v>
      </c>
      <c r="E59" s="15">
        <v>124.28</v>
      </c>
      <c r="F59" s="16">
        <v>5.4999999999999997E-3</v>
      </c>
      <c r="G59" s="16"/>
    </row>
    <row r="60" spans="1:7" x14ac:dyDescent="0.25">
      <c r="A60" s="13" t="s">
        <v>2514</v>
      </c>
      <c r="B60" s="31" t="s">
        <v>2515</v>
      </c>
      <c r="C60" s="31" t="s">
        <v>304</v>
      </c>
      <c r="D60" s="14">
        <v>14026</v>
      </c>
      <c r="E60" s="15">
        <v>122.66</v>
      </c>
      <c r="F60" s="16">
        <v>5.4000000000000003E-3</v>
      </c>
      <c r="G60" s="16"/>
    </row>
    <row r="61" spans="1:7" x14ac:dyDescent="0.25">
      <c r="A61" s="13" t="s">
        <v>2516</v>
      </c>
      <c r="B61" s="31" t="s">
        <v>2517</v>
      </c>
      <c r="C61" s="31" t="s">
        <v>277</v>
      </c>
      <c r="D61" s="14">
        <v>26634</v>
      </c>
      <c r="E61" s="15">
        <v>122.24</v>
      </c>
      <c r="F61" s="16">
        <v>5.4000000000000003E-3</v>
      </c>
      <c r="G61" s="16"/>
    </row>
    <row r="62" spans="1:7" x14ac:dyDescent="0.25">
      <c r="A62" s="13" t="s">
        <v>572</v>
      </c>
      <c r="B62" s="31" t="s">
        <v>573</v>
      </c>
      <c r="C62" s="31" t="s">
        <v>350</v>
      </c>
      <c r="D62" s="14">
        <v>8924</v>
      </c>
      <c r="E62" s="15">
        <v>122.01</v>
      </c>
      <c r="F62" s="16">
        <v>5.4000000000000003E-3</v>
      </c>
      <c r="G62" s="16"/>
    </row>
    <row r="63" spans="1:7" x14ac:dyDescent="0.25">
      <c r="A63" s="13" t="s">
        <v>401</v>
      </c>
      <c r="B63" s="31" t="s">
        <v>402</v>
      </c>
      <c r="C63" s="31" t="s">
        <v>277</v>
      </c>
      <c r="D63" s="14">
        <v>10391</v>
      </c>
      <c r="E63" s="15">
        <v>120.71</v>
      </c>
      <c r="F63" s="16">
        <v>5.3E-3</v>
      </c>
      <c r="G63" s="16"/>
    </row>
    <row r="64" spans="1:7" x14ac:dyDescent="0.25">
      <c r="A64" s="13" t="s">
        <v>2518</v>
      </c>
      <c r="B64" s="31" t="s">
        <v>2519</v>
      </c>
      <c r="C64" s="31" t="s">
        <v>418</v>
      </c>
      <c r="D64" s="14">
        <v>23544</v>
      </c>
      <c r="E64" s="15">
        <v>119.49</v>
      </c>
      <c r="F64" s="16">
        <v>5.1999999999999998E-3</v>
      </c>
      <c r="G64" s="16"/>
    </row>
    <row r="65" spans="1:7" x14ac:dyDescent="0.25">
      <c r="A65" s="13" t="s">
        <v>568</v>
      </c>
      <c r="B65" s="31" t="s">
        <v>569</v>
      </c>
      <c r="C65" s="31" t="s">
        <v>304</v>
      </c>
      <c r="D65" s="14">
        <v>291203</v>
      </c>
      <c r="E65" s="15">
        <v>118.05</v>
      </c>
      <c r="F65" s="16">
        <v>5.1999999999999998E-3</v>
      </c>
      <c r="G65" s="16"/>
    </row>
    <row r="66" spans="1:7" x14ac:dyDescent="0.25">
      <c r="A66" s="13" t="s">
        <v>2520</v>
      </c>
      <c r="B66" s="31" t="s">
        <v>2521</v>
      </c>
      <c r="C66" s="31" t="s">
        <v>270</v>
      </c>
      <c r="D66" s="14">
        <v>8816</v>
      </c>
      <c r="E66" s="15">
        <v>116.94</v>
      </c>
      <c r="F66" s="16">
        <v>5.1000000000000004E-3</v>
      </c>
      <c r="G66" s="16"/>
    </row>
    <row r="67" spans="1:7" x14ac:dyDescent="0.25">
      <c r="A67" s="13" t="s">
        <v>2522</v>
      </c>
      <c r="B67" s="31" t="s">
        <v>2523</v>
      </c>
      <c r="C67" s="31" t="s">
        <v>291</v>
      </c>
      <c r="D67" s="14">
        <v>16625</v>
      </c>
      <c r="E67" s="15">
        <v>116.33</v>
      </c>
      <c r="F67" s="16">
        <v>5.1000000000000004E-3</v>
      </c>
      <c r="G67" s="16"/>
    </row>
    <row r="68" spans="1:7" x14ac:dyDescent="0.25">
      <c r="A68" s="13" t="s">
        <v>2524</v>
      </c>
      <c r="B68" s="31" t="s">
        <v>2525</v>
      </c>
      <c r="C68" s="31" t="s">
        <v>304</v>
      </c>
      <c r="D68" s="14">
        <v>13886</v>
      </c>
      <c r="E68" s="15">
        <v>116.12</v>
      </c>
      <c r="F68" s="16">
        <v>5.1000000000000004E-3</v>
      </c>
      <c r="G68" s="16"/>
    </row>
    <row r="69" spans="1:7" x14ac:dyDescent="0.25">
      <c r="A69" s="13" t="s">
        <v>2526</v>
      </c>
      <c r="B69" s="31" t="s">
        <v>2527</v>
      </c>
      <c r="C69" s="31" t="s">
        <v>291</v>
      </c>
      <c r="D69" s="14">
        <v>70982</v>
      </c>
      <c r="E69" s="15">
        <v>114.9</v>
      </c>
      <c r="F69" s="16">
        <v>5.0000000000000001E-3</v>
      </c>
      <c r="G69" s="16"/>
    </row>
    <row r="70" spans="1:7" x14ac:dyDescent="0.25">
      <c r="A70" s="13" t="s">
        <v>2528</v>
      </c>
      <c r="B70" s="31" t="s">
        <v>2529</v>
      </c>
      <c r="C70" s="31" t="s">
        <v>307</v>
      </c>
      <c r="D70" s="14">
        <v>19672</v>
      </c>
      <c r="E70" s="15">
        <v>114.36</v>
      </c>
      <c r="F70" s="16">
        <v>5.0000000000000001E-3</v>
      </c>
      <c r="G70" s="16"/>
    </row>
    <row r="71" spans="1:7" x14ac:dyDescent="0.25">
      <c r="A71" s="13" t="s">
        <v>2530</v>
      </c>
      <c r="B71" s="31" t="s">
        <v>2531</v>
      </c>
      <c r="C71" s="31" t="s">
        <v>270</v>
      </c>
      <c r="D71" s="14">
        <v>91047</v>
      </c>
      <c r="E71" s="15">
        <v>113.98</v>
      </c>
      <c r="F71" s="16">
        <v>5.0000000000000001E-3</v>
      </c>
      <c r="G71" s="16"/>
    </row>
    <row r="72" spans="1:7" x14ac:dyDescent="0.25">
      <c r="A72" s="13" t="s">
        <v>2532</v>
      </c>
      <c r="B72" s="31" t="s">
        <v>2533</v>
      </c>
      <c r="C72" s="31" t="s">
        <v>343</v>
      </c>
      <c r="D72" s="14">
        <v>9484</v>
      </c>
      <c r="E72" s="15">
        <v>112.64</v>
      </c>
      <c r="F72" s="16">
        <v>4.8999999999999998E-3</v>
      </c>
      <c r="G72" s="16"/>
    </row>
    <row r="73" spans="1:7" x14ac:dyDescent="0.25">
      <c r="A73" s="13" t="s">
        <v>2534</v>
      </c>
      <c r="B73" s="31" t="s">
        <v>2535</v>
      </c>
      <c r="C73" s="31" t="s">
        <v>291</v>
      </c>
      <c r="D73" s="14">
        <v>10276</v>
      </c>
      <c r="E73" s="15">
        <v>112.6</v>
      </c>
      <c r="F73" s="16">
        <v>4.8999999999999998E-3</v>
      </c>
      <c r="G73" s="16"/>
    </row>
    <row r="74" spans="1:7" x14ac:dyDescent="0.25">
      <c r="A74" s="13" t="s">
        <v>2536</v>
      </c>
      <c r="B74" s="31" t="s">
        <v>2537</v>
      </c>
      <c r="C74" s="31" t="s">
        <v>370</v>
      </c>
      <c r="D74" s="14">
        <v>694</v>
      </c>
      <c r="E74" s="15">
        <v>111.51</v>
      </c>
      <c r="F74" s="16">
        <v>4.8999999999999998E-3</v>
      </c>
      <c r="G74" s="16"/>
    </row>
    <row r="75" spans="1:7" x14ac:dyDescent="0.25">
      <c r="A75" s="13" t="s">
        <v>2538</v>
      </c>
      <c r="B75" s="31" t="s">
        <v>2539</v>
      </c>
      <c r="C75" s="31" t="s">
        <v>337</v>
      </c>
      <c r="D75" s="14">
        <v>110464</v>
      </c>
      <c r="E75" s="15">
        <v>111.51</v>
      </c>
      <c r="F75" s="16">
        <v>4.8999999999999998E-3</v>
      </c>
      <c r="G75" s="16"/>
    </row>
    <row r="76" spans="1:7" x14ac:dyDescent="0.25">
      <c r="A76" s="13" t="s">
        <v>2540</v>
      </c>
      <c r="B76" s="31" t="s">
        <v>2541</v>
      </c>
      <c r="C76" s="31" t="s">
        <v>307</v>
      </c>
      <c r="D76" s="14">
        <v>263784</v>
      </c>
      <c r="E76" s="15">
        <v>110.1</v>
      </c>
      <c r="F76" s="16">
        <v>4.7999999999999996E-3</v>
      </c>
      <c r="G76" s="16"/>
    </row>
    <row r="77" spans="1:7" x14ac:dyDescent="0.25">
      <c r="A77" s="13" t="s">
        <v>2542</v>
      </c>
      <c r="B77" s="31" t="s">
        <v>2543</v>
      </c>
      <c r="C77" s="31" t="s">
        <v>280</v>
      </c>
      <c r="D77" s="14">
        <v>557772</v>
      </c>
      <c r="E77" s="15">
        <v>109.99</v>
      </c>
      <c r="F77" s="16">
        <v>4.7999999999999996E-3</v>
      </c>
      <c r="G77" s="16"/>
    </row>
    <row r="78" spans="1:7" x14ac:dyDescent="0.25">
      <c r="A78" s="13" t="s">
        <v>2544</v>
      </c>
      <c r="B78" s="31" t="s">
        <v>2545</v>
      </c>
      <c r="C78" s="31" t="s">
        <v>291</v>
      </c>
      <c r="D78" s="14">
        <v>6324</v>
      </c>
      <c r="E78" s="15">
        <v>109.92</v>
      </c>
      <c r="F78" s="16">
        <v>4.7999999999999996E-3</v>
      </c>
      <c r="G78" s="16"/>
    </row>
    <row r="79" spans="1:7" x14ac:dyDescent="0.25">
      <c r="A79" s="13" t="s">
        <v>562</v>
      </c>
      <c r="B79" s="31" t="s">
        <v>563</v>
      </c>
      <c r="C79" s="31" t="s">
        <v>286</v>
      </c>
      <c r="D79" s="14">
        <v>552</v>
      </c>
      <c r="E79" s="15">
        <v>109.87</v>
      </c>
      <c r="F79" s="16">
        <v>4.7999999999999996E-3</v>
      </c>
      <c r="G79" s="16"/>
    </row>
    <row r="80" spans="1:7" x14ac:dyDescent="0.25">
      <c r="A80" s="13" t="s">
        <v>2546</v>
      </c>
      <c r="B80" s="31" t="s">
        <v>2547</v>
      </c>
      <c r="C80" s="31" t="s">
        <v>265</v>
      </c>
      <c r="D80" s="14">
        <v>118620</v>
      </c>
      <c r="E80" s="15">
        <v>108.72</v>
      </c>
      <c r="F80" s="16">
        <v>4.7999999999999996E-3</v>
      </c>
      <c r="G80" s="16"/>
    </row>
    <row r="81" spans="1:7" x14ac:dyDescent="0.25">
      <c r="A81" s="13" t="s">
        <v>385</v>
      </c>
      <c r="B81" s="31" t="s">
        <v>386</v>
      </c>
      <c r="C81" s="31" t="s">
        <v>304</v>
      </c>
      <c r="D81" s="14">
        <v>1406</v>
      </c>
      <c r="E81" s="15">
        <v>108.09</v>
      </c>
      <c r="F81" s="16">
        <v>4.7000000000000002E-3</v>
      </c>
      <c r="G81" s="16"/>
    </row>
    <row r="82" spans="1:7" x14ac:dyDescent="0.25">
      <c r="A82" s="13" t="s">
        <v>2548</v>
      </c>
      <c r="B82" s="31" t="s">
        <v>2549</v>
      </c>
      <c r="C82" s="31" t="s">
        <v>277</v>
      </c>
      <c r="D82" s="14">
        <v>22187</v>
      </c>
      <c r="E82" s="15">
        <v>106.4</v>
      </c>
      <c r="F82" s="16">
        <v>4.7000000000000002E-3</v>
      </c>
      <c r="G82" s="16"/>
    </row>
    <row r="83" spans="1:7" x14ac:dyDescent="0.25">
      <c r="A83" s="13" t="s">
        <v>997</v>
      </c>
      <c r="B83" s="31" t="s">
        <v>998</v>
      </c>
      <c r="C83" s="31" t="s">
        <v>277</v>
      </c>
      <c r="D83" s="14">
        <v>40580</v>
      </c>
      <c r="E83" s="15">
        <v>105.56</v>
      </c>
      <c r="F83" s="16">
        <v>4.5999999999999999E-3</v>
      </c>
      <c r="G83" s="16"/>
    </row>
    <row r="84" spans="1:7" x14ac:dyDescent="0.25">
      <c r="A84" s="13" t="s">
        <v>2550</v>
      </c>
      <c r="B84" s="31" t="s">
        <v>2551</v>
      </c>
      <c r="C84" s="31" t="s">
        <v>280</v>
      </c>
      <c r="D84" s="14">
        <v>15892</v>
      </c>
      <c r="E84" s="15">
        <v>105.18</v>
      </c>
      <c r="F84" s="16">
        <v>4.5999999999999999E-3</v>
      </c>
      <c r="G84" s="16"/>
    </row>
    <row r="85" spans="1:7" x14ac:dyDescent="0.25">
      <c r="A85" s="13" t="s">
        <v>595</v>
      </c>
      <c r="B85" s="31" t="s">
        <v>596</v>
      </c>
      <c r="C85" s="31" t="s">
        <v>307</v>
      </c>
      <c r="D85" s="14">
        <v>7263</v>
      </c>
      <c r="E85" s="15">
        <v>103.26</v>
      </c>
      <c r="F85" s="16">
        <v>4.4999999999999997E-3</v>
      </c>
      <c r="G85" s="16"/>
    </row>
    <row r="86" spans="1:7" x14ac:dyDescent="0.25">
      <c r="A86" s="13" t="s">
        <v>570</v>
      </c>
      <c r="B86" s="31" t="s">
        <v>571</v>
      </c>
      <c r="C86" s="31" t="s">
        <v>370</v>
      </c>
      <c r="D86" s="14">
        <v>12909</v>
      </c>
      <c r="E86" s="15">
        <v>103.08</v>
      </c>
      <c r="F86" s="16">
        <v>4.4999999999999997E-3</v>
      </c>
      <c r="G86" s="16"/>
    </row>
    <row r="87" spans="1:7" x14ac:dyDescent="0.25">
      <c r="A87" s="13" t="s">
        <v>580</v>
      </c>
      <c r="B87" s="31" t="s">
        <v>581</v>
      </c>
      <c r="C87" s="31" t="s">
        <v>256</v>
      </c>
      <c r="D87" s="14">
        <v>55323</v>
      </c>
      <c r="E87" s="15">
        <v>102.25</v>
      </c>
      <c r="F87" s="16">
        <v>4.4999999999999997E-3</v>
      </c>
      <c r="G87" s="16"/>
    </row>
    <row r="88" spans="1:7" x14ac:dyDescent="0.25">
      <c r="A88" s="13" t="s">
        <v>2552</v>
      </c>
      <c r="B88" s="31" t="s">
        <v>2553</v>
      </c>
      <c r="C88" s="31" t="s">
        <v>350</v>
      </c>
      <c r="D88" s="14">
        <v>21731</v>
      </c>
      <c r="E88" s="15">
        <v>101.63</v>
      </c>
      <c r="F88" s="16">
        <v>4.4999999999999997E-3</v>
      </c>
      <c r="G88" s="16"/>
    </row>
    <row r="89" spans="1:7" x14ac:dyDescent="0.25">
      <c r="A89" s="13" t="s">
        <v>2554</v>
      </c>
      <c r="B89" s="31" t="s">
        <v>2555</v>
      </c>
      <c r="C89" s="31" t="s">
        <v>608</v>
      </c>
      <c r="D89" s="14">
        <v>14374</v>
      </c>
      <c r="E89" s="15">
        <v>100.75</v>
      </c>
      <c r="F89" s="16">
        <v>4.4000000000000003E-3</v>
      </c>
      <c r="G89" s="16"/>
    </row>
    <row r="90" spans="1:7" x14ac:dyDescent="0.25">
      <c r="A90" s="13" t="s">
        <v>2556</v>
      </c>
      <c r="B90" s="31" t="s">
        <v>2557</v>
      </c>
      <c r="C90" s="31" t="s">
        <v>601</v>
      </c>
      <c r="D90" s="14">
        <v>22572</v>
      </c>
      <c r="E90" s="15">
        <v>100.33</v>
      </c>
      <c r="F90" s="16">
        <v>4.4000000000000003E-3</v>
      </c>
      <c r="G90" s="16"/>
    </row>
    <row r="91" spans="1:7" x14ac:dyDescent="0.25">
      <c r="A91" s="13" t="s">
        <v>2558</v>
      </c>
      <c r="B91" s="31" t="s">
        <v>2559</v>
      </c>
      <c r="C91" s="31" t="s">
        <v>323</v>
      </c>
      <c r="D91" s="14">
        <v>11776</v>
      </c>
      <c r="E91" s="15">
        <v>99.39</v>
      </c>
      <c r="F91" s="16">
        <v>4.4000000000000003E-3</v>
      </c>
      <c r="G91" s="16"/>
    </row>
    <row r="92" spans="1:7" x14ac:dyDescent="0.25">
      <c r="A92" s="13" t="s">
        <v>576</v>
      </c>
      <c r="B92" s="31" t="s">
        <v>577</v>
      </c>
      <c r="C92" s="31" t="s">
        <v>283</v>
      </c>
      <c r="D92" s="14">
        <v>3356</v>
      </c>
      <c r="E92" s="15">
        <v>98.36</v>
      </c>
      <c r="F92" s="16">
        <v>4.3E-3</v>
      </c>
      <c r="G92" s="16"/>
    </row>
    <row r="93" spans="1:7" x14ac:dyDescent="0.25">
      <c r="A93" s="13" t="s">
        <v>2560</v>
      </c>
      <c r="B93" s="31" t="s">
        <v>2561</v>
      </c>
      <c r="C93" s="31" t="s">
        <v>343</v>
      </c>
      <c r="D93" s="14">
        <v>18416</v>
      </c>
      <c r="E93" s="15">
        <v>98.34</v>
      </c>
      <c r="F93" s="16">
        <v>4.3E-3</v>
      </c>
      <c r="G93" s="16"/>
    </row>
    <row r="94" spans="1:7" x14ac:dyDescent="0.25">
      <c r="A94" s="13" t="s">
        <v>2562</v>
      </c>
      <c r="B94" s="31" t="s">
        <v>2563</v>
      </c>
      <c r="C94" s="31" t="s">
        <v>265</v>
      </c>
      <c r="D94" s="14">
        <v>454506</v>
      </c>
      <c r="E94" s="15">
        <v>97.9</v>
      </c>
      <c r="F94" s="16">
        <v>4.3E-3</v>
      </c>
      <c r="G94" s="16"/>
    </row>
    <row r="95" spans="1:7" x14ac:dyDescent="0.25">
      <c r="A95" s="13" t="s">
        <v>2564</v>
      </c>
      <c r="B95" s="31" t="s">
        <v>2565</v>
      </c>
      <c r="C95" s="31" t="s">
        <v>418</v>
      </c>
      <c r="D95" s="14">
        <v>7675</v>
      </c>
      <c r="E95" s="15">
        <v>97.11</v>
      </c>
      <c r="F95" s="16">
        <v>4.3E-3</v>
      </c>
      <c r="G95" s="16"/>
    </row>
    <row r="96" spans="1:7" x14ac:dyDescent="0.25">
      <c r="A96" s="13" t="s">
        <v>2566</v>
      </c>
      <c r="B96" s="31" t="s">
        <v>2567</v>
      </c>
      <c r="C96" s="31" t="s">
        <v>280</v>
      </c>
      <c r="D96" s="14">
        <v>330577</v>
      </c>
      <c r="E96" s="15">
        <v>94.58</v>
      </c>
      <c r="F96" s="16">
        <v>4.1999999999999997E-3</v>
      </c>
      <c r="G96" s="16"/>
    </row>
    <row r="97" spans="1:7" x14ac:dyDescent="0.25">
      <c r="A97" s="13" t="s">
        <v>2568</v>
      </c>
      <c r="B97" s="31" t="s">
        <v>2569</v>
      </c>
      <c r="C97" s="31" t="s">
        <v>2570</v>
      </c>
      <c r="D97" s="14">
        <v>105183</v>
      </c>
      <c r="E97" s="15">
        <v>94.39</v>
      </c>
      <c r="F97" s="16">
        <v>4.1000000000000003E-3</v>
      </c>
      <c r="G97" s="16"/>
    </row>
    <row r="98" spans="1:7" x14ac:dyDescent="0.25">
      <c r="A98" s="13" t="s">
        <v>578</v>
      </c>
      <c r="B98" s="31" t="s">
        <v>579</v>
      </c>
      <c r="C98" s="31" t="s">
        <v>370</v>
      </c>
      <c r="D98" s="14">
        <v>20871</v>
      </c>
      <c r="E98" s="15">
        <v>94.3</v>
      </c>
      <c r="F98" s="16">
        <v>4.1000000000000003E-3</v>
      </c>
      <c r="G98" s="16"/>
    </row>
    <row r="99" spans="1:7" x14ac:dyDescent="0.25">
      <c r="A99" s="13" t="s">
        <v>2571</v>
      </c>
      <c r="B99" s="31" t="s">
        <v>2572</v>
      </c>
      <c r="C99" s="31" t="s">
        <v>608</v>
      </c>
      <c r="D99" s="14">
        <v>32900</v>
      </c>
      <c r="E99" s="15">
        <v>93.83</v>
      </c>
      <c r="F99" s="16">
        <v>4.1000000000000003E-3</v>
      </c>
      <c r="G99" s="16"/>
    </row>
    <row r="100" spans="1:7" x14ac:dyDescent="0.25">
      <c r="A100" s="13" t="s">
        <v>1414</v>
      </c>
      <c r="B100" s="31" t="s">
        <v>1415</v>
      </c>
      <c r="C100" s="31" t="s">
        <v>307</v>
      </c>
      <c r="D100" s="14">
        <v>5669</v>
      </c>
      <c r="E100" s="15">
        <v>93.8</v>
      </c>
      <c r="F100" s="16">
        <v>4.1000000000000003E-3</v>
      </c>
      <c r="G100" s="16"/>
    </row>
    <row r="101" spans="1:7" x14ac:dyDescent="0.25">
      <c r="A101" s="13" t="s">
        <v>2058</v>
      </c>
      <c r="B101" s="31" t="s">
        <v>2059</v>
      </c>
      <c r="C101" s="31" t="s">
        <v>384</v>
      </c>
      <c r="D101" s="14">
        <v>8085</v>
      </c>
      <c r="E101" s="15">
        <v>91.77</v>
      </c>
      <c r="F101" s="16">
        <v>4.0000000000000001E-3</v>
      </c>
      <c r="G101" s="16"/>
    </row>
    <row r="102" spans="1:7" x14ac:dyDescent="0.25">
      <c r="A102" s="13" t="s">
        <v>2573</v>
      </c>
      <c r="B102" s="31" t="s">
        <v>2574</v>
      </c>
      <c r="C102" s="31" t="s">
        <v>291</v>
      </c>
      <c r="D102" s="14">
        <v>18637</v>
      </c>
      <c r="E102" s="15">
        <v>90.06</v>
      </c>
      <c r="F102" s="16">
        <v>4.0000000000000001E-3</v>
      </c>
      <c r="G102" s="16"/>
    </row>
    <row r="103" spans="1:7" x14ac:dyDescent="0.25">
      <c r="A103" s="13" t="s">
        <v>1380</v>
      </c>
      <c r="B103" s="31" t="s">
        <v>1381</v>
      </c>
      <c r="C103" s="31" t="s">
        <v>449</v>
      </c>
      <c r="D103" s="14">
        <v>5996</v>
      </c>
      <c r="E103" s="15">
        <v>89.11</v>
      </c>
      <c r="F103" s="16">
        <v>3.8999999999999998E-3</v>
      </c>
      <c r="G103" s="16"/>
    </row>
    <row r="104" spans="1:7" x14ac:dyDescent="0.25">
      <c r="A104" s="13" t="s">
        <v>2575</v>
      </c>
      <c r="B104" s="31" t="s">
        <v>2576</v>
      </c>
      <c r="C104" s="31" t="s">
        <v>283</v>
      </c>
      <c r="D104" s="14">
        <v>5282</v>
      </c>
      <c r="E104" s="15">
        <v>88.27</v>
      </c>
      <c r="F104" s="16">
        <v>3.8999999999999998E-3</v>
      </c>
      <c r="G104" s="16"/>
    </row>
    <row r="105" spans="1:7" x14ac:dyDescent="0.25">
      <c r="A105" s="13" t="s">
        <v>2577</v>
      </c>
      <c r="B105" s="31" t="s">
        <v>2578</v>
      </c>
      <c r="C105" s="31" t="s">
        <v>2570</v>
      </c>
      <c r="D105" s="14">
        <v>8172</v>
      </c>
      <c r="E105" s="15">
        <v>87.35</v>
      </c>
      <c r="F105" s="16">
        <v>3.8E-3</v>
      </c>
      <c r="G105" s="16"/>
    </row>
    <row r="106" spans="1:7" x14ac:dyDescent="0.25">
      <c r="A106" s="13" t="s">
        <v>2579</v>
      </c>
      <c r="B106" s="31" t="s">
        <v>2580</v>
      </c>
      <c r="C106" s="31" t="s">
        <v>343</v>
      </c>
      <c r="D106" s="14">
        <v>8732</v>
      </c>
      <c r="E106" s="15">
        <v>86.06</v>
      </c>
      <c r="F106" s="16">
        <v>3.8E-3</v>
      </c>
      <c r="G106" s="16"/>
    </row>
    <row r="107" spans="1:7" x14ac:dyDescent="0.25">
      <c r="A107" s="13" t="s">
        <v>2581</v>
      </c>
      <c r="B107" s="31" t="s">
        <v>2582</v>
      </c>
      <c r="C107" s="31" t="s">
        <v>370</v>
      </c>
      <c r="D107" s="14">
        <v>8672</v>
      </c>
      <c r="E107" s="15">
        <v>85.9</v>
      </c>
      <c r="F107" s="16">
        <v>3.8E-3</v>
      </c>
      <c r="G107" s="16"/>
    </row>
    <row r="108" spans="1:7" x14ac:dyDescent="0.25">
      <c r="A108" s="13" t="s">
        <v>2583</v>
      </c>
      <c r="B108" s="31" t="s">
        <v>2584</v>
      </c>
      <c r="C108" s="31" t="s">
        <v>291</v>
      </c>
      <c r="D108" s="14">
        <v>9222</v>
      </c>
      <c r="E108" s="15">
        <v>85.45</v>
      </c>
      <c r="F108" s="16">
        <v>3.8E-3</v>
      </c>
      <c r="G108" s="16"/>
    </row>
    <row r="109" spans="1:7" x14ac:dyDescent="0.25">
      <c r="A109" s="13" t="s">
        <v>1406</v>
      </c>
      <c r="B109" s="31" t="s">
        <v>1407</v>
      </c>
      <c r="C109" s="31" t="s">
        <v>332</v>
      </c>
      <c r="D109" s="14">
        <v>27571</v>
      </c>
      <c r="E109" s="15">
        <v>85.21</v>
      </c>
      <c r="F109" s="16">
        <v>3.7000000000000002E-3</v>
      </c>
      <c r="G109" s="16"/>
    </row>
    <row r="110" spans="1:7" x14ac:dyDescent="0.25">
      <c r="A110" s="13" t="s">
        <v>2060</v>
      </c>
      <c r="B110" s="31" t="s">
        <v>2061</v>
      </c>
      <c r="C110" s="31" t="s">
        <v>449</v>
      </c>
      <c r="D110" s="14">
        <v>17481</v>
      </c>
      <c r="E110" s="15">
        <v>85.11</v>
      </c>
      <c r="F110" s="16">
        <v>3.7000000000000002E-3</v>
      </c>
      <c r="G110" s="16"/>
    </row>
    <row r="111" spans="1:7" x14ac:dyDescent="0.25">
      <c r="A111" s="13" t="s">
        <v>1460</v>
      </c>
      <c r="B111" s="31" t="s">
        <v>1461</v>
      </c>
      <c r="C111" s="31" t="s">
        <v>270</v>
      </c>
      <c r="D111" s="14">
        <v>8337</v>
      </c>
      <c r="E111" s="15">
        <v>84.64</v>
      </c>
      <c r="F111" s="16">
        <v>3.7000000000000002E-3</v>
      </c>
      <c r="G111" s="16"/>
    </row>
    <row r="112" spans="1:7" x14ac:dyDescent="0.25">
      <c r="A112" s="13" t="s">
        <v>2585</v>
      </c>
      <c r="B112" s="31" t="s">
        <v>2586</v>
      </c>
      <c r="C112" s="31" t="s">
        <v>307</v>
      </c>
      <c r="D112" s="14">
        <v>9700</v>
      </c>
      <c r="E112" s="15">
        <v>84.56</v>
      </c>
      <c r="F112" s="16">
        <v>3.7000000000000002E-3</v>
      </c>
      <c r="G112" s="16"/>
    </row>
    <row r="113" spans="1:7" x14ac:dyDescent="0.25">
      <c r="A113" s="13" t="s">
        <v>2587</v>
      </c>
      <c r="B113" s="31" t="s">
        <v>2588</v>
      </c>
      <c r="C113" s="31" t="s">
        <v>466</v>
      </c>
      <c r="D113" s="14">
        <v>8808</v>
      </c>
      <c r="E113" s="15">
        <v>84.46</v>
      </c>
      <c r="F113" s="16">
        <v>3.7000000000000002E-3</v>
      </c>
      <c r="G113" s="16"/>
    </row>
    <row r="114" spans="1:7" x14ac:dyDescent="0.25">
      <c r="A114" s="13" t="s">
        <v>2589</v>
      </c>
      <c r="B114" s="31" t="s">
        <v>2590</v>
      </c>
      <c r="C114" s="31" t="s">
        <v>286</v>
      </c>
      <c r="D114" s="14">
        <v>230151</v>
      </c>
      <c r="E114" s="15">
        <v>84.14</v>
      </c>
      <c r="F114" s="16">
        <v>3.7000000000000002E-3</v>
      </c>
      <c r="G114" s="16"/>
    </row>
    <row r="115" spans="1:7" x14ac:dyDescent="0.25">
      <c r="A115" s="13" t="s">
        <v>593</v>
      </c>
      <c r="B115" s="31" t="s">
        <v>594</v>
      </c>
      <c r="C115" s="31" t="s">
        <v>277</v>
      </c>
      <c r="D115" s="14">
        <v>9653</v>
      </c>
      <c r="E115" s="15">
        <v>83.52</v>
      </c>
      <c r="F115" s="16">
        <v>3.7000000000000002E-3</v>
      </c>
      <c r="G115" s="16"/>
    </row>
    <row r="116" spans="1:7" x14ac:dyDescent="0.25">
      <c r="A116" s="13" t="s">
        <v>2591</v>
      </c>
      <c r="B116" s="31" t="s">
        <v>2592</v>
      </c>
      <c r="C116" s="31" t="s">
        <v>337</v>
      </c>
      <c r="D116" s="14">
        <v>6702</v>
      </c>
      <c r="E116" s="15">
        <v>83.35</v>
      </c>
      <c r="F116" s="16">
        <v>3.7000000000000002E-3</v>
      </c>
      <c r="G116" s="16"/>
    </row>
    <row r="117" spans="1:7" x14ac:dyDescent="0.25">
      <c r="A117" s="13" t="s">
        <v>2593</v>
      </c>
      <c r="B117" s="31" t="s">
        <v>2594</v>
      </c>
      <c r="C117" s="31" t="s">
        <v>265</v>
      </c>
      <c r="D117" s="14">
        <v>14857</v>
      </c>
      <c r="E117" s="15">
        <v>83.3</v>
      </c>
      <c r="F117" s="16">
        <v>3.7000000000000002E-3</v>
      </c>
      <c r="G117" s="16"/>
    </row>
    <row r="118" spans="1:7" x14ac:dyDescent="0.25">
      <c r="A118" s="13" t="s">
        <v>582</v>
      </c>
      <c r="B118" s="31" t="s">
        <v>583</v>
      </c>
      <c r="C118" s="31" t="s">
        <v>370</v>
      </c>
      <c r="D118" s="14">
        <v>28093</v>
      </c>
      <c r="E118" s="15">
        <v>83.24</v>
      </c>
      <c r="F118" s="16">
        <v>3.7000000000000002E-3</v>
      </c>
      <c r="G118" s="16"/>
    </row>
    <row r="119" spans="1:7" x14ac:dyDescent="0.25">
      <c r="A119" s="13" t="s">
        <v>2595</v>
      </c>
      <c r="B119" s="31" t="s">
        <v>2596</v>
      </c>
      <c r="C119" s="31" t="s">
        <v>291</v>
      </c>
      <c r="D119" s="14">
        <v>6292</v>
      </c>
      <c r="E119" s="15">
        <v>83.24</v>
      </c>
      <c r="F119" s="16">
        <v>3.7000000000000002E-3</v>
      </c>
      <c r="G119" s="16"/>
    </row>
    <row r="120" spans="1:7" x14ac:dyDescent="0.25">
      <c r="A120" s="13" t="s">
        <v>2597</v>
      </c>
      <c r="B120" s="31" t="s">
        <v>2598</v>
      </c>
      <c r="C120" s="31" t="s">
        <v>304</v>
      </c>
      <c r="D120" s="14">
        <v>2399</v>
      </c>
      <c r="E120" s="15">
        <v>82.65</v>
      </c>
      <c r="F120" s="16">
        <v>3.5999999999999999E-3</v>
      </c>
      <c r="G120" s="16"/>
    </row>
    <row r="121" spans="1:7" x14ac:dyDescent="0.25">
      <c r="A121" s="13" t="s">
        <v>2599</v>
      </c>
      <c r="B121" s="31" t="s">
        <v>2600</v>
      </c>
      <c r="C121" s="31" t="s">
        <v>277</v>
      </c>
      <c r="D121" s="14">
        <v>44273</v>
      </c>
      <c r="E121" s="15">
        <v>82.43</v>
      </c>
      <c r="F121" s="16">
        <v>3.5999999999999999E-3</v>
      </c>
      <c r="G121" s="16"/>
    </row>
    <row r="122" spans="1:7" x14ac:dyDescent="0.25">
      <c r="A122" s="13" t="s">
        <v>2601</v>
      </c>
      <c r="B122" s="31" t="s">
        <v>2602</v>
      </c>
      <c r="C122" s="31" t="s">
        <v>291</v>
      </c>
      <c r="D122" s="14">
        <v>1735</v>
      </c>
      <c r="E122" s="15">
        <v>81.73</v>
      </c>
      <c r="F122" s="16">
        <v>3.5999999999999999E-3</v>
      </c>
      <c r="G122" s="16"/>
    </row>
    <row r="123" spans="1:7" x14ac:dyDescent="0.25">
      <c r="A123" s="13" t="s">
        <v>312</v>
      </c>
      <c r="B123" s="31" t="s">
        <v>313</v>
      </c>
      <c r="C123" s="31" t="s">
        <v>277</v>
      </c>
      <c r="D123" s="14">
        <v>6197</v>
      </c>
      <c r="E123" s="15">
        <v>80.569999999999993</v>
      </c>
      <c r="F123" s="16">
        <v>3.5000000000000001E-3</v>
      </c>
      <c r="G123" s="16"/>
    </row>
    <row r="124" spans="1:7" x14ac:dyDescent="0.25">
      <c r="A124" s="13" t="s">
        <v>2603</v>
      </c>
      <c r="B124" s="31" t="s">
        <v>2604</v>
      </c>
      <c r="C124" s="31" t="s">
        <v>409</v>
      </c>
      <c r="D124" s="14">
        <v>4381</v>
      </c>
      <c r="E124" s="15">
        <v>79.13</v>
      </c>
      <c r="F124" s="16">
        <v>3.5000000000000001E-3</v>
      </c>
      <c r="G124" s="16"/>
    </row>
    <row r="125" spans="1:7" x14ac:dyDescent="0.25">
      <c r="A125" s="13" t="s">
        <v>2605</v>
      </c>
      <c r="B125" s="31" t="s">
        <v>2606</v>
      </c>
      <c r="C125" s="31" t="s">
        <v>265</v>
      </c>
      <c r="D125" s="14">
        <v>31374</v>
      </c>
      <c r="E125" s="15">
        <v>79.040000000000006</v>
      </c>
      <c r="F125" s="16">
        <v>3.5000000000000001E-3</v>
      </c>
      <c r="G125" s="16"/>
    </row>
    <row r="126" spans="1:7" x14ac:dyDescent="0.25">
      <c r="A126" s="13" t="s">
        <v>2607</v>
      </c>
      <c r="B126" s="31" t="s">
        <v>2608</v>
      </c>
      <c r="C126" s="31" t="s">
        <v>299</v>
      </c>
      <c r="D126" s="14">
        <v>4835</v>
      </c>
      <c r="E126" s="15">
        <v>78.489999999999995</v>
      </c>
      <c r="F126" s="16">
        <v>3.3999999999999998E-3</v>
      </c>
      <c r="G126" s="16"/>
    </row>
    <row r="127" spans="1:7" x14ac:dyDescent="0.25">
      <c r="A127" s="13" t="s">
        <v>1227</v>
      </c>
      <c r="B127" s="31" t="s">
        <v>1228</v>
      </c>
      <c r="C127" s="31" t="s">
        <v>592</v>
      </c>
      <c r="D127" s="14">
        <v>36393</v>
      </c>
      <c r="E127" s="15">
        <v>77.86</v>
      </c>
      <c r="F127" s="16">
        <v>3.3999999999999998E-3</v>
      </c>
      <c r="G127" s="16"/>
    </row>
    <row r="128" spans="1:7" x14ac:dyDescent="0.25">
      <c r="A128" s="13" t="s">
        <v>305</v>
      </c>
      <c r="B128" s="31" t="s">
        <v>306</v>
      </c>
      <c r="C128" s="31" t="s">
        <v>307</v>
      </c>
      <c r="D128" s="14">
        <v>1897</v>
      </c>
      <c r="E128" s="15">
        <v>77.11</v>
      </c>
      <c r="F128" s="16">
        <v>3.3999999999999998E-3</v>
      </c>
      <c r="G128" s="16"/>
    </row>
    <row r="129" spans="1:7" x14ac:dyDescent="0.25">
      <c r="A129" s="13" t="s">
        <v>2609</v>
      </c>
      <c r="B129" s="31" t="s">
        <v>2610</v>
      </c>
      <c r="C129" s="31" t="s">
        <v>265</v>
      </c>
      <c r="D129" s="14">
        <v>46757</v>
      </c>
      <c r="E129" s="15">
        <v>76.61</v>
      </c>
      <c r="F129" s="16">
        <v>3.3999999999999998E-3</v>
      </c>
      <c r="G129" s="16"/>
    </row>
    <row r="130" spans="1:7" x14ac:dyDescent="0.25">
      <c r="A130" s="13" t="s">
        <v>1416</v>
      </c>
      <c r="B130" s="31" t="s">
        <v>1417</v>
      </c>
      <c r="C130" s="31" t="s">
        <v>337</v>
      </c>
      <c r="D130" s="14">
        <v>13210</v>
      </c>
      <c r="E130" s="15">
        <v>75.73</v>
      </c>
      <c r="F130" s="16">
        <v>3.3E-3</v>
      </c>
      <c r="G130" s="16"/>
    </row>
    <row r="131" spans="1:7" x14ac:dyDescent="0.25">
      <c r="A131" s="13" t="s">
        <v>2611</v>
      </c>
      <c r="B131" s="31" t="s">
        <v>2612</v>
      </c>
      <c r="C131" s="31" t="s">
        <v>389</v>
      </c>
      <c r="D131" s="14">
        <v>17219</v>
      </c>
      <c r="E131" s="15">
        <v>75.430000000000007</v>
      </c>
      <c r="F131" s="16">
        <v>3.3E-3</v>
      </c>
      <c r="G131" s="16"/>
    </row>
    <row r="132" spans="1:7" x14ac:dyDescent="0.25">
      <c r="A132" s="13" t="s">
        <v>302</v>
      </c>
      <c r="B132" s="31" t="s">
        <v>303</v>
      </c>
      <c r="C132" s="31" t="s">
        <v>304</v>
      </c>
      <c r="D132" s="14">
        <v>7261</v>
      </c>
      <c r="E132" s="15">
        <v>74.47</v>
      </c>
      <c r="F132" s="16">
        <v>3.3E-3</v>
      </c>
      <c r="G132" s="16"/>
    </row>
    <row r="133" spans="1:7" x14ac:dyDescent="0.25">
      <c r="A133" s="13" t="s">
        <v>602</v>
      </c>
      <c r="B133" s="31" t="s">
        <v>603</v>
      </c>
      <c r="C133" s="31" t="s">
        <v>296</v>
      </c>
      <c r="D133" s="14">
        <v>9984</v>
      </c>
      <c r="E133" s="15">
        <v>74.42</v>
      </c>
      <c r="F133" s="16">
        <v>3.3E-3</v>
      </c>
      <c r="G133" s="16"/>
    </row>
    <row r="134" spans="1:7" x14ac:dyDescent="0.25">
      <c r="A134" s="13" t="s">
        <v>599</v>
      </c>
      <c r="B134" s="31" t="s">
        <v>600</v>
      </c>
      <c r="C134" s="31" t="s">
        <v>601</v>
      </c>
      <c r="D134" s="14">
        <v>932</v>
      </c>
      <c r="E134" s="15">
        <v>74.13</v>
      </c>
      <c r="F134" s="16">
        <v>3.3E-3</v>
      </c>
      <c r="G134" s="16"/>
    </row>
    <row r="135" spans="1:7" x14ac:dyDescent="0.25">
      <c r="A135" s="13" t="s">
        <v>606</v>
      </c>
      <c r="B135" s="31" t="s">
        <v>607</v>
      </c>
      <c r="C135" s="31" t="s">
        <v>608</v>
      </c>
      <c r="D135" s="14">
        <v>6525</v>
      </c>
      <c r="E135" s="15">
        <v>74.099999999999994</v>
      </c>
      <c r="F135" s="16">
        <v>3.3E-3</v>
      </c>
      <c r="G135" s="16"/>
    </row>
    <row r="136" spans="1:7" x14ac:dyDescent="0.25">
      <c r="A136" s="13" t="s">
        <v>604</v>
      </c>
      <c r="B136" s="31" t="s">
        <v>605</v>
      </c>
      <c r="C136" s="31" t="s">
        <v>299</v>
      </c>
      <c r="D136" s="14">
        <v>3505</v>
      </c>
      <c r="E136" s="15">
        <v>73.73</v>
      </c>
      <c r="F136" s="16">
        <v>3.2000000000000002E-3</v>
      </c>
      <c r="G136" s="16"/>
    </row>
    <row r="137" spans="1:7" x14ac:dyDescent="0.25">
      <c r="A137" s="13" t="s">
        <v>2613</v>
      </c>
      <c r="B137" s="31" t="s">
        <v>2614</v>
      </c>
      <c r="C137" s="31" t="s">
        <v>265</v>
      </c>
      <c r="D137" s="14">
        <v>5745</v>
      </c>
      <c r="E137" s="15">
        <v>73.72</v>
      </c>
      <c r="F137" s="16">
        <v>3.2000000000000002E-3</v>
      </c>
      <c r="G137" s="16"/>
    </row>
    <row r="138" spans="1:7" x14ac:dyDescent="0.25">
      <c r="A138" s="13" t="s">
        <v>464</v>
      </c>
      <c r="B138" s="31" t="s">
        <v>465</v>
      </c>
      <c r="C138" s="31" t="s">
        <v>466</v>
      </c>
      <c r="D138" s="14">
        <v>9765</v>
      </c>
      <c r="E138" s="15">
        <v>73.23</v>
      </c>
      <c r="F138" s="16">
        <v>3.2000000000000002E-3</v>
      </c>
      <c r="G138" s="16"/>
    </row>
    <row r="139" spans="1:7" x14ac:dyDescent="0.25">
      <c r="A139" s="13" t="s">
        <v>2615</v>
      </c>
      <c r="B139" s="31" t="s">
        <v>2616</v>
      </c>
      <c r="C139" s="31" t="s">
        <v>449</v>
      </c>
      <c r="D139" s="14">
        <v>5101</v>
      </c>
      <c r="E139" s="15">
        <v>73.12</v>
      </c>
      <c r="F139" s="16">
        <v>3.2000000000000002E-3</v>
      </c>
      <c r="G139" s="16"/>
    </row>
    <row r="140" spans="1:7" x14ac:dyDescent="0.25">
      <c r="A140" s="13" t="s">
        <v>1825</v>
      </c>
      <c r="B140" s="31" t="s">
        <v>1826</v>
      </c>
      <c r="C140" s="31" t="s">
        <v>304</v>
      </c>
      <c r="D140" s="14">
        <v>34292</v>
      </c>
      <c r="E140" s="15">
        <v>72.95</v>
      </c>
      <c r="F140" s="16">
        <v>3.2000000000000002E-3</v>
      </c>
      <c r="G140" s="16"/>
    </row>
    <row r="141" spans="1:7" x14ac:dyDescent="0.25">
      <c r="A141" s="13" t="s">
        <v>2617</v>
      </c>
      <c r="B141" s="31" t="s">
        <v>2618</v>
      </c>
      <c r="C141" s="31" t="s">
        <v>1015</v>
      </c>
      <c r="D141" s="14">
        <v>22693</v>
      </c>
      <c r="E141" s="15">
        <v>72.38</v>
      </c>
      <c r="F141" s="16">
        <v>3.2000000000000002E-3</v>
      </c>
      <c r="G141" s="16"/>
    </row>
    <row r="142" spans="1:7" x14ac:dyDescent="0.25">
      <c r="A142" s="13" t="s">
        <v>2619</v>
      </c>
      <c r="B142" s="31" t="s">
        <v>2620</v>
      </c>
      <c r="C142" s="31" t="s">
        <v>350</v>
      </c>
      <c r="D142" s="14">
        <v>5722</v>
      </c>
      <c r="E142" s="15">
        <v>71.66</v>
      </c>
      <c r="F142" s="16">
        <v>3.0999999999999999E-3</v>
      </c>
      <c r="G142" s="16"/>
    </row>
    <row r="143" spans="1:7" x14ac:dyDescent="0.25">
      <c r="A143" s="13" t="s">
        <v>2621</v>
      </c>
      <c r="B143" s="31" t="s">
        <v>2622</v>
      </c>
      <c r="C143" s="31" t="s">
        <v>1365</v>
      </c>
      <c r="D143" s="14">
        <v>11652</v>
      </c>
      <c r="E143" s="15">
        <v>71.31</v>
      </c>
      <c r="F143" s="16">
        <v>3.0999999999999999E-3</v>
      </c>
      <c r="G143" s="16"/>
    </row>
    <row r="144" spans="1:7" x14ac:dyDescent="0.25">
      <c r="A144" s="13" t="s">
        <v>2623</v>
      </c>
      <c r="B144" s="31" t="s">
        <v>2624</v>
      </c>
      <c r="C144" s="31" t="s">
        <v>466</v>
      </c>
      <c r="D144" s="14">
        <v>9178</v>
      </c>
      <c r="E144" s="15">
        <v>70.52</v>
      </c>
      <c r="F144" s="16">
        <v>3.0999999999999999E-3</v>
      </c>
      <c r="G144" s="16"/>
    </row>
    <row r="145" spans="1:7" x14ac:dyDescent="0.25">
      <c r="A145" s="13" t="s">
        <v>2625</v>
      </c>
      <c r="B145" s="31" t="s">
        <v>2626</v>
      </c>
      <c r="C145" s="31" t="s">
        <v>304</v>
      </c>
      <c r="D145" s="14">
        <v>11786</v>
      </c>
      <c r="E145" s="15">
        <v>70.52</v>
      </c>
      <c r="F145" s="16">
        <v>3.0999999999999999E-3</v>
      </c>
      <c r="G145" s="16"/>
    </row>
    <row r="146" spans="1:7" x14ac:dyDescent="0.25">
      <c r="A146" s="13" t="s">
        <v>2627</v>
      </c>
      <c r="B146" s="31" t="s">
        <v>2628</v>
      </c>
      <c r="C146" s="31" t="s">
        <v>370</v>
      </c>
      <c r="D146" s="14">
        <v>8046</v>
      </c>
      <c r="E146" s="15">
        <v>70.3</v>
      </c>
      <c r="F146" s="16">
        <v>3.0999999999999999E-3</v>
      </c>
      <c r="G146" s="16"/>
    </row>
    <row r="147" spans="1:7" x14ac:dyDescent="0.25">
      <c r="A147" s="13" t="s">
        <v>1438</v>
      </c>
      <c r="B147" s="31" t="s">
        <v>1439</v>
      </c>
      <c r="C147" s="31" t="s">
        <v>296</v>
      </c>
      <c r="D147" s="14">
        <v>19000</v>
      </c>
      <c r="E147" s="15">
        <v>70.2</v>
      </c>
      <c r="F147" s="16">
        <v>3.0999999999999999E-3</v>
      </c>
      <c r="G147" s="16"/>
    </row>
    <row r="148" spans="1:7" x14ac:dyDescent="0.25">
      <c r="A148" s="13" t="s">
        <v>584</v>
      </c>
      <c r="B148" s="31" t="s">
        <v>585</v>
      </c>
      <c r="C148" s="31" t="s">
        <v>586</v>
      </c>
      <c r="D148" s="14">
        <v>9480</v>
      </c>
      <c r="E148" s="15">
        <v>69.790000000000006</v>
      </c>
      <c r="F148" s="16">
        <v>3.0999999999999999E-3</v>
      </c>
      <c r="G148" s="16"/>
    </row>
    <row r="149" spans="1:7" x14ac:dyDescent="0.25">
      <c r="A149" s="13" t="s">
        <v>2629</v>
      </c>
      <c r="B149" s="31" t="s">
        <v>2630</v>
      </c>
      <c r="C149" s="31" t="s">
        <v>389</v>
      </c>
      <c r="D149" s="14">
        <v>1460</v>
      </c>
      <c r="E149" s="15">
        <v>69.56</v>
      </c>
      <c r="F149" s="16">
        <v>3.0999999999999999E-3</v>
      </c>
      <c r="G149" s="16"/>
    </row>
    <row r="150" spans="1:7" x14ac:dyDescent="0.25">
      <c r="A150" s="13" t="s">
        <v>439</v>
      </c>
      <c r="B150" s="31" t="s">
        <v>440</v>
      </c>
      <c r="C150" s="31" t="s">
        <v>418</v>
      </c>
      <c r="D150" s="14">
        <v>9636</v>
      </c>
      <c r="E150" s="15">
        <v>68.78</v>
      </c>
      <c r="F150" s="16">
        <v>3.0000000000000001E-3</v>
      </c>
      <c r="G150" s="16"/>
    </row>
    <row r="151" spans="1:7" x14ac:dyDescent="0.25">
      <c r="A151" s="13" t="s">
        <v>2631</v>
      </c>
      <c r="B151" s="31" t="s">
        <v>2632</v>
      </c>
      <c r="C151" s="31" t="s">
        <v>2570</v>
      </c>
      <c r="D151" s="14">
        <v>11316</v>
      </c>
      <c r="E151" s="15">
        <v>68.53</v>
      </c>
      <c r="F151" s="16">
        <v>3.0000000000000001E-3</v>
      </c>
      <c r="G151" s="16"/>
    </row>
    <row r="152" spans="1:7" x14ac:dyDescent="0.25">
      <c r="A152" s="13" t="s">
        <v>2633</v>
      </c>
      <c r="B152" s="31" t="s">
        <v>2634</v>
      </c>
      <c r="C152" s="31" t="s">
        <v>384</v>
      </c>
      <c r="D152" s="14">
        <v>13153</v>
      </c>
      <c r="E152" s="15">
        <v>68.53</v>
      </c>
      <c r="F152" s="16">
        <v>3.0000000000000001E-3</v>
      </c>
      <c r="G152" s="16"/>
    </row>
    <row r="153" spans="1:7" x14ac:dyDescent="0.25">
      <c r="A153" s="13" t="s">
        <v>2635</v>
      </c>
      <c r="B153" s="31" t="s">
        <v>2636</v>
      </c>
      <c r="C153" s="31" t="s">
        <v>384</v>
      </c>
      <c r="D153" s="14">
        <v>15754</v>
      </c>
      <c r="E153" s="15">
        <v>67.84</v>
      </c>
      <c r="F153" s="16">
        <v>3.0000000000000001E-3</v>
      </c>
      <c r="G153" s="16"/>
    </row>
    <row r="154" spans="1:7" x14ac:dyDescent="0.25">
      <c r="A154" s="13" t="s">
        <v>590</v>
      </c>
      <c r="B154" s="31" t="s">
        <v>591</v>
      </c>
      <c r="C154" s="31" t="s">
        <v>592</v>
      </c>
      <c r="D154" s="14">
        <v>4693</v>
      </c>
      <c r="E154" s="15">
        <v>67.06</v>
      </c>
      <c r="F154" s="16">
        <v>2.8999999999999998E-3</v>
      </c>
      <c r="G154" s="16"/>
    </row>
    <row r="155" spans="1:7" x14ac:dyDescent="0.25">
      <c r="A155" s="13" t="s">
        <v>412</v>
      </c>
      <c r="B155" s="31" t="s">
        <v>413</v>
      </c>
      <c r="C155" s="31" t="s">
        <v>296</v>
      </c>
      <c r="D155" s="14">
        <v>13049</v>
      </c>
      <c r="E155" s="15">
        <v>67.05</v>
      </c>
      <c r="F155" s="16">
        <v>2.8999999999999998E-3</v>
      </c>
      <c r="G155" s="16"/>
    </row>
    <row r="156" spans="1:7" x14ac:dyDescent="0.25">
      <c r="A156" s="13" t="s">
        <v>2637</v>
      </c>
      <c r="B156" s="31" t="s">
        <v>2638</v>
      </c>
      <c r="C156" s="31" t="s">
        <v>1015</v>
      </c>
      <c r="D156" s="14">
        <v>56932</v>
      </c>
      <c r="E156" s="15">
        <v>66.95</v>
      </c>
      <c r="F156" s="16">
        <v>2.8999999999999998E-3</v>
      </c>
      <c r="G156" s="16"/>
    </row>
    <row r="157" spans="1:7" x14ac:dyDescent="0.25">
      <c r="A157" s="13" t="s">
        <v>1855</v>
      </c>
      <c r="B157" s="31" t="s">
        <v>1856</v>
      </c>
      <c r="C157" s="31" t="s">
        <v>291</v>
      </c>
      <c r="D157" s="14">
        <v>3939</v>
      </c>
      <c r="E157" s="15">
        <v>66.180000000000007</v>
      </c>
      <c r="F157" s="16">
        <v>2.8999999999999998E-3</v>
      </c>
      <c r="G157" s="16"/>
    </row>
    <row r="158" spans="1:7" x14ac:dyDescent="0.25">
      <c r="A158" s="13" t="s">
        <v>2639</v>
      </c>
      <c r="B158" s="31" t="s">
        <v>2640</v>
      </c>
      <c r="C158" s="31" t="s">
        <v>2641</v>
      </c>
      <c r="D158" s="14">
        <v>4376</v>
      </c>
      <c r="E158" s="15">
        <v>66.17</v>
      </c>
      <c r="F158" s="16">
        <v>2.8999999999999998E-3</v>
      </c>
      <c r="G158" s="16"/>
    </row>
    <row r="159" spans="1:7" x14ac:dyDescent="0.25">
      <c r="A159" s="13" t="s">
        <v>2642</v>
      </c>
      <c r="B159" s="31" t="s">
        <v>2643</v>
      </c>
      <c r="C159" s="31" t="s">
        <v>259</v>
      </c>
      <c r="D159" s="14">
        <v>51092</v>
      </c>
      <c r="E159" s="15">
        <v>65.92</v>
      </c>
      <c r="F159" s="16">
        <v>2.8999999999999998E-3</v>
      </c>
      <c r="G159" s="16"/>
    </row>
    <row r="160" spans="1:7" x14ac:dyDescent="0.25">
      <c r="A160" s="13" t="s">
        <v>2644</v>
      </c>
      <c r="B160" s="31" t="s">
        <v>2645</v>
      </c>
      <c r="C160" s="31" t="s">
        <v>389</v>
      </c>
      <c r="D160" s="14">
        <v>7137</v>
      </c>
      <c r="E160" s="15">
        <v>64.180000000000007</v>
      </c>
      <c r="F160" s="16">
        <v>2.8E-3</v>
      </c>
      <c r="G160" s="16"/>
    </row>
    <row r="161" spans="1:7" x14ac:dyDescent="0.25">
      <c r="A161" s="13" t="s">
        <v>2646</v>
      </c>
      <c r="B161" s="31" t="s">
        <v>2647</v>
      </c>
      <c r="C161" s="31" t="s">
        <v>389</v>
      </c>
      <c r="D161" s="14">
        <v>49618</v>
      </c>
      <c r="E161" s="15">
        <v>63.99</v>
      </c>
      <c r="F161" s="16">
        <v>2.8E-3</v>
      </c>
      <c r="G161" s="16"/>
    </row>
    <row r="162" spans="1:7" x14ac:dyDescent="0.25">
      <c r="A162" s="13" t="s">
        <v>2648</v>
      </c>
      <c r="B162" s="31" t="s">
        <v>2649</v>
      </c>
      <c r="C162" s="31" t="s">
        <v>299</v>
      </c>
      <c r="D162" s="14">
        <v>61927</v>
      </c>
      <c r="E162" s="15">
        <v>63.65</v>
      </c>
      <c r="F162" s="16">
        <v>2.8E-3</v>
      </c>
      <c r="G162" s="16"/>
    </row>
    <row r="163" spans="1:7" x14ac:dyDescent="0.25">
      <c r="A163" s="13" t="s">
        <v>1412</v>
      </c>
      <c r="B163" s="31" t="s">
        <v>1413</v>
      </c>
      <c r="C163" s="31" t="s">
        <v>350</v>
      </c>
      <c r="D163" s="14">
        <v>5602</v>
      </c>
      <c r="E163" s="15">
        <v>63.28</v>
      </c>
      <c r="F163" s="16">
        <v>2.8E-3</v>
      </c>
      <c r="G163" s="16"/>
    </row>
    <row r="164" spans="1:7" x14ac:dyDescent="0.25">
      <c r="A164" s="13" t="s">
        <v>2650</v>
      </c>
      <c r="B164" s="31" t="s">
        <v>2651</v>
      </c>
      <c r="C164" s="31" t="s">
        <v>277</v>
      </c>
      <c r="D164" s="14">
        <v>4560</v>
      </c>
      <c r="E164" s="15">
        <v>62.96</v>
      </c>
      <c r="F164" s="16">
        <v>2.8E-3</v>
      </c>
      <c r="G164" s="16"/>
    </row>
    <row r="165" spans="1:7" x14ac:dyDescent="0.25">
      <c r="A165" s="13" t="s">
        <v>2652</v>
      </c>
      <c r="B165" s="31" t="s">
        <v>2653</v>
      </c>
      <c r="C165" s="31" t="s">
        <v>373</v>
      </c>
      <c r="D165" s="14">
        <v>10530</v>
      </c>
      <c r="E165" s="15">
        <v>62.29</v>
      </c>
      <c r="F165" s="16">
        <v>2.7000000000000001E-3</v>
      </c>
      <c r="G165" s="16"/>
    </row>
    <row r="166" spans="1:7" x14ac:dyDescent="0.25">
      <c r="A166" s="13" t="s">
        <v>1780</v>
      </c>
      <c r="B166" s="31" t="s">
        <v>1781</v>
      </c>
      <c r="C166" s="31" t="s">
        <v>299</v>
      </c>
      <c r="D166" s="14">
        <v>32215</v>
      </c>
      <c r="E166" s="15">
        <v>62.22</v>
      </c>
      <c r="F166" s="16">
        <v>2.7000000000000001E-3</v>
      </c>
      <c r="G166" s="16"/>
    </row>
    <row r="167" spans="1:7" x14ac:dyDescent="0.25">
      <c r="A167" s="13" t="s">
        <v>2654</v>
      </c>
      <c r="B167" s="31" t="s">
        <v>2655</v>
      </c>
      <c r="C167" s="31" t="s">
        <v>256</v>
      </c>
      <c r="D167" s="14">
        <v>5510</v>
      </c>
      <c r="E167" s="15">
        <v>62.17</v>
      </c>
      <c r="F167" s="16">
        <v>2.7000000000000001E-3</v>
      </c>
      <c r="G167" s="16"/>
    </row>
    <row r="168" spans="1:7" x14ac:dyDescent="0.25">
      <c r="A168" s="13" t="s">
        <v>2656</v>
      </c>
      <c r="B168" s="31" t="s">
        <v>2657</v>
      </c>
      <c r="C168" s="31" t="s">
        <v>1015</v>
      </c>
      <c r="D168" s="14">
        <v>8186</v>
      </c>
      <c r="E168" s="15">
        <v>62.03</v>
      </c>
      <c r="F168" s="16">
        <v>2.7000000000000001E-3</v>
      </c>
      <c r="G168" s="16"/>
    </row>
    <row r="169" spans="1:7" x14ac:dyDescent="0.25">
      <c r="A169" s="13" t="s">
        <v>2658</v>
      </c>
      <c r="B169" s="31" t="s">
        <v>2659</v>
      </c>
      <c r="C169" s="31" t="s">
        <v>277</v>
      </c>
      <c r="D169" s="14">
        <v>44275</v>
      </c>
      <c r="E169" s="15">
        <v>61.57</v>
      </c>
      <c r="F169" s="16">
        <v>2.7000000000000001E-3</v>
      </c>
      <c r="G169" s="16"/>
    </row>
    <row r="170" spans="1:7" x14ac:dyDescent="0.25">
      <c r="A170" s="13" t="s">
        <v>2660</v>
      </c>
      <c r="B170" s="31" t="s">
        <v>2661</v>
      </c>
      <c r="C170" s="31" t="s">
        <v>299</v>
      </c>
      <c r="D170" s="14">
        <v>25362</v>
      </c>
      <c r="E170" s="15">
        <v>60.67</v>
      </c>
      <c r="F170" s="16">
        <v>2.7000000000000001E-3</v>
      </c>
      <c r="G170" s="16"/>
    </row>
    <row r="171" spans="1:7" x14ac:dyDescent="0.25">
      <c r="A171" s="13" t="s">
        <v>2662</v>
      </c>
      <c r="B171" s="31" t="s">
        <v>2663</v>
      </c>
      <c r="C171" s="31" t="s">
        <v>277</v>
      </c>
      <c r="D171" s="14">
        <v>9071</v>
      </c>
      <c r="E171" s="15">
        <v>60.18</v>
      </c>
      <c r="F171" s="16">
        <v>2.5999999999999999E-3</v>
      </c>
      <c r="G171" s="16"/>
    </row>
    <row r="172" spans="1:7" x14ac:dyDescent="0.25">
      <c r="A172" s="13" t="s">
        <v>2664</v>
      </c>
      <c r="B172" s="31" t="s">
        <v>2665</v>
      </c>
      <c r="C172" s="31" t="s">
        <v>265</v>
      </c>
      <c r="D172" s="14">
        <v>17679</v>
      </c>
      <c r="E172" s="15">
        <v>60.06</v>
      </c>
      <c r="F172" s="16">
        <v>2.5999999999999999E-3</v>
      </c>
      <c r="G172" s="16"/>
    </row>
    <row r="173" spans="1:7" x14ac:dyDescent="0.25">
      <c r="A173" s="13" t="s">
        <v>2066</v>
      </c>
      <c r="B173" s="31" t="s">
        <v>2067</v>
      </c>
      <c r="C173" s="31" t="s">
        <v>277</v>
      </c>
      <c r="D173" s="14">
        <v>12246</v>
      </c>
      <c r="E173" s="15">
        <v>59.83</v>
      </c>
      <c r="F173" s="16">
        <v>2.5999999999999999E-3</v>
      </c>
      <c r="G173" s="16"/>
    </row>
    <row r="174" spans="1:7" x14ac:dyDescent="0.25">
      <c r="A174" s="13" t="s">
        <v>2666</v>
      </c>
      <c r="B174" s="31" t="s">
        <v>2667</v>
      </c>
      <c r="C174" s="31" t="s">
        <v>370</v>
      </c>
      <c r="D174" s="14">
        <v>26630</v>
      </c>
      <c r="E174" s="15">
        <v>59.32</v>
      </c>
      <c r="F174" s="16">
        <v>2.5999999999999999E-3</v>
      </c>
      <c r="G174" s="16"/>
    </row>
    <row r="175" spans="1:7" x14ac:dyDescent="0.25">
      <c r="A175" s="13" t="s">
        <v>2668</v>
      </c>
      <c r="B175" s="31" t="s">
        <v>2669</v>
      </c>
      <c r="C175" s="31" t="s">
        <v>586</v>
      </c>
      <c r="D175" s="14">
        <v>3626</v>
      </c>
      <c r="E175" s="15">
        <v>59.1</v>
      </c>
      <c r="F175" s="16">
        <v>2.5999999999999999E-3</v>
      </c>
      <c r="G175" s="16"/>
    </row>
    <row r="176" spans="1:7" x14ac:dyDescent="0.25">
      <c r="A176" s="13" t="s">
        <v>2056</v>
      </c>
      <c r="B176" s="31" t="s">
        <v>2057</v>
      </c>
      <c r="C176" s="31" t="s">
        <v>370</v>
      </c>
      <c r="D176" s="14">
        <v>3761</v>
      </c>
      <c r="E176" s="15">
        <v>59.09</v>
      </c>
      <c r="F176" s="16">
        <v>2.5999999999999999E-3</v>
      </c>
      <c r="G176" s="16"/>
    </row>
    <row r="177" spans="1:7" x14ac:dyDescent="0.25">
      <c r="A177" s="13" t="s">
        <v>2670</v>
      </c>
      <c r="B177" s="31" t="s">
        <v>2671</v>
      </c>
      <c r="C177" s="31" t="s">
        <v>350</v>
      </c>
      <c r="D177" s="14">
        <v>11812</v>
      </c>
      <c r="E177" s="15">
        <v>59.03</v>
      </c>
      <c r="F177" s="16">
        <v>2.5999999999999999E-3</v>
      </c>
      <c r="G177" s="16"/>
    </row>
    <row r="178" spans="1:7" x14ac:dyDescent="0.25">
      <c r="A178" s="13" t="s">
        <v>2672</v>
      </c>
      <c r="B178" s="31" t="s">
        <v>2673</v>
      </c>
      <c r="C178" s="31" t="s">
        <v>923</v>
      </c>
      <c r="D178" s="14">
        <v>19374</v>
      </c>
      <c r="E178" s="15">
        <v>58.99</v>
      </c>
      <c r="F178" s="16">
        <v>2.5999999999999999E-3</v>
      </c>
      <c r="G178" s="16"/>
    </row>
    <row r="179" spans="1:7" x14ac:dyDescent="0.25">
      <c r="A179" s="13" t="s">
        <v>387</v>
      </c>
      <c r="B179" s="31" t="s">
        <v>388</v>
      </c>
      <c r="C179" s="31" t="s">
        <v>389</v>
      </c>
      <c r="D179" s="14">
        <v>14060</v>
      </c>
      <c r="E179" s="15">
        <v>58.93</v>
      </c>
      <c r="F179" s="16">
        <v>2.5999999999999999E-3</v>
      </c>
      <c r="G179" s="16"/>
    </row>
    <row r="180" spans="1:7" x14ac:dyDescent="0.25">
      <c r="A180" s="13" t="s">
        <v>1778</v>
      </c>
      <c r="B180" s="31" t="s">
        <v>1779</v>
      </c>
      <c r="C180" s="31" t="s">
        <v>299</v>
      </c>
      <c r="D180" s="14">
        <v>38611</v>
      </c>
      <c r="E180" s="15">
        <v>58.56</v>
      </c>
      <c r="F180" s="16">
        <v>2.5999999999999999E-3</v>
      </c>
      <c r="G180" s="16"/>
    </row>
    <row r="181" spans="1:7" x14ac:dyDescent="0.25">
      <c r="A181" s="13" t="s">
        <v>2674</v>
      </c>
      <c r="B181" s="31" t="s">
        <v>2675</v>
      </c>
      <c r="C181" s="31" t="s">
        <v>259</v>
      </c>
      <c r="D181" s="14">
        <v>167272</v>
      </c>
      <c r="E181" s="15">
        <v>58.55</v>
      </c>
      <c r="F181" s="16">
        <v>2.5999999999999999E-3</v>
      </c>
      <c r="G181" s="16"/>
    </row>
    <row r="182" spans="1:7" x14ac:dyDescent="0.25">
      <c r="A182" s="13" t="s">
        <v>2676</v>
      </c>
      <c r="B182" s="31" t="s">
        <v>2677</v>
      </c>
      <c r="C182" s="31" t="s">
        <v>418</v>
      </c>
      <c r="D182" s="14">
        <v>20108</v>
      </c>
      <c r="E182" s="15">
        <v>58.43</v>
      </c>
      <c r="F182" s="16">
        <v>2.5999999999999999E-3</v>
      </c>
      <c r="G182" s="16"/>
    </row>
    <row r="183" spans="1:7" x14ac:dyDescent="0.25">
      <c r="A183" s="13" t="s">
        <v>2678</v>
      </c>
      <c r="B183" s="31" t="s">
        <v>2679</v>
      </c>
      <c r="C183" s="31" t="s">
        <v>286</v>
      </c>
      <c r="D183" s="14">
        <v>4688</v>
      </c>
      <c r="E183" s="15">
        <v>58.39</v>
      </c>
      <c r="F183" s="16">
        <v>2.5999999999999999E-3</v>
      </c>
      <c r="G183" s="16"/>
    </row>
    <row r="184" spans="1:7" x14ac:dyDescent="0.25">
      <c r="A184" s="13" t="s">
        <v>2044</v>
      </c>
      <c r="B184" s="31" t="s">
        <v>2045</v>
      </c>
      <c r="C184" s="31" t="s">
        <v>343</v>
      </c>
      <c r="D184" s="14">
        <v>1976</v>
      </c>
      <c r="E184" s="15">
        <v>58.31</v>
      </c>
      <c r="F184" s="16">
        <v>2.5999999999999999E-3</v>
      </c>
      <c r="G184" s="16"/>
    </row>
    <row r="185" spans="1:7" x14ac:dyDescent="0.25">
      <c r="A185" s="13" t="s">
        <v>2680</v>
      </c>
      <c r="B185" s="31" t="s">
        <v>2681</v>
      </c>
      <c r="C185" s="31" t="s">
        <v>304</v>
      </c>
      <c r="D185" s="14">
        <v>14328</v>
      </c>
      <c r="E185" s="15">
        <v>58.19</v>
      </c>
      <c r="F185" s="16">
        <v>2.5999999999999999E-3</v>
      </c>
      <c r="G185" s="16"/>
    </row>
    <row r="186" spans="1:7" x14ac:dyDescent="0.25">
      <c r="A186" s="13" t="s">
        <v>1394</v>
      </c>
      <c r="B186" s="31" t="s">
        <v>1395</v>
      </c>
      <c r="C186" s="31" t="s">
        <v>1396</v>
      </c>
      <c r="D186" s="14">
        <v>52966</v>
      </c>
      <c r="E186" s="15">
        <v>57.51</v>
      </c>
      <c r="F186" s="16">
        <v>2.5000000000000001E-3</v>
      </c>
      <c r="G186" s="16"/>
    </row>
    <row r="187" spans="1:7" x14ac:dyDescent="0.25">
      <c r="A187" s="13" t="s">
        <v>1390</v>
      </c>
      <c r="B187" s="31" t="s">
        <v>1391</v>
      </c>
      <c r="C187" s="31" t="s">
        <v>1015</v>
      </c>
      <c r="D187" s="14">
        <v>46055</v>
      </c>
      <c r="E187" s="15">
        <v>57.44</v>
      </c>
      <c r="F187" s="16">
        <v>2.5000000000000001E-3</v>
      </c>
      <c r="G187" s="16"/>
    </row>
    <row r="188" spans="1:7" x14ac:dyDescent="0.25">
      <c r="A188" s="13" t="s">
        <v>2682</v>
      </c>
      <c r="B188" s="31" t="s">
        <v>2683</v>
      </c>
      <c r="C188" s="31" t="s">
        <v>370</v>
      </c>
      <c r="D188" s="14">
        <v>9558</v>
      </c>
      <c r="E188" s="15">
        <v>56.97</v>
      </c>
      <c r="F188" s="16">
        <v>2.5000000000000001E-3</v>
      </c>
      <c r="G188" s="16"/>
    </row>
    <row r="189" spans="1:7" x14ac:dyDescent="0.25">
      <c r="A189" s="13" t="s">
        <v>2684</v>
      </c>
      <c r="B189" s="31" t="s">
        <v>2685</v>
      </c>
      <c r="C189" s="31" t="s">
        <v>296</v>
      </c>
      <c r="D189" s="14">
        <v>22307</v>
      </c>
      <c r="E189" s="15">
        <v>56.89</v>
      </c>
      <c r="F189" s="16">
        <v>2.5000000000000001E-3</v>
      </c>
      <c r="G189" s="16"/>
    </row>
    <row r="190" spans="1:7" x14ac:dyDescent="0.25">
      <c r="A190" s="13" t="s">
        <v>2686</v>
      </c>
      <c r="B190" s="31" t="s">
        <v>2687</v>
      </c>
      <c r="C190" s="31" t="s">
        <v>265</v>
      </c>
      <c r="D190" s="14">
        <v>37330</v>
      </c>
      <c r="E190" s="15">
        <v>56.82</v>
      </c>
      <c r="F190" s="16">
        <v>2.5000000000000001E-3</v>
      </c>
      <c r="G190" s="16"/>
    </row>
    <row r="191" spans="1:7" x14ac:dyDescent="0.25">
      <c r="A191" s="13" t="s">
        <v>2688</v>
      </c>
      <c r="B191" s="31" t="s">
        <v>2689</v>
      </c>
      <c r="C191" s="31" t="s">
        <v>373</v>
      </c>
      <c r="D191" s="14">
        <v>131978</v>
      </c>
      <c r="E191" s="15">
        <v>56.38</v>
      </c>
      <c r="F191" s="16">
        <v>2.5000000000000001E-3</v>
      </c>
      <c r="G191" s="16"/>
    </row>
    <row r="192" spans="1:7" x14ac:dyDescent="0.25">
      <c r="A192" s="13" t="s">
        <v>2690</v>
      </c>
      <c r="B192" s="31" t="s">
        <v>2691</v>
      </c>
      <c r="C192" s="31" t="s">
        <v>323</v>
      </c>
      <c r="D192" s="14">
        <v>11023</v>
      </c>
      <c r="E192" s="15">
        <v>56.06</v>
      </c>
      <c r="F192" s="16">
        <v>2.5000000000000001E-3</v>
      </c>
      <c r="G192" s="16"/>
    </row>
    <row r="193" spans="1:7" x14ac:dyDescent="0.25">
      <c r="A193" s="13" t="s">
        <v>2692</v>
      </c>
      <c r="B193" s="31" t="s">
        <v>2693</v>
      </c>
      <c r="C193" s="31" t="s">
        <v>1280</v>
      </c>
      <c r="D193" s="14">
        <v>4547</v>
      </c>
      <c r="E193" s="15">
        <v>55.81</v>
      </c>
      <c r="F193" s="16">
        <v>2.5000000000000001E-3</v>
      </c>
      <c r="G193" s="16"/>
    </row>
    <row r="194" spans="1:7" x14ac:dyDescent="0.25">
      <c r="A194" s="13" t="s">
        <v>2694</v>
      </c>
      <c r="B194" s="31" t="s">
        <v>2695</v>
      </c>
      <c r="C194" s="31" t="s">
        <v>1015</v>
      </c>
      <c r="D194" s="14">
        <v>27114</v>
      </c>
      <c r="E194" s="15">
        <v>55.75</v>
      </c>
      <c r="F194" s="16">
        <v>2.3999999999999998E-3</v>
      </c>
      <c r="G194" s="16"/>
    </row>
    <row r="195" spans="1:7" x14ac:dyDescent="0.25">
      <c r="A195" s="13" t="s">
        <v>2696</v>
      </c>
      <c r="B195" s="31" t="s">
        <v>2697</v>
      </c>
      <c r="C195" s="31" t="s">
        <v>332</v>
      </c>
      <c r="D195" s="14">
        <v>70852</v>
      </c>
      <c r="E195" s="15">
        <v>55.49</v>
      </c>
      <c r="F195" s="16">
        <v>2.3999999999999998E-3</v>
      </c>
      <c r="G195" s="16"/>
    </row>
    <row r="196" spans="1:7" x14ac:dyDescent="0.25">
      <c r="A196" s="13" t="s">
        <v>1774</v>
      </c>
      <c r="B196" s="31" t="s">
        <v>1775</v>
      </c>
      <c r="C196" s="31" t="s">
        <v>304</v>
      </c>
      <c r="D196" s="14">
        <v>8853</v>
      </c>
      <c r="E196" s="15">
        <v>55.04</v>
      </c>
      <c r="F196" s="16">
        <v>2.3999999999999998E-3</v>
      </c>
      <c r="G196" s="16"/>
    </row>
    <row r="197" spans="1:7" x14ac:dyDescent="0.25">
      <c r="A197" s="13" t="s">
        <v>2698</v>
      </c>
      <c r="B197" s="31" t="s">
        <v>2699</v>
      </c>
      <c r="C197" s="31" t="s">
        <v>418</v>
      </c>
      <c r="D197" s="14">
        <v>7214</v>
      </c>
      <c r="E197" s="15">
        <v>54.63</v>
      </c>
      <c r="F197" s="16">
        <v>2.3999999999999998E-3</v>
      </c>
      <c r="G197" s="16"/>
    </row>
    <row r="198" spans="1:7" x14ac:dyDescent="0.25">
      <c r="A198" s="13" t="s">
        <v>2700</v>
      </c>
      <c r="B198" s="31" t="s">
        <v>2701</v>
      </c>
      <c r="C198" s="31" t="s">
        <v>370</v>
      </c>
      <c r="D198" s="14">
        <v>7640</v>
      </c>
      <c r="E198" s="15">
        <v>54.02</v>
      </c>
      <c r="F198" s="16">
        <v>2.3999999999999998E-3</v>
      </c>
      <c r="G198" s="16"/>
    </row>
    <row r="199" spans="1:7" x14ac:dyDescent="0.25">
      <c r="A199" s="13" t="s">
        <v>2702</v>
      </c>
      <c r="B199" s="31" t="s">
        <v>2703</v>
      </c>
      <c r="C199" s="31" t="s">
        <v>418</v>
      </c>
      <c r="D199" s="14">
        <v>15984</v>
      </c>
      <c r="E199" s="15">
        <v>53.46</v>
      </c>
      <c r="F199" s="16">
        <v>2.3E-3</v>
      </c>
      <c r="G199" s="16"/>
    </row>
    <row r="200" spans="1:7" x14ac:dyDescent="0.25">
      <c r="A200" s="13" t="s">
        <v>2704</v>
      </c>
      <c r="B200" s="31" t="s">
        <v>2705</v>
      </c>
      <c r="C200" s="31" t="s">
        <v>601</v>
      </c>
      <c r="D200" s="14">
        <v>15570</v>
      </c>
      <c r="E200" s="15">
        <v>53.03</v>
      </c>
      <c r="F200" s="16">
        <v>2.3E-3</v>
      </c>
      <c r="G200" s="16"/>
    </row>
    <row r="201" spans="1:7" x14ac:dyDescent="0.25">
      <c r="A201" s="13" t="s">
        <v>2706</v>
      </c>
      <c r="B201" s="31" t="s">
        <v>2707</v>
      </c>
      <c r="C201" s="31" t="s">
        <v>343</v>
      </c>
      <c r="D201" s="14">
        <v>7311</v>
      </c>
      <c r="E201" s="15">
        <v>52.53</v>
      </c>
      <c r="F201" s="16">
        <v>2.3E-3</v>
      </c>
      <c r="G201" s="16"/>
    </row>
    <row r="202" spans="1:7" x14ac:dyDescent="0.25">
      <c r="A202" s="13" t="s">
        <v>1768</v>
      </c>
      <c r="B202" s="31" t="s">
        <v>1769</v>
      </c>
      <c r="C202" s="31" t="s">
        <v>466</v>
      </c>
      <c r="D202" s="14">
        <v>2255</v>
      </c>
      <c r="E202" s="15">
        <v>52.44</v>
      </c>
      <c r="F202" s="16">
        <v>2.3E-3</v>
      </c>
      <c r="G202" s="16"/>
    </row>
    <row r="203" spans="1:7" x14ac:dyDescent="0.25">
      <c r="A203" s="13" t="s">
        <v>2708</v>
      </c>
      <c r="B203" s="31" t="s">
        <v>2709</v>
      </c>
      <c r="C203" s="31" t="s">
        <v>265</v>
      </c>
      <c r="D203" s="14">
        <v>6343</v>
      </c>
      <c r="E203" s="15">
        <v>51.71</v>
      </c>
      <c r="F203" s="16">
        <v>2.3E-3</v>
      </c>
      <c r="G203" s="16"/>
    </row>
    <row r="204" spans="1:7" x14ac:dyDescent="0.25">
      <c r="A204" s="13" t="s">
        <v>1215</v>
      </c>
      <c r="B204" s="31" t="s">
        <v>1216</v>
      </c>
      <c r="C204" s="31" t="s">
        <v>337</v>
      </c>
      <c r="D204" s="14">
        <v>10063</v>
      </c>
      <c r="E204" s="15">
        <v>50.98</v>
      </c>
      <c r="F204" s="16">
        <v>2.2000000000000001E-3</v>
      </c>
      <c r="G204" s="16"/>
    </row>
    <row r="205" spans="1:7" x14ac:dyDescent="0.25">
      <c r="A205" s="13" t="s">
        <v>321</v>
      </c>
      <c r="B205" s="31" t="s">
        <v>322</v>
      </c>
      <c r="C205" s="31" t="s">
        <v>323</v>
      </c>
      <c r="D205" s="14">
        <v>7506</v>
      </c>
      <c r="E205" s="15">
        <v>50.79</v>
      </c>
      <c r="F205" s="16">
        <v>2.2000000000000001E-3</v>
      </c>
      <c r="G205" s="16"/>
    </row>
    <row r="206" spans="1:7" x14ac:dyDescent="0.25">
      <c r="A206" s="13" t="s">
        <v>2029</v>
      </c>
      <c r="B206" s="31" t="s">
        <v>2030</v>
      </c>
      <c r="C206" s="31" t="s">
        <v>1015</v>
      </c>
      <c r="D206" s="14">
        <v>3912</v>
      </c>
      <c r="E206" s="15">
        <v>49.11</v>
      </c>
      <c r="F206" s="16">
        <v>2.2000000000000001E-3</v>
      </c>
      <c r="G206" s="16"/>
    </row>
    <row r="207" spans="1:7" x14ac:dyDescent="0.25">
      <c r="A207" s="13" t="s">
        <v>2710</v>
      </c>
      <c r="B207" s="31" t="s">
        <v>2711</v>
      </c>
      <c r="C207" s="31" t="s">
        <v>259</v>
      </c>
      <c r="D207" s="14">
        <v>64228</v>
      </c>
      <c r="E207" s="15">
        <v>48.74</v>
      </c>
      <c r="F207" s="16">
        <v>2.0999999999999999E-3</v>
      </c>
      <c r="G207" s="16"/>
    </row>
    <row r="208" spans="1:7" x14ac:dyDescent="0.25">
      <c r="A208" s="13" t="s">
        <v>2712</v>
      </c>
      <c r="B208" s="31" t="s">
        <v>2713</v>
      </c>
      <c r="C208" s="31" t="s">
        <v>304</v>
      </c>
      <c r="D208" s="14">
        <v>9207</v>
      </c>
      <c r="E208" s="15">
        <v>47.89</v>
      </c>
      <c r="F208" s="16">
        <v>2.0999999999999999E-3</v>
      </c>
      <c r="G208" s="16"/>
    </row>
    <row r="209" spans="1:7" x14ac:dyDescent="0.25">
      <c r="A209" s="13" t="s">
        <v>2714</v>
      </c>
      <c r="B209" s="31" t="s">
        <v>2715</v>
      </c>
      <c r="C209" s="31" t="s">
        <v>2716</v>
      </c>
      <c r="D209" s="14">
        <v>2064</v>
      </c>
      <c r="E209" s="15">
        <v>47.29</v>
      </c>
      <c r="F209" s="16">
        <v>2.0999999999999999E-3</v>
      </c>
      <c r="G209" s="16"/>
    </row>
    <row r="210" spans="1:7" x14ac:dyDescent="0.25">
      <c r="A210" s="13" t="s">
        <v>2717</v>
      </c>
      <c r="B210" s="31" t="s">
        <v>2718</v>
      </c>
      <c r="C210" s="31" t="s">
        <v>1365</v>
      </c>
      <c r="D210" s="14">
        <v>36399</v>
      </c>
      <c r="E210" s="15">
        <v>46.94</v>
      </c>
      <c r="F210" s="16">
        <v>2.0999999999999999E-3</v>
      </c>
      <c r="G210" s="16"/>
    </row>
    <row r="211" spans="1:7" x14ac:dyDescent="0.25">
      <c r="A211" s="13" t="s">
        <v>2719</v>
      </c>
      <c r="B211" s="31" t="s">
        <v>2720</v>
      </c>
      <c r="C211" s="31" t="s">
        <v>270</v>
      </c>
      <c r="D211" s="14">
        <v>4813</v>
      </c>
      <c r="E211" s="15">
        <v>45.72</v>
      </c>
      <c r="F211" s="16">
        <v>2E-3</v>
      </c>
      <c r="G211" s="16"/>
    </row>
    <row r="212" spans="1:7" x14ac:dyDescent="0.25">
      <c r="A212" s="13" t="s">
        <v>1446</v>
      </c>
      <c r="B212" s="31" t="s">
        <v>1447</v>
      </c>
      <c r="C212" s="31" t="s">
        <v>418</v>
      </c>
      <c r="D212" s="14">
        <v>5506</v>
      </c>
      <c r="E212" s="15">
        <v>45.1</v>
      </c>
      <c r="F212" s="16">
        <v>2E-3</v>
      </c>
      <c r="G212" s="16"/>
    </row>
    <row r="213" spans="1:7" x14ac:dyDescent="0.25">
      <c r="A213" s="13" t="s">
        <v>2721</v>
      </c>
      <c r="B213" s="31" t="s">
        <v>2722</v>
      </c>
      <c r="C213" s="31" t="s">
        <v>277</v>
      </c>
      <c r="D213" s="14">
        <v>75935</v>
      </c>
      <c r="E213" s="15">
        <v>44.57</v>
      </c>
      <c r="F213" s="16">
        <v>2E-3</v>
      </c>
      <c r="G213" s="16"/>
    </row>
    <row r="214" spans="1:7" x14ac:dyDescent="0.25">
      <c r="A214" s="13" t="s">
        <v>2723</v>
      </c>
      <c r="B214" s="31" t="s">
        <v>2724</v>
      </c>
      <c r="C214" s="31" t="s">
        <v>466</v>
      </c>
      <c r="D214" s="14">
        <v>15560</v>
      </c>
      <c r="E214" s="15">
        <v>44.15</v>
      </c>
      <c r="F214" s="16">
        <v>1.9E-3</v>
      </c>
      <c r="G214" s="16"/>
    </row>
    <row r="215" spans="1:7" x14ac:dyDescent="0.25">
      <c r="A215" s="13" t="s">
        <v>1454</v>
      </c>
      <c r="B215" s="31" t="s">
        <v>1455</v>
      </c>
      <c r="C215" s="31" t="s">
        <v>277</v>
      </c>
      <c r="D215" s="14">
        <v>47279</v>
      </c>
      <c r="E215" s="15">
        <v>43.64</v>
      </c>
      <c r="F215" s="16">
        <v>1.9E-3</v>
      </c>
      <c r="G215" s="16"/>
    </row>
    <row r="216" spans="1:7" x14ac:dyDescent="0.25">
      <c r="A216" s="13" t="s">
        <v>1426</v>
      </c>
      <c r="B216" s="31" t="s">
        <v>1427</v>
      </c>
      <c r="C216" s="31" t="s">
        <v>291</v>
      </c>
      <c r="D216" s="14">
        <v>3790</v>
      </c>
      <c r="E216" s="15">
        <v>43.28</v>
      </c>
      <c r="F216" s="16">
        <v>1.9E-3</v>
      </c>
      <c r="G216" s="16"/>
    </row>
    <row r="217" spans="1:7" x14ac:dyDescent="0.25">
      <c r="A217" s="13" t="s">
        <v>1464</v>
      </c>
      <c r="B217" s="31" t="s">
        <v>1465</v>
      </c>
      <c r="C217" s="31" t="s">
        <v>409</v>
      </c>
      <c r="D217" s="14">
        <v>4715</v>
      </c>
      <c r="E217" s="15">
        <v>41.85</v>
      </c>
      <c r="F217" s="16">
        <v>1.8E-3</v>
      </c>
      <c r="G217" s="16"/>
    </row>
    <row r="218" spans="1:7" x14ac:dyDescent="0.25">
      <c r="A218" s="13" t="s">
        <v>2725</v>
      </c>
      <c r="B218" s="31" t="s">
        <v>2726</v>
      </c>
      <c r="C218" s="31" t="s">
        <v>418</v>
      </c>
      <c r="D218" s="14">
        <v>3104</v>
      </c>
      <c r="E218" s="15">
        <v>41.71</v>
      </c>
      <c r="F218" s="16">
        <v>1.8E-3</v>
      </c>
      <c r="G218" s="16"/>
    </row>
    <row r="219" spans="1:7" x14ac:dyDescent="0.25">
      <c r="A219" s="13" t="s">
        <v>2727</v>
      </c>
      <c r="B219" s="31" t="s">
        <v>2728</v>
      </c>
      <c r="C219" s="31" t="s">
        <v>337</v>
      </c>
      <c r="D219" s="14">
        <v>12272</v>
      </c>
      <c r="E219" s="15">
        <v>41.01</v>
      </c>
      <c r="F219" s="16">
        <v>1.8E-3</v>
      </c>
      <c r="G219" s="16"/>
    </row>
    <row r="220" spans="1:7" x14ac:dyDescent="0.25">
      <c r="A220" s="13" t="s">
        <v>2729</v>
      </c>
      <c r="B220" s="31" t="s">
        <v>2730</v>
      </c>
      <c r="C220" s="31" t="s">
        <v>259</v>
      </c>
      <c r="D220" s="14">
        <v>111541</v>
      </c>
      <c r="E220" s="15">
        <v>40.619999999999997</v>
      </c>
      <c r="F220" s="16">
        <v>1.8E-3</v>
      </c>
      <c r="G220" s="16"/>
    </row>
    <row r="221" spans="1:7" x14ac:dyDescent="0.25">
      <c r="A221" s="13" t="s">
        <v>2731</v>
      </c>
      <c r="B221" s="31" t="s">
        <v>2732</v>
      </c>
      <c r="C221" s="31" t="s">
        <v>592</v>
      </c>
      <c r="D221" s="14">
        <v>11641</v>
      </c>
      <c r="E221" s="15">
        <v>40.270000000000003</v>
      </c>
      <c r="F221" s="16">
        <v>1.8E-3</v>
      </c>
      <c r="G221" s="16"/>
    </row>
    <row r="222" spans="1:7" x14ac:dyDescent="0.25">
      <c r="A222" s="13" t="s">
        <v>2733</v>
      </c>
      <c r="B222" s="31" t="s">
        <v>2734</v>
      </c>
      <c r="C222" s="31" t="s">
        <v>1015</v>
      </c>
      <c r="D222" s="14">
        <v>9243</v>
      </c>
      <c r="E222" s="15">
        <v>39.58</v>
      </c>
      <c r="F222" s="16">
        <v>1.6999999999999999E-3</v>
      </c>
      <c r="G222" s="16"/>
    </row>
    <row r="223" spans="1:7" x14ac:dyDescent="0.25">
      <c r="A223" s="13" t="s">
        <v>473</v>
      </c>
      <c r="B223" s="31" t="s">
        <v>474</v>
      </c>
      <c r="C223" s="31" t="s">
        <v>340</v>
      </c>
      <c r="D223" s="14">
        <v>20277</v>
      </c>
      <c r="E223" s="15">
        <v>39.28</v>
      </c>
      <c r="F223" s="16">
        <v>1.6999999999999999E-3</v>
      </c>
      <c r="G223" s="16"/>
    </row>
    <row r="224" spans="1:7" x14ac:dyDescent="0.25">
      <c r="A224" s="13" t="s">
        <v>2735</v>
      </c>
      <c r="B224" s="31" t="s">
        <v>2736</v>
      </c>
      <c r="C224" s="31" t="s">
        <v>2110</v>
      </c>
      <c r="D224" s="14">
        <v>9417</v>
      </c>
      <c r="E224" s="15">
        <v>39.090000000000003</v>
      </c>
      <c r="F224" s="16">
        <v>1.6999999999999999E-3</v>
      </c>
      <c r="G224" s="16"/>
    </row>
    <row r="225" spans="1:7" x14ac:dyDescent="0.25">
      <c r="A225" s="13" t="s">
        <v>2737</v>
      </c>
      <c r="B225" s="31" t="s">
        <v>2738</v>
      </c>
      <c r="C225" s="31" t="s">
        <v>449</v>
      </c>
      <c r="D225" s="14">
        <v>4488</v>
      </c>
      <c r="E225" s="15">
        <v>39.01</v>
      </c>
      <c r="F225" s="16">
        <v>1.6999999999999999E-3</v>
      </c>
      <c r="G225" s="16"/>
    </row>
    <row r="226" spans="1:7" x14ac:dyDescent="0.25">
      <c r="A226" s="13" t="s">
        <v>2739</v>
      </c>
      <c r="B226" s="31" t="s">
        <v>2740</v>
      </c>
      <c r="C226" s="31" t="s">
        <v>291</v>
      </c>
      <c r="D226" s="14">
        <v>2278</v>
      </c>
      <c r="E226" s="15">
        <v>38.93</v>
      </c>
      <c r="F226" s="16">
        <v>1.6999999999999999E-3</v>
      </c>
      <c r="G226" s="16"/>
    </row>
    <row r="227" spans="1:7" x14ac:dyDescent="0.25">
      <c r="A227" s="13" t="s">
        <v>2741</v>
      </c>
      <c r="B227" s="31" t="s">
        <v>2742</v>
      </c>
      <c r="C227" s="31" t="s">
        <v>1015</v>
      </c>
      <c r="D227" s="14">
        <v>13893</v>
      </c>
      <c r="E227" s="15">
        <v>38.67</v>
      </c>
      <c r="F227" s="16">
        <v>1.6999999999999999E-3</v>
      </c>
      <c r="G227" s="16"/>
    </row>
    <row r="228" spans="1:7" x14ac:dyDescent="0.25">
      <c r="A228" s="13" t="s">
        <v>2743</v>
      </c>
      <c r="B228" s="31" t="s">
        <v>2744</v>
      </c>
      <c r="C228" s="31" t="s">
        <v>1365</v>
      </c>
      <c r="D228" s="14">
        <v>143097</v>
      </c>
      <c r="E228" s="15">
        <v>37.159999999999997</v>
      </c>
      <c r="F228" s="16">
        <v>1.6000000000000001E-3</v>
      </c>
      <c r="G228" s="16"/>
    </row>
    <row r="229" spans="1:7" x14ac:dyDescent="0.25">
      <c r="A229" s="13" t="s">
        <v>2745</v>
      </c>
      <c r="B229" s="31" t="s">
        <v>2746</v>
      </c>
      <c r="C229" s="31" t="s">
        <v>923</v>
      </c>
      <c r="D229" s="14">
        <v>678</v>
      </c>
      <c r="E229" s="15">
        <v>37.06</v>
      </c>
      <c r="F229" s="16">
        <v>1.6000000000000001E-3</v>
      </c>
      <c r="G229" s="16"/>
    </row>
    <row r="230" spans="1:7" x14ac:dyDescent="0.25">
      <c r="A230" s="13" t="s">
        <v>2747</v>
      </c>
      <c r="B230" s="31" t="s">
        <v>2748</v>
      </c>
      <c r="C230" s="31" t="s">
        <v>296</v>
      </c>
      <c r="D230" s="14">
        <v>7282</v>
      </c>
      <c r="E230" s="15">
        <v>36.83</v>
      </c>
      <c r="F230" s="16">
        <v>1.6000000000000001E-3</v>
      </c>
      <c r="G230" s="16"/>
    </row>
    <row r="231" spans="1:7" x14ac:dyDescent="0.25">
      <c r="A231" s="13" t="s">
        <v>2749</v>
      </c>
      <c r="B231" s="31" t="s">
        <v>2750</v>
      </c>
      <c r="C231" s="31" t="s">
        <v>299</v>
      </c>
      <c r="D231" s="14">
        <v>55778</v>
      </c>
      <c r="E231" s="15">
        <v>35.81</v>
      </c>
      <c r="F231" s="16">
        <v>1.6000000000000001E-3</v>
      </c>
      <c r="G231" s="16"/>
    </row>
    <row r="232" spans="1:7" x14ac:dyDescent="0.25">
      <c r="A232" s="13" t="s">
        <v>1422</v>
      </c>
      <c r="B232" s="31" t="s">
        <v>1423</v>
      </c>
      <c r="C232" s="31" t="s">
        <v>320</v>
      </c>
      <c r="D232" s="14">
        <v>29010</v>
      </c>
      <c r="E232" s="15">
        <v>35.53</v>
      </c>
      <c r="F232" s="16">
        <v>1.6000000000000001E-3</v>
      </c>
      <c r="G232" s="16"/>
    </row>
    <row r="233" spans="1:7" x14ac:dyDescent="0.25">
      <c r="A233" s="13" t="s">
        <v>2751</v>
      </c>
      <c r="B233" s="31" t="s">
        <v>2752</v>
      </c>
      <c r="C233" s="31" t="s">
        <v>280</v>
      </c>
      <c r="D233" s="14">
        <v>11552</v>
      </c>
      <c r="E233" s="15">
        <v>34.99</v>
      </c>
      <c r="F233" s="16">
        <v>1.5E-3</v>
      </c>
      <c r="G233" s="16"/>
    </row>
    <row r="234" spans="1:7" x14ac:dyDescent="0.25">
      <c r="A234" s="13" t="s">
        <v>2753</v>
      </c>
      <c r="B234" s="31" t="s">
        <v>2754</v>
      </c>
      <c r="C234" s="31" t="s">
        <v>259</v>
      </c>
      <c r="D234" s="14">
        <v>130242</v>
      </c>
      <c r="E234" s="15">
        <v>34.89</v>
      </c>
      <c r="F234" s="16">
        <v>1.5E-3</v>
      </c>
      <c r="G234" s="16"/>
    </row>
    <row r="235" spans="1:7" x14ac:dyDescent="0.25">
      <c r="A235" s="13" t="s">
        <v>2755</v>
      </c>
      <c r="B235" s="31" t="s">
        <v>2756</v>
      </c>
      <c r="C235" s="31" t="s">
        <v>320</v>
      </c>
      <c r="D235" s="14">
        <v>11479</v>
      </c>
      <c r="E235" s="15">
        <v>34.06</v>
      </c>
      <c r="F235" s="16">
        <v>1.5E-3</v>
      </c>
      <c r="G235" s="16"/>
    </row>
    <row r="236" spans="1:7" x14ac:dyDescent="0.25">
      <c r="A236" s="13" t="s">
        <v>2757</v>
      </c>
      <c r="B236" s="31" t="s">
        <v>2758</v>
      </c>
      <c r="C236" s="31" t="s">
        <v>256</v>
      </c>
      <c r="D236" s="14">
        <v>20187</v>
      </c>
      <c r="E236" s="15">
        <v>33.82</v>
      </c>
      <c r="F236" s="16">
        <v>1.5E-3</v>
      </c>
      <c r="G236" s="16"/>
    </row>
    <row r="237" spans="1:7" x14ac:dyDescent="0.25">
      <c r="A237" s="13" t="s">
        <v>2759</v>
      </c>
      <c r="B237" s="31" t="s">
        <v>2760</v>
      </c>
      <c r="C237" s="31" t="s">
        <v>265</v>
      </c>
      <c r="D237" s="14">
        <v>15347</v>
      </c>
      <c r="E237" s="15">
        <v>33.6</v>
      </c>
      <c r="F237" s="16">
        <v>1.5E-3</v>
      </c>
      <c r="G237" s="16"/>
    </row>
    <row r="238" spans="1:7" x14ac:dyDescent="0.25">
      <c r="A238" s="13" t="s">
        <v>2761</v>
      </c>
      <c r="B238" s="31" t="s">
        <v>2762</v>
      </c>
      <c r="C238" s="31" t="s">
        <v>2110</v>
      </c>
      <c r="D238" s="14">
        <v>11014</v>
      </c>
      <c r="E238" s="15">
        <v>32.92</v>
      </c>
      <c r="F238" s="16">
        <v>1.4E-3</v>
      </c>
      <c r="G238" s="16"/>
    </row>
    <row r="239" spans="1:7" x14ac:dyDescent="0.25">
      <c r="A239" s="13" t="s">
        <v>2763</v>
      </c>
      <c r="B239" s="31" t="s">
        <v>2764</v>
      </c>
      <c r="C239" s="31" t="s">
        <v>432</v>
      </c>
      <c r="D239" s="14">
        <v>6134</v>
      </c>
      <c r="E239" s="15">
        <v>32.619999999999997</v>
      </c>
      <c r="F239" s="16">
        <v>1.4E-3</v>
      </c>
      <c r="G239" s="16"/>
    </row>
    <row r="240" spans="1:7" x14ac:dyDescent="0.25">
      <c r="A240" s="13" t="s">
        <v>2765</v>
      </c>
      <c r="B240" s="31" t="s">
        <v>2766</v>
      </c>
      <c r="C240" s="31" t="s">
        <v>332</v>
      </c>
      <c r="D240" s="14">
        <v>22934</v>
      </c>
      <c r="E240" s="15">
        <v>32.409999999999997</v>
      </c>
      <c r="F240" s="16">
        <v>1.4E-3</v>
      </c>
      <c r="G240" s="16"/>
    </row>
    <row r="241" spans="1:7" x14ac:dyDescent="0.25">
      <c r="A241" s="13" t="s">
        <v>2767</v>
      </c>
      <c r="B241" s="31" t="s">
        <v>2768</v>
      </c>
      <c r="C241" s="31" t="s">
        <v>262</v>
      </c>
      <c r="D241" s="14">
        <v>10011</v>
      </c>
      <c r="E241" s="15">
        <v>32.39</v>
      </c>
      <c r="F241" s="16">
        <v>1.4E-3</v>
      </c>
      <c r="G241" s="16"/>
    </row>
    <row r="242" spans="1:7" x14ac:dyDescent="0.25">
      <c r="A242" s="13" t="s">
        <v>2769</v>
      </c>
      <c r="B242" s="31" t="s">
        <v>2770</v>
      </c>
      <c r="C242" s="31" t="s">
        <v>466</v>
      </c>
      <c r="D242" s="14">
        <v>1909</v>
      </c>
      <c r="E242" s="15">
        <v>31.75</v>
      </c>
      <c r="F242" s="16">
        <v>1.4E-3</v>
      </c>
      <c r="G242" s="16"/>
    </row>
    <row r="243" spans="1:7" x14ac:dyDescent="0.25">
      <c r="A243" s="13" t="s">
        <v>2771</v>
      </c>
      <c r="B243" s="31" t="s">
        <v>2772</v>
      </c>
      <c r="C243" s="31" t="s">
        <v>896</v>
      </c>
      <c r="D243" s="14">
        <v>16532</v>
      </c>
      <c r="E243" s="15">
        <v>31.35</v>
      </c>
      <c r="F243" s="16">
        <v>1.4E-3</v>
      </c>
      <c r="G243" s="16"/>
    </row>
    <row r="244" spans="1:7" x14ac:dyDescent="0.25">
      <c r="A244" s="13" t="s">
        <v>2773</v>
      </c>
      <c r="B244" s="31" t="s">
        <v>2774</v>
      </c>
      <c r="C244" s="31" t="s">
        <v>320</v>
      </c>
      <c r="D244" s="14">
        <v>7880</v>
      </c>
      <c r="E244" s="15">
        <v>31.2</v>
      </c>
      <c r="F244" s="16">
        <v>1.4E-3</v>
      </c>
      <c r="G244" s="16"/>
    </row>
    <row r="245" spans="1:7" x14ac:dyDescent="0.25">
      <c r="A245" s="13" t="s">
        <v>1770</v>
      </c>
      <c r="B245" s="31" t="s">
        <v>1771</v>
      </c>
      <c r="C245" s="31" t="s">
        <v>337</v>
      </c>
      <c r="D245" s="14">
        <v>11850</v>
      </c>
      <c r="E245" s="15">
        <v>31.09</v>
      </c>
      <c r="F245" s="16">
        <v>1.4E-3</v>
      </c>
      <c r="G245" s="16"/>
    </row>
    <row r="246" spans="1:7" x14ac:dyDescent="0.25">
      <c r="A246" s="13" t="s">
        <v>2775</v>
      </c>
      <c r="B246" s="31" t="s">
        <v>2776</v>
      </c>
      <c r="C246" s="31" t="s">
        <v>370</v>
      </c>
      <c r="D246" s="14">
        <v>3473</v>
      </c>
      <c r="E246" s="15">
        <v>29.93</v>
      </c>
      <c r="F246" s="16">
        <v>1.2999999999999999E-3</v>
      </c>
      <c r="G246" s="16"/>
    </row>
    <row r="247" spans="1:7" x14ac:dyDescent="0.25">
      <c r="A247" s="13" t="s">
        <v>2777</v>
      </c>
      <c r="B247" s="31" t="s">
        <v>2778</v>
      </c>
      <c r="C247" s="31" t="s">
        <v>323</v>
      </c>
      <c r="D247" s="14">
        <v>1977</v>
      </c>
      <c r="E247" s="15">
        <v>29.68</v>
      </c>
      <c r="F247" s="16">
        <v>1.2999999999999999E-3</v>
      </c>
      <c r="G247" s="16"/>
    </row>
    <row r="248" spans="1:7" x14ac:dyDescent="0.25">
      <c r="A248" s="13" t="s">
        <v>2779</v>
      </c>
      <c r="B248" s="31" t="s">
        <v>2780</v>
      </c>
      <c r="C248" s="31" t="s">
        <v>304</v>
      </c>
      <c r="D248" s="14">
        <v>4616</v>
      </c>
      <c r="E248" s="15">
        <v>29.09</v>
      </c>
      <c r="F248" s="16">
        <v>1.2999999999999999E-3</v>
      </c>
      <c r="G248" s="16"/>
    </row>
    <row r="249" spans="1:7" x14ac:dyDescent="0.25">
      <c r="A249" s="13" t="s">
        <v>2781</v>
      </c>
      <c r="B249" s="31" t="s">
        <v>2782</v>
      </c>
      <c r="C249" s="31" t="s">
        <v>2570</v>
      </c>
      <c r="D249" s="14">
        <v>8377</v>
      </c>
      <c r="E249" s="15">
        <v>28.8</v>
      </c>
      <c r="F249" s="16">
        <v>1.2999999999999999E-3</v>
      </c>
      <c r="G249" s="16"/>
    </row>
    <row r="250" spans="1:7" x14ac:dyDescent="0.25">
      <c r="A250" s="13" t="s">
        <v>1837</v>
      </c>
      <c r="B250" s="31" t="s">
        <v>1838</v>
      </c>
      <c r="C250" s="31" t="s">
        <v>1551</v>
      </c>
      <c r="D250" s="14">
        <v>6138</v>
      </c>
      <c r="E250" s="15">
        <v>28.17</v>
      </c>
      <c r="F250" s="16">
        <v>1.1999999999999999E-3</v>
      </c>
      <c r="G250" s="16"/>
    </row>
    <row r="251" spans="1:7" x14ac:dyDescent="0.25">
      <c r="A251" s="13" t="s">
        <v>1462</v>
      </c>
      <c r="B251" s="31" t="s">
        <v>1463</v>
      </c>
      <c r="C251" s="31" t="s">
        <v>370</v>
      </c>
      <c r="D251" s="14">
        <v>6947</v>
      </c>
      <c r="E251" s="15">
        <v>28.06</v>
      </c>
      <c r="F251" s="16">
        <v>1.1999999999999999E-3</v>
      </c>
      <c r="G251" s="16"/>
    </row>
    <row r="252" spans="1:7" x14ac:dyDescent="0.25">
      <c r="A252" s="13" t="s">
        <v>2783</v>
      </c>
      <c r="B252" s="31" t="s">
        <v>2784</v>
      </c>
      <c r="C252" s="31" t="s">
        <v>1015</v>
      </c>
      <c r="D252" s="14">
        <v>2089</v>
      </c>
      <c r="E252" s="15">
        <v>26.32</v>
      </c>
      <c r="F252" s="16">
        <v>1.1999999999999999E-3</v>
      </c>
      <c r="G252" s="16"/>
    </row>
    <row r="253" spans="1:7" x14ac:dyDescent="0.25">
      <c r="A253" s="13" t="s">
        <v>2785</v>
      </c>
      <c r="B253" s="31" t="s">
        <v>2786</v>
      </c>
      <c r="C253" s="31" t="s">
        <v>262</v>
      </c>
      <c r="D253" s="14">
        <v>57582</v>
      </c>
      <c r="E253" s="15">
        <v>24.72</v>
      </c>
      <c r="F253" s="16">
        <v>1.1000000000000001E-3</v>
      </c>
      <c r="G253" s="16"/>
    </row>
    <row r="254" spans="1:7" x14ac:dyDescent="0.25">
      <c r="A254" s="13" t="s">
        <v>2787</v>
      </c>
      <c r="B254" s="31" t="s">
        <v>2788</v>
      </c>
      <c r="C254" s="31" t="s">
        <v>296</v>
      </c>
      <c r="D254" s="14">
        <v>8288</v>
      </c>
      <c r="E254" s="15">
        <v>24.23</v>
      </c>
      <c r="F254" s="16">
        <v>1.1000000000000001E-3</v>
      </c>
      <c r="G254" s="16"/>
    </row>
    <row r="255" spans="1:7" x14ac:dyDescent="0.25">
      <c r="A255" s="13" t="s">
        <v>2789</v>
      </c>
      <c r="B255" s="31" t="s">
        <v>2790</v>
      </c>
      <c r="C255" s="31" t="s">
        <v>296</v>
      </c>
      <c r="D255" s="14">
        <v>1985</v>
      </c>
      <c r="E255" s="15">
        <v>18.260000000000002</v>
      </c>
      <c r="F255" s="16">
        <v>8.0000000000000004E-4</v>
      </c>
      <c r="G255" s="16"/>
    </row>
    <row r="256" spans="1:7" x14ac:dyDescent="0.25">
      <c r="A256" s="13" t="s">
        <v>2791</v>
      </c>
      <c r="B256" s="31" t="s">
        <v>2792</v>
      </c>
      <c r="C256" s="31" t="s">
        <v>291</v>
      </c>
      <c r="D256" s="14">
        <v>4023</v>
      </c>
      <c r="E256" s="15">
        <v>17.88</v>
      </c>
      <c r="F256" s="16">
        <v>8.0000000000000004E-4</v>
      </c>
      <c r="G256" s="16"/>
    </row>
    <row r="257" spans="1:7" x14ac:dyDescent="0.25">
      <c r="A257" s="13" t="s">
        <v>2793</v>
      </c>
      <c r="B257" s="31" t="s">
        <v>2794</v>
      </c>
      <c r="C257" s="31" t="s">
        <v>592</v>
      </c>
      <c r="D257" s="14">
        <v>17329</v>
      </c>
      <c r="E257" s="15">
        <v>11.23</v>
      </c>
      <c r="F257" s="16">
        <v>5.0000000000000001E-4</v>
      </c>
      <c r="G257" s="16"/>
    </row>
    <row r="258" spans="1:7" x14ac:dyDescent="0.25">
      <c r="A258" s="17" t="s">
        <v>187</v>
      </c>
      <c r="B258" s="32"/>
      <c r="C258" s="32"/>
      <c r="D258" s="18"/>
      <c r="E258" s="37">
        <v>22845.03</v>
      </c>
      <c r="F258" s="38">
        <v>1.0029999999999999</v>
      </c>
      <c r="G258" s="21"/>
    </row>
    <row r="259" spans="1:7" x14ac:dyDescent="0.25">
      <c r="A259" s="17" t="s">
        <v>477</v>
      </c>
      <c r="B259" s="31"/>
      <c r="C259" s="31"/>
      <c r="D259" s="14"/>
      <c r="E259" s="15"/>
      <c r="F259" s="16"/>
      <c r="G259" s="16"/>
    </row>
    <row r="260" spans="1:7" x14ac:dyDescent="0.25">
      <c r="A260" s="17" t="s">
        <v>187</v>
      </c>
      <c r="B260" s="31"/>
      <c r="C260" s="31"/>
      <c r="D260" s="14"/>
      <c r="E260" s="39" t="s">
        <v>153</v>
      </c>
      <c r="F260" s="40" t="s">
        <v>153</v>
      </c>
      <c r="G260" s="16"/>
    </row>
    <row r="261" spans="1:7" x14ac:dyDescent="0.25">
      <c r="A261" s="24" t="s">
        <v>190</v>
      </c>
      <c r="B261" s="33"/>
      <c r="C261" s="33"/>
      <c r="D261" s="25"/>
      <c r="E261" s="28">
        <v>22845.03</v>
      </c>
      <c r="F261" s="29">
        <v>1.0029999999999999</v>
      </c>
      <c r="G261" s="21"/>
    </row>
    <row r="262" spans="1:7" x14ac:dyDescent="0.25">
      <c r="A262" s="13"/>
      <c r="B262" s="31"/>
      <c r="C262" s="31"/>
      <c r="D262" s="14"/>
      <c r="E262" s="15"/>
      <c r="F262" s="16"/>
      <c r="G262" s="16"/>
    </row>
    <row r="263" spans="1:7" x14ac:dyDescent="0.25">
      <c r="A263" s="13"/>
      <c r="B263" s="31"/>
      <c r="C263" s="31"/>
      <c r="D263" s="14"/>
      <c r="E263" s="15"/>
      <c r="F263" s="16"/>
      <c r="G263" s="16"/>
    </row>
    <row r="264" spans="1:7" x14ac:dyDescent="0.25">
      <c r="A264" s="17" t="s">
        <v>191</v>
      </c>
      <c r="B264" s="31"/>
      <c r="C264" s="31"/>
      <c r="D264" s="14"/>
      <c r="E264" s="15"/>
      <c r="F264" s="16"/>
      <c r="G264" s="16"/>
    </row>
    <row r="265" spans="1:7" x14ac:dyDescent="0.25">
      <c r="A265" s="13" t="s">
        <v>192</v>
      </c>
      <c r="B265" s="31"/>
      <c r="C265" s="31"/>
      <c r="D265" s="14"/>
      <c r="E265" s="15">
        <v>116.93</v>
      </c>
      <c r="F265" s="16">
        <v>5.1000000000000004E-3</v>
      </c>
      <c r="G265" s="16">
        <v>5.2331000000000003E-2</v>
      </c>
    </row>
    <row r="266" spans="1:7" x14ac:dyDescent="0.25">
      <c r="A266" s="17" t="s">
        <v>187</v>
      </c>
      <c r="B266" s="32"/>
      <c r="C266" s="32"/>
      <c r="D266" s="18"/>
      <c r="E266" s="37">
        <v>116.93</v>
      </c>
      <c r="F266" s="38">
        <v>5.1000000000000004E-3</v>
      </c>
      <c r="G266" s="21"/>
    </row>
    <row r="267" spans="1:7" x14ac:dyDescent="0.25">
      <c r="A267" s="13"/>
      <c r="B267" s="31"/>
      <c r="C267" s="31"/>
      <c r="D267" s="14"/>
      <c r="E267" s="15"/>
      <c r="F267" s="16"/>
      <c r="G267" s="16"/>
    </row>
    <row r="268" spans="1:7" x14ac:dyDescent="0.25">
      <c r="A268" s="24" t="s">
        <v>190</v>
      </c>
      <c r="B268" s="33"/>
      <c r="C268" s="33"/>
      <c r="D268" s="25"/>
      <c r="E268" s="19">
        <v>116.93</v>
      </c>
      <c r="F268" s="20">
        <v>5.1000000000000004E-3</v>
      </c>
      <c r="G268" s="21"/>
    </row>
    <row r="269" spans="1:7" x14ac:dyDescent="0.25">
      <c r="A269" s="13" t="s">
        <v>193</v>
      </c>
      <c r="B269" s="31"/>
      <c r="C269" s="31"/>
      <c r="D269" s="14"/>
      <c r="E269" s="15">
        <v>1.6764999999999999E-2</v>
      </c>
      <c r="F269" s="68">
        <v>0</v>
      </c>
      <c r="G269" s="16"/>
    </row>
    <row r="270" spans="1:7" x14ac:dyDescent="0.25">
      <c r="A270" s="13" t="s">
        <v>194</v>
      </c>
      <c r="B270" s="31"/>
      <c r="C270" s="31"/>
      <c r="D270" s="14"/>
      <c r="E270" s="35">
        <v>-196.83676500000001</v>
      </c>
      <c r="F270" s="36">
        <v>-8.0999999999999996E-3</v>
      </c>
      <c r="G270" s="16">
        <v>5.2331000000000003E-2</v>
      </c>
    </row>
    <row r="271" spans="1:7" x14ac:dyDescent="0.25">
      <c r="A271" s="26" t="s">
        <v>195</v>
      </c>
      <c r="B271" s="34"/>
      <c r="C271" s="34"/>
      <c r="D271" s="27"/>
      <c r="E271" s="28">
        <v>22765.14</v>
      </c>
      <c r="F271" s="29">
        <v>1</v>
      </c>
      <c r="G271" s="29"/>
    </row>
    <row r="275" spans="1:3" x14ac:dyDescent="0.25">
      <c r="A275" s="69" t="s">
        <v>197</v>
      </c>
    </row>
    <row r="276" spans="1:3" x14ac:dyDescent="0.25">
      <c r="A276" s="1" t="s">
        <v>199</v>
      </c>
    </row>
    <row r="277" spans="1:3" x14ac:dyDescent="0.25">
      <c r="A277" s="47" t="s">
        <v>200</v>
      </c>
      <c r="B277" s="3" t="s">
        <v>153</v>
      </c>
    </row>
    <row r="278" spans="1:3" x14ac:dyDescent="0.25">
      <c r="A278" t="s">
        <v>201</v>
      </c>
    </row>
    <row r="279" spans="1:3" x14ac:dyDescent="0.25">
      <c r="A279" t="s">
        <v>202</v>
      </c>
      <c r="B279" t="s">
        <v>203</v>
      </c>
      <c r="C279" t="s">
        <v>203</v>
      </c>
    </row>
    <row r="280" spans="1:3" x14ac:dyDescent="0.25">
      <c r="B280" s="48">
        <v>46112</v>
      </c>
      <c r="C280" s="48">
        <v>46142</v>
      </c>
    </row>
    <row r="281" spans="1:3" x14ac:dyDescent="0.25">
      <c r="A281" t="s">
        <v>204</v>
      </c>
      <c r="B281">
        <v>14.8592</v>
      </c>
      <c r="C281">
        <v>17.4055</v>
      </c>
    </row>
    <row r="282" spans="1:3" x14ac:dyDescent="0.25">
      <c r="A282" t="s">
        <v>205</v>
      </c>
      <c r="B282">
        <v>14.8596</v>
      </c>
      <c r="C282">
        <v>17.405999999999999</v>
      </c>
    </row>
    <row r="283" spans="1:3" x14ac:dyDescent="0.25">
      <c r="A283" t="s">
        <v>206</v>
      </c>
      <c r="B283">
        <v>14.5266</v>
      </c>
      <c r="C283">
        <v>17.007300000000001</v>
      </c>
    </row>
    <row r="284" spans="1:3" x14ac:dyDescent="0.25">
      <c r="A284" t="s">
        <v>207</v>
      </c>
      <c r="B284">
        <v>14.5265</v>
      </c>
      <c r="C284">
        <v>17.007200000000001</v>
      </c>
    </row>
    <row r="286" spans="1:3" x14ac:dyDescent="0.25">
      <c r="A286" t="s">
        <v>208</v>
      </c>
      <c r="B286" s="3" t="s">
        <v>153</v>
      </c>
    </row>
    <row r="287" spans="1:3" x14ac:dyDescent="0.25">
      <c r="A287" t="s">
        <v>209</v>
      </c>
      <c r="B287" s="3" t="s">
        <v>153</v>
      </c>
    </row>
    <row r="288" spans="1:3" ht="29.1" customHeight="1" x14ac:dyDescent="0.25">
      <c r="A288" s="47" t="s">
        <v>210</v>
      </c>
      <c r="B288" s="3" t="s">
        <v>153</v>
      </c>
    </row>
    <row r="289" spans="1:9" ht="29.1" customHeight="1" x14ac:dyDescent="0.25">
      <c r="A289" s="47" t="s">
        <v>211</v>
      </c>
      <c r="B289" s="3" t="s">
        <v>153</v>
      </c>
    </row>
    <row r="290" spans="1:9" x14ac:dyDescent="0.25">
      <c r="A290" t="s">
        <v>480</v>
      </c>
      <c r="B290" s="49">
        <v>0.42070000000000002</v>
      </c>
    </row>
    <row r="291" spans="1:9" ht="43.5" customHeight="1" x14ac:dyDescent="0.25">
      <c r="A291" s="47" t="s">
        <v>213</v>
      </c>
      <c r="B291" s="3" t="s">
        <v>153</v>
      </c>
    </row>
    <row r="292" spans="1:9" x14ac:dyDescent="0.25">
      <c r="B292" s="3"/>
    </row>
    <row r="293" spans="1:9" ht="29.1" customHeight="1" x14ac:dyDescent="0.25">
      <c r="A293" s="47" t="s">
        <v>214</v>
      </c>
      <c r="B293" s="3" t="s">
        <v>153</v>
      </c>
    </row>
    <row r="294" spans="1:9" ht="29.1" customHeight="1" x14ac:dyDescent="0.25">
      <c r="A294" s="47" t="s">
        <v>215</v>
      </c>
      <c r="B294" t="s">
        <v>153</v>
      </c>
    </row>
    <row r="295" spans="1:9" ht="29.1" customHeight="1" x14ac:dyDescent="0.25">
      <c r="A295" s="47" t="s">
        <v>216</v>
      </c>
      <c r="B295" s="3" t="s">
        <v>153</v>
      </c>
    </row>
    <row r="296" spans="1:9" ht="29.1" customHeight="1" x14ac:dyDescent="0.25">
      <c r="A296" s="47" t="s">
        <v>217</v>
      </c>
      <c r="B296" s="3" t="s">
        <v>153</v>
      </c>
    </row>
    <row r="298" spans="1:9" x14ac:dyDescent="0.25">
      <c r="A298" s="77" t="s">
        <v>481</v>
      </c>
      <c r="B298" s="78" t="s">
        <v>482</v>
      </c>
      <c r="C298" s="76"/>
      <c r="D298" s="76"/>
      <c r="E298" s="76"/>
      <c r="F298" s="76"/>
      <c r="G298" s="76"/>
      <c r="H298" s="76"/>
      <c r="I298" s="76"/>
    </row>
    <row r="299" spans="1:9" x14ac:dyDescent="0.25">
      <c r="A299" s="76"/>
      <c r="B299" s="76"/>
      <c r="C299" s="76"/>
      <c r="D299" s="76"/>
      <c r="E299" s="76"/>
      <c r="F299" s="76"/>
      <c r="G299" s="76"/>
      <c r="H299" s="76"/>
      <c r="I299" s="76"/>
    </row>
    <row r="300" spans="1:9" x14ac:dyDescent="0.25">
      <c r="A300" s="77" t="s">
        <v>483</v>
      </c>
      <c r="B300" s="79" t="s">
        <v>484</v>
      </c>
      <c r="C300" s="80"/>
      <c r="D300" s="80"/>
      <c r="E300" s="76"/>
      <c r="F300" s="76"/>
      <c r="G300" s="76"/>
      <c r="H300" s="76"/>
      <c r="I300" s="76"/>
    </row>
    <row r="301" spans="1:9" x14ac:dyDescent="0.25">
      <c r="A301" s="76"/>
      <c r="B301" s="76"/>
      <c r="C301" s="76"/>
      <c r="D301" s="76"/>
      <c r="E301" s="76"/>
      <c r="F301" s="88"/>
      <c r="G301" s="88"/>
      <c r="H301" s="87"/>
      <c r="I301" s="76"/>
    </row>
    <row r="302" spans="1:9" x14ac:dyDescent="0.25">
      <c r="A302" s="76"/>
      <c r="B302" s="79" t="s">
        <v>485</v>
      </c>
      <c r="C302" s="76"/>
      <c r="D302" s="76"/>
      <c r="E302" s="76"/>
      <c r="F302" s="76"/>
      <c r="G302" s="76"/>
      <c r="H302" s="76"/>
      <c r="I302" s="76"/>
    </row>
    <row r="303" spans="1:9" x14ac:dyDescent="0.25">
      <c r="A303" s="76"/>
      <c r="B303" s="81" t="s">
        <v>486</v>
      </c>
      <c r="C303" s="81" t="s">
        <v>487</v>
      </c>
      <c r="D303" s="76"/>
      <c r="E303" s="76"/>
      <c r="F303" s="76"/>
      <c r="G303" s="76"/>
      <c r="H303" s="76"/>
      <c r="I303" s="76"/>
    </row>
    <row r="304" spans="1:9" x14ac:dyDescent="0.25">
      <c r="A304" s="76"/>
      <c r="B304" s="84" t="s">
        <v>488</v>
      </c>
      <c r="C304" s="89"/>
      <c r="D304" s="76"/>
      <c r="E304" s="90"/>
      <c r="F304" s="76"/>
      <c r="G304" s="76"/>
      <c r="H304" s="76"/>
      <c r="I304" s="76"/>
    </row>
    <row r="305" spans="1:9" x14ac:dyDescent="0.25">
      <c r="A305" s="76"/>
      <c r="B305" s="76"/>
      <c r="C305" s="76"/>
      <c r="D305" s="76"/>
      <c r="E305" s="76"/>
      <c r="F305" s="76"/>
      <c r="G305" s="76"/>
      <c r="H305" s="76"/>
      <c r="I305" s="76"/>
    </row>
    <row r="306" spans="1:9" x14ac:dyDescent="0.25">
      <c r="A306" s="77" t="s">
        <v>489</v>
      </c>
      <c r="B306" s="78" t="s">
        <v>490</v>
      </c>
      <c r="C306" s="76"/>
      <c r="D306" s="76"/>
      <c r="E306" s="76"/>
      <c r="F306" s="76"/>
      <c r="G306" s="76"/>
      <c r="H306" s="76"/>
      <c r="I306" s="76"/>
    </row>
    <row r="307" spans="1:9" x14ac:dyDescent="0.25">
      <c r="A307" s="76"/>
      <c r="B307" s="76"/>
      <c r="C307" s="94"/>
      <c r="D307" s="95"/>
      <c r="E307" s="96">
        <v>18691756509.944</v>
      </c>
      <c r="F307" s="96">
        <v>15069556039.044001</v>
      </c>
      <c r="G307" s="96">
        <v>15069556039.044001</v>
      </c>
      <c r="H307" s="76"/>
      <c r="I307" s="76"/>
    </row>
    <row r="308" spans="1:9" x14ac:dyDescent="0.25">
      <c r="A308" s="77" t="s">
        <v>491</v>
      </c>
      <c r="B308" s="79" t="s">
        <v>492</v>
      </c>
      <c r="C308" s="76"/>
      <c r="D308" s="76"/>
      <c r="E308" s="76"/>
      <c r="F308" s="76"/>
      <c r="G308" s="76"/>
      <c r="H308" s="76"/>
      <c r="I308" s="76"/>
    </row>
    <row r="309" spans="1:9" x14ac:dyDescent="0.25">
      <c r="A309" s="76"/>
      <c r="B309" s="76"/>
      <c r="C309" s="76"/>
      <c r="D309" s="76"/>
      <c r="E309" s="94"/>
      <c r="F309" s="98"/>
      <c r="G309" s="98"/>
      <c r="H309" s="90"/>
      <c r="I309" s="76"/>
    </row>
    <row r="310" spans="1:9" x14ac:dyDescent="0.25">
      <c r="A310" s="76"/>
      <c r="B310" s="100"/>
      <c r="C310" s="76"/>
      <c r="D310" s="76"/>
      <c r="E310" s="76"/>
      <c r="F310" s="76"/>
      <c r="G310" s="76"/>
      <c r="H310" s="76"/>
      <c r="I310" s="76"/>
    </row>
    <row r="311" spans="1:9" x14ac:dyDescent="0.25">
      <c r="A311" s="77" t="s">
        <v>493</v>
      </c>
      <c r="B311" s="79" t="s">
        <v>494</v>
      </c>
      <c r="C311" s="76"/>
      <c r="D311" s="76"/>
      <c r="E311" s="76"/>
      <c r="F311" s="76"/>
      <c r="G311" s="76"/>
      <c r="H311" s="76"/>
      <c r="I311" s="76"/>
    </row>
    <row r="312" spans="1:9" x14ac:dyDescent="0.25">
      <c r="A312" s="76"/>
      <c r="B312" s="76"/>
      <c r="C312" s="76"/>
      <c r="D312" s="76"/>
      <c r="E312" s="76"/>
      <c r="F312" s="76"/>
      <c r="G312" s="76"/>
      <c r="H312" s="76"/>
      <c r="I312" s="76"/>
    </row>
    <row r="313" spans="1:9" x14ac:dyDescent="0.25">
      <c r="A313" s="77" t="s">
        <v>495</v>
      </c>
      <c r="B313" s="78" t="s">
        <v>496</v>
      </c>
      <c r="C313" s="76"/>
      <c r="D313" s="76"/>
      <c r="E313" s="76"/>
      <c r="F313" s="76"/>
      <c r="G313" s="76"/>
      <c r="H313" s="76"/>
      <c r="I313" s="76"/>
    </row>
    <row r="314" spans="1:9" x14ac:dyDescent="0.25">
      <c r="A314" s="76"/>
      <c r="B314" s="101"/>
      <c r="C314" s="76"/>
      <c r="D314" s="76"/>
      <c r="E314" s="76"/>
      <c r="F314" s="76"/>
      <c r="G314" s="76"/>
      <c r="H314" s="76"/>
      <c r="I314" s="76"/>
    </row>
    <row r="315" spans="1:9" x14ac:dyDescent="0.25">
      <c r="A315" s="77" t="s">
        <v>497</v>
      </c>
      <c r="B315" s="79" t="s">
        <v>498</v>
      </c>
      <c r="C315" s="76"/>
      <c r="D315" s="76"/>
      <c r="E315" s="76"/>
      <c r="F315" s="76"/>
      <c r="G315" s="76"/>
      <c r="H315" s="76"/>
      <c r="I315" s="76"/>
    </row>
    <row r="316" spans="1:9" x14ac:dyDescent="0.25">
      <c r="A316" s="77"/>
      <c r="B316" s="78"/>
      <c r="C316" s="76"/>
      <c r="D316" s="76"/>
      <c r="E316" s="76"/>
      <c r="F316" s="76"/>
      <c r="G316" s="76"/>
      <c r="H316" s="76"/>
      <c r="I316" s="76"/>
    </row>
    <row r="317" spans="1:9" x14ac:dyDescent="0.25">
      <c r="A317" s="77" t="s">
        <v>499</v>
      </c>
      <c r="B317" s="79" t="s">
        <v>500</v>
      </c>
      <c r="C317" s="76"/>
      <c r="D317" s="76"/>
      <c r="E317" s="76"/>
      <c r="F317" s="76"/>
      <c r="G317" s="76"/>
      <c r="H317" s="76"/>
      <c r="I317" s="76"/>
    </row>
    <row r="318" spans="1:9" x14ac:dyDescent="0.25">
      <c r="A318" s="77"/>
      <c r="B318" s="84"/>
      <c r="C318" s="84"/>
      <c r="D318" s="84"/>
      <c r="E318" s="102"/>
      <c r="F318" s="86"/>
      <c r="G318" s="86"/>
      <c r="H318" s="76"/>
      <c r="I318" s="76"/>
    </row>
    <row r="319" spans="1:9" x14ac:dyDescent="0.25">
      <c r="A319" s="77"/>
      <c r="B319" s="103"/>
      <c r="C319" s="76"/>
      <c r="D319" s="76"/>
      <c r="E319" s="93"/>
      <c r="F319" s="88"/>
      <c r="G319" s="88"/>
      <c r="H319" s="76"/>
      <c r="I319" s="76"/>
    </row>
    <row r="320" spans="1:9" x14ac:dyDescent="0.25">
      <c r="A320" s="77" t="s">
        <v>501</v>
      </c>
      <c r="B320" s="79" t="s">
        <v>502</v>
      </c>
      <c r="C320" s="76"/>
      <c r="D320" s="76"/>
      <c r="E320" s="76"/>
      <c r="F320" s="76"/>
      <c r="G320" s="76"/>
      <c r="H320" s="76"/>
      <c r="I320" s="76"/>
    </row>
    <row r="321" spans="1:9" x14ac:dyDescent="0.25">
      <c r="A321" s="76"/>
      <c r="B321" s="84"/>
      <c r="C321" s="84"/>
      <c r="D321" s="84"/>
      <c r="E321" s="104"/>
      <c r="F321" s="104"/>
      <c r="G321" s="104"/>
      <c r="H321" s="76"/>
      <c r="I321" s="76"/>
    </row>
    <row r="322" spans="1:9" x14ac:dyDescent="0.25">
      <c r="A322" s="76"/>
      <c r="B322" s="76"/>
      <c r="C322" s="76"/>
      <c r="D322" s="76"/>
      <c r="E322" s="106"/>
      <c r="F322" s="106"/>
      <c r="G322" s="106"/>
      <c r="H322" s="76"/>
      <c r="I322" s="76"/>
    </row>
    <row r="323" spans="1:9" x14ac:dyDescent="0.25">
      <c r="A323" s="76"/>
      <c r="B323" s="76" t="s">
        <v>503</v>
      </c>
      <c r="C323" s="76"/>
      <c r="D323" s="76"/>
      <c r="E323" s="76"/>
      <c r="F323" s="76"/>
      <c r="G323" s="76"/>
      <c r="H323" s="76"/>
      <c r="I323" s="76"/>
    </row>
    <row r="324" spans="1:9" x14ac:dyDescent="0.25">
      <c r="A324" s="76"/>
      <c r="B324" s="76"/>
      <c r="C324" s="76"/>
      <c r="D324" s="76"/>
      <c r="E324" s="76"/>
      <c r="F324" s="76"/>
      <c r="G324" s="76"/>
      <c r="H324" s="76"/>
      <c r="I324" s="76"/>
    </row>
    <row r="325" spans="1:9" x14ac:dyDescent="0.25">
      <c r="A325" s="77" t="s">
        <v>504</v>
      </c>
      <c r="B325" s="78" t="s">
        <v>505</v>
      </c>
      <c r="C325" s="76"/>
      <c r="D325" s="76"/>
      <c r="E325" s="76"/>
      <c r="F325" s="76"/>
      <c r="G325" s="76"/>
      <c r="H325" s="76"/>
      <c r="I325" s="76"/>
    </row>
    <row r="326" spans="1:9" x14ac:dyDescent="0.25">
      <c r="A326" s="76"/>
      <c r="B326" s="76"/>
      <c r="C326" s="76"/>
      <c r="D326" s="76"/>
      <c r="E326" s="76"/>
      <c r="F326" s="76"/>
      <c r="G326" s="76"/>
      <c r="H326" s="76"/>
      <c r="I326" s="76"/>
    </row>
    <row r="327" spans="1:9" x14ac:dyDescent="0.25">
      <c r="A327" s="76"/>
      <c r="B327" s="76" t="s">
        <v>506</v>
      </c>
      <c r="C327" s="76"/>
      <c r="D327" s="76"/>
      <c r="E327" s="76"/>
      <c r="F327" s="76"/>
      <c r="G327" s="76"/>
      <c r="H327" s="76"/>
      <c r="I327" s="76"/>
    </row>
    <row r="328" spans="1:9" x14ac:dyDescent="0.25">
      <c r="A328" s="76"/>
      <c r="B328" s="76"/>
      <c r="C328" s="76"/>
      <c r="D328" s="76"/>
      <c r="E328" s="76"/>
      <c r="F328" s="76"/>
      <c r="G328" s="76"/>
      <c r="H328" s="76"/>
      <c r="I328" s="76"/>
    </row>
    <row r="329" spans="1:9" x14ac:dyDescent="0.25">
      <c r="A329" s="77" t="s">
        <v>507</v>
      </c>
      <c r="B329" s="78" t="s">
        <v>508</v>
      </c>
      <c r="C329" s="76"/>
      <c r="D329" s="76"/>
      <c r="E329" s="76"/>
      <c r="F329" s="76"/>
      <c r="G329" s="76"/>
      <c r="H329" s="76"/>
      <c r="I329" s="76"/>
    </row>
    <row r="330" spans="1:9" x14ac:dyDescent="0.25">
      <c r="A330" s="76"/>
      <c r="B330" s="76"/>
      <c r="C330" s="76"/>
      <c r="D330" s="76"/>
      <c r="E330" s="76"/>
      <c r="F330" s="76"/>
      <c r="G330" s="76"/>
      <c r="H330" s="76"/>
      <c r="I330" s="76" t="s">
        <v>509</v>
      </c>
    </row>
    <row r="332" spans="1:9" ht="69.95" customHeight="1" x14ac:dyDescent="0.25">
      <c r="A332" s="107" t="s">
        <v>227</v>
      </c>
      <c r="B332" s="107" t="s">
        <v>228</v>
      </c>
      <c r="C332" s="107" t="s">
        <v>5</v>
      </c>
      <c r="D332" s="107" t="s">
        <v>6</v>
      </c>
    </row>
    <row r="333" spans="1:9" ht="69.95" customHeight="1" x14ac:dyDescent="0.25">
      <c r="A333" s="107" t="s">
        <v>2795</v>
      </c>
      <c r="B333" s="107"/>
      <c r="C333" s="107" t="s">
        <v>61</v>
      </c>
      <c r="D333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78"/>
  <sheetViews>
    <sheetView showGridLines="0" workbookViewId="0">
      <pane ySplit="4" topLeftCell="A57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2796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2797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152</v>
      </c>
      <c r="B7" s="31"/>
      <c r="C7" s="31"/>
      <c r="D7" s="14"/>
      <c r="E7" s="15" t="s">
        <v>153</v>
      </c>
      <c r="F7" s="16" t="s">
        <v>153</v>
      </c>
      <c r="G7" s="16"/>
    </row>
    <row r="8" spans="1:7" x14ac:dyDescent="0.25">
      <c r="A8" s="13"/>
      <c r="B8" s="31"/>
      <c r="C8" s="31"/>
      <c r="D8" s="14"/>
      <c r="E8" s="15"/>
      <c r="F8" s="16"/>
      <c r="G8" s="16"/>
    </row>
    <row r="9" spans="1:7" x14ac:dyDescent="0.25">
      <c r="A9" s="17" t="s">
        <v>2410</v>
      </c>
      <c r="B9" s="32"/>
      <c r="C9" s="32"/>
      <c r="D9" s="18"/>
      <c r="E9" s="41"/>
      <c r="F9" s="21"/>
      <c r="G9" s="16"/>
    </row>
    <row r="10" spans="1:7" x14ac:dyDescent="0.25">
      <c r="A10" s="17" t="s">
        <v>2798</v>
      </c>
      <c r="B10" s="32"/>
      <c r="C10" s="32"/>
      <c r="D10" s="18"/>
      <c r="E10" s="41"/>
      <c r="F10" s="21"/>
      <c r="G10" s="16"/>
    </row>
    <row r="11" spans="1:7" x14ac:dyDescent="0.25">
      <c r="A11" s="58" t="s">
        <v>2412</v>
      </c>
      <c r="B11" s="31" t="s">
        <v>2413</v>
      </c>
      <c r="C11" s="32"/>
      <c r="D11" s="58">
        <v>1035</v>
      </c>
      <c r="E11" s="41">
        <v>155019.19500000001</v>
      </c>
      <c r="F11" s="21">
        <f>E11/E21</f>
        <v>0.97614530170174585</v>
      </c>
      <c r="G11" s="16"/>
    </row>
    <row r="12" spans="1:7" x14ac:dyDescent="0.25">
      <c r="A12" s="59" t="s">
        <v>190</v>
      </c>
      <c r="B12" s="60"/>
      <c r="C12" s="60"/>
      <c r="D12" s="61"/>
      <c r="E12" s="37">
        <f>SUM(E11)</f>
        <v>155019.19500000001</v>
      </c>
      <c r="F12" s="38">
        <f>SUM(F11)</f>
        <v>0.97614530170174585</v>
      </c>
      <c r="G12" s="16"/>
    </row>
    <row r="13" spans="1:7" x14ac:dyDescent="0.25">
      <c r="A13" s="13"/>
      <c r="B13" s="31"/>
      <c r="C13" s="31"/>
      <c r="D13" s="14"/>
      <c r="E13" s="15"/>
      <c r="F13" s="16"/>
      <c r="G13" s="16"/>
    </row>
    <row r="14" spans="1:7" x14ac:dyDescent="0.25">
      <c r="A14" s="17" t="s">
        <v>191</v>
      </c>
      <c r="B14" s="31"/>
      <c r="C14" s="31"/>
      <c r="D14" s="14"/>
      <c r="E14" s="15"/>
      <c r="F14" s="16"/>
      <c r="G14" s="16"/>
    </row>
    <row r="15" spans="1:7" x14ac:dyDescent="0.25">
      <c r="A15" s="13" t="s">
        <v>192</v>
      </c>
      <c r="B15" s="31"/>
      <c r="C15" s="31"/>
      <c r="D15" s="14"/>
      <c r="E15" s="15">
        <v>148.91</v>
      </c>
      <c r="F15" s="16">
        <v>9.3800000000000003E-4</v>
      </c>
      <c r="G15" s="16">
        <v>5.2331000000000003E-2</v>
      </c>
    </row>
    <row r="16" spans="1:7" x14ac:dyDescent="0.25">
      <c r="A16" s="17" t="s">
        <v>187</v>
      </c>
      <c r="B16" s="32"/>
      <c r="C16" s="32"/>
      <c r="D16" s="18"/>
      <c r="E16" s="19">
        <v>148.91</v>
      </c>
      <c r="F16" s="20">
        <v>9.3700000000000001E-4</v>
      </c>
      <c r="G16" s="21"/>
    </row>
    <row r="17" spans="1:7" x14ac:dyDescent="0.25">
      <c r="A17" s="13"/>
      <c r="B17" s="31"/>
      <c r="C17" s="31"/>
      <c r="D17" s="14"/>
      <c r="E17" s="15"/>
      <c r="F17" s="16"/>
      <c r="G17" s="16"/>
    </row>
    <row r="18" spans="1:7" x14ac:dyDescent="0.25">
      <c r="A18" s="24" t="s">
        <v>190</v>
      </c>
      <c r="B18" s="33"/>
      <c r="C18" s="33"/>
      <c r="D18" s="25"/>
      <c r="E18" s="19">
        <v>148.91</v>
      </c>
      <c r="F18" s="20">
        <v>9.3800000000000003E-4</v>
      </c>
      <c r="G18" s="21"/>
    </row>
    <row r="19" spans="1:7" x14ac:dyDescent="0.25">
      <c r="A19" s="13" t="s">
        <v>193</v>
      </c>
      <c r="B19" s="31"/>
      <c r="C19" s="31"/>
      <c r="D19" s="14"/>
      <c r="E19" s="15">
        <v>2.1350299999999999E-2</v>
      </c>
      <c r="F19" s="68">
        <v>0</v>
      </c>
      <c r="G19" s="16"/>
    </row>
    <row r="20" spans="1:7" x14ac:dyDescent="0.25">
      <c r="A20" s="13" t="s">
        <v>194</v>
      </c>
      <c r="B20" s="31"/>
      <c r="C20" s="31"/>
      <c r="D20" s="14"/>
      <c r="E20" s="15">
        <v>3639.3686496999999</v>
      </c>
      <c r="F20" s="16">
        <v>2.3E-2</v>
      </c>
      <c r="G20" s="16">
        <v>5.2330000000000002E-2</v>
      </c>
    </row>
    <row r="21" spans="1:7" x14ac:dyDescent="0.25">
      <c r="A21" s="26" t="s">
        <v>195</v>
      </c>
      <c r="B21" s="34"/>
      <c r="C21" s="34"/>
      <c r="D21" s="27"/>
      <c r="E21" s="28">
        <v>158807.5</v>
      </c>
      <c r="F21" s="29">
        <v>1</v>
      </c>
      <c r="G21" s="29"/>
    </row>
    <row r="23" spans="1:7" x14ac:dyDescent="0.25">
      <c r="E23" s="62"/>
      <c r="F23" s="2"/>
    </row>
    <row r="25" spans="1:7" x14ac:dyDescent="0.25">
      <c r="A25" s="69" t="s">
        <v>197</v>
      </c>
    </row>
    <row r="26" spans="1:7" x14ac:dyDescent="0.25">
      <c r="A26" s="1" t="s">
        <v>199</v>
      </c>
    </row>
    <row r="27" spans="1:7" x14ac:dyDescent="0.25">
      <c r="A27" s="47" t="s">
        <v>200</v>
      </c>
      <c r="B27" s="3" t="s">
        <v>153</v>
      </c>
    </row>
    <row r="28" spans="1:7" x14ac:dyDescent="0.25">
      <c r="A28" t="s">
        <v>201</v>
      </c>
    </row>
    <row r="29" spans="1:7" x14ac:dyDescent="0.25">
      <c r="A29" t="s">
        <v>202</v>
      </c>
      <c r="B29" t="s">
        <v>203</v>
      </c>
      <c r="C29" t="s">
        <v>203</v>
      </c>
    </row>
    <row r="30" spans="1:7" x14ac:dyDescent="0.25">
      <c r="B30" s="63">
        <v>46112</v>
      </c>
      <c r="C30" s="63">
        <v>46142</v>
      </c>
    </row>
    <row r="31" spans="1:7" x14ac:dyDescent="0.25">
      <c r="A31" t="s">
        <v>206</v>
      </c>
      <c r="B31">
        <v>146.29220000000001</v>
      </c>
      <c r="C31">
        <v>149.1884</v>
      </c>
    </row>
    <row r="32" spans="1:7" x14ac:dyDescent="0.25">
      <c r="A32" t="s">
        <v>208</v>
      </c>
      <c r="B32" s="3" t="s">
        <v>153</v>
      </c>
    </row>
    <row r="33" spans="1:9" x14ac:dyDescent="0.25">
      <c r="A33" t="s">
        <v>209</v>
      </c>
      <c r="B33" s="3" t="s">
        <v>153</v>
      </c>
    </row>
    <row r="34" spans="1:9" ht="29.1" customHeight="1" x14ac:dyDescent="0.25">
      <c r="A34" s="47" t="s">
        <v>210</v>
      </c>
      <c r="B34" s="3" t="s">
        <v>153</v>
      </c>
    </row>
    <row r="35" spans="1:9" ht="29.1" customHeight="1" x14ac:dyDescent="0.25">
      <c r="A35" s="47" t="s">
        <v>211</v>
      </c>
      <c r="B35" s="3" t="s">
        <v>153</v>
      </c>
    </row>
    <row r="36" spans="1:9" ht="43.5" customHeight="1" x14ac:dyDescent="0.25">
      <c r="A36" s="47" t="s">
        <v>213</v>
      </c>
      <c r="B36" s="3" t="s">
        <v>153</v>
      </c>
    </row>
    <row r="37" spans="1:9" x14ac:dyDescent="0.25">
      <c r="B37" s="3"/>
    </row>
    <row r="38" spans="1:9" ht="29.1" customHeight="1" x14ac:dyDescent="0.25">
      <c r="A38" s="47" t="s">
        <v>214</v>
      </c>
      <c r="B38" s="3" t="s">
        <v>153</v>
      </c>
    </row>
    <row r="39" spans="1:9" ht="29.1" customHeight="1" x14ac:dyDescent="0.25">
      <c r="A39" s="47" t="s">
        <v>215</v>
      </c>
      <c r="B39">
        <v>155698.21</v>
      </c>
    </row>
    <row r="40" spans="1:9" ht="29.1" customHeight="1" x14ac:dyDescent="0.25">
      <c r="A40" s="47" t="s">
        <v>216</v>
      </c>
      <c r="B40" s="3" t="s">
        <v>153</v>
      </c>
    </row>
    <row r="41" spans="1:9" ht="29.1" customHeight="1" x14ac:dyDescent="0.25">
      <c r="A41" s="47" t="s">
        <v>217</v>
      </c>
      <c r="B41" s="3" t="s">
        <v>153</v>
      </c>
    </row>
    <row r="43" spans="1:9" x14ac:dyDescent="0.25">
      <c r="A43" s="77" t="s">
        <v>481</v>
      </c>
      <c r="B43" s="78" t="s">
        <v>482</v>
      </c>
      <c r="C43" s="76"/>
      <c r="D43" s="76"/>
      <c r="E43" s="76"/>
      <c r="F43" s="76"/>
      <c r="G43" s="76"/>
      <c r="H43" s="76"/>
      <c r="I43" s="76"/>
    </row>
    <row r="44" spans="1:9" x14ac:dyDescent="0.25">
      <c r="A44" s="76"/>
      <c r="B44" s="76"/>
      <c r="C44" s="76"/>
      <c r="D44" s="76"/>
      <c r="E44" s="76"/>
      <c r="F44" s="76"/>
      <c r="G44" s="76"/>
      <c r="H44" s="76"/>
      <c r="I44" s="76"/>
    </row>
    <row r="45" spans="1:9" x14ac:dyDescent="0.25">
      <c r="A45" s="77" t="s">
        <v>483</v>
      </c>
      <c r="B45" s="79" t="s">
        <v>484</v>
      </c>
      <c r="C45" s="80"/>
      <c r="D45" s="80"/>
      <c r="E45" s="76"/>
      <c r="F45" s="76"/>
      <c r="G45" s="76"/>
      <c r="H45" s="76"/>
      <c r="I45" s="76"/>
    </row>
    <row r="46" spans="1:9" x14ac:dyDescent="0.25">
      <c r="A46" s="76"/>
      <c r="B46" s="76"/>
      <c r="C46" s="76"/>
      <c r="D46" s="76"/>
      <c r="E46" s="76"/>
      <c r="F46" s="88"/>
      <c r="G46" s="88"/>
      <c r="H46" s="87"/>
      <c r="I46" s="76"/>
    </row>
    <row r="47" spans="1:9" x14ac:dyDescent="0.25">
      <c r="A47" s="76"/>
      <c r="B47" s="79" t="s">
        <v>485</v>
      </c>
      <c r="C47" s="76"/>
      <c r="D47" s="76"/>
      <c r="E47" s="76"/>
      <c r="F47" s="76"/>
      <c r="G47" s="76"/>
      <c r="H47" s="76"/>
      <c r="I47" s="76"/>
    </row>
    <row r="48" spans="1:9" x14ac:dyDescent="0.25">
      <c r="A48" s="76"/>
      <c r="B48" s="81" t="s">
        <v>486</v>
      </c>
      <c r="C48" s="81" t="s">
        <v>487</v>
      </c>
      <c r="D48" s="76"/>
      <c r="E48" s="76"/>
      <c r="F48" s="76"/>
      <c r="G48" s="76"/>
      <c r="H48" s="76"/>
      <c r="I48" s="76"/>
    </row>
    <row r="49" spans="1:9" x14ac:dyDescent="0.25">
      <c r="A49" s="76"/>
      <c r="B49" s="84" t="s">
        <v>488</v>
      </c>
      <c r="C49" s="89"/>
      <c r="D49" s="76"/>
      <c r="E49" s="90"/>
      <c r="F49" s="76"/>
      <c r="G49" s="76"/>
      <c r="H49" s="76"/>
      <c r="I49" s="76"/>
    </row>
    <row r="50" spans="1:9" x14ac:dyDescent="0.25">
      <c r="A50" s="76"/>
      <c r="B50" s="76"/>
      <c r="C50" s="76"/>
      <c r="D50" s="76"/>
      <c r="E50" s="76"/>
      <c r="F50" s="76"/>
      <c r="G50" s="76"/>
      <c r="H50" s="76"/>
      <c r="I50" s="76"/>
    </row>
    <row r="51" spans="1:9" x14ac:dyDescent="0.25">
      <c r="A51" s="77" t="s">
        <v>489</v>
      </c>
      <c r="B51" s="78" t="s">
        <v>490</v>
      </c>
      <c r="C51" s="76"/>
      <c r="D51" s="76"/>
      <c r="E51" s="76"/>
      <c r="F51" s="76"/>
      <c r="G51" s="76"/>
      <c r="H51" s="76"/>
      <c r="I51" s="76"/>
    </row>
    <row r="52" spans="1:9" x14ac:dyDescent="0.25">
      <c r="A52" s="76"/>
      <c r="B52" s="76"/>
      <c r="C52" s="94"/>
      <c r="D52" s="95"/>
      <c r="E52" s="96">
        <v>18691756509.944</v>
      </c>
      <c r="F52" s="96">
        <v>15069556039.044001</v>
      </c>
      <c r="G52" s="96">
        <v>15069556039.044001</v>
      </c>
      <c r="H52" s="76"/>
      <c r="I52" s="76"/>
    </row>
    <row r="53" spans="1:9" x14ac:dyDescent="0.25">
      <c r="A53" s="77" t="s">
        <v>491</v>
      </c>
      <c r="B53" s="79" t="s">
        <v>492</v>
      </c>
      <c r="C53" s="76"/>
      <c r="D53" s="76"/>
      <c r="E53" s="76"/>
      <c r="F53" s="76"/>
      <c r="G53" s="76"/>
      <c r="H53" s="76"/>
      <c r="I53" s="76"/>
    </row>
    <row r="54" spans="1:9" x14ac:dyDescent="0.25">
      <c r="A54" s="76"/>
      <c r="B54" s="76"/>
      <c r="C54" s="76"/>
      <c r="D54" s="76"/>
      <c r="E54" s="94"/>
      <c r="F54" s="98"/>
      <c r="G54" s="98"/>
      <c r="H54" s="90"/>
      <c r="I54" s="76"/>
    </row>
    <row r="55" spans="1:9" x14ac:dyDescent="0.25">
      <c r="A55" s="76"/>
      <c r="B55" s="100"/>
      <c r="C55" s="76"/>
      <c r="D55" s="76"/>
      <c r="E55" s="76"/>
      <c r="F55" s="76"/>
      <c r="G55" s="76"/>
      <c r="H55" s="76"/>
      <c r="I55" s="76"/>
    </row>
    <row r="56" spans="1:9" x14ac:dyDescent="0.25">
      <c r="A56" s="77" t="s">
        <v>493</v>
      </c>
      <c r="B56" s="79" t="s">
        <v>494</v>
      </c>
      <c r="C56" s="76"/>
      <c r="D56" s="76"/>
      <c r="E56" s="76"/>
      <c r="F56" s="76"/>
      <c r="G56" s="76"/>
      <c r="H56" s="76"/>
      <c r="I56" s="76"/>
    </row>
    <row r="57" spans="1:9" x14ac:dyDescent="0.25">
      <c r="A57" s="76"/>
      <c r="B57" s="76"/>
      <c r="C57" s="76"/>
      <c r="D57" s="76"/>
      <c r="E57" s="76"/>
      <c r="F57" s="76"/>
      <c r="G57" s="76"/>
      <c r="H57" s="76"/>
      <c r="I57" s="76"/>
    </row>
    <row r="58" spans="1:9" x14ac:dyDescent="0.25">
      <c r="A58" s="77" t="s">
        <v>495</v>
      </c>
      <c r="B58" s="78" t="s">
        <v>496</v>
      </c>
      <c r="C58" s="76"/>
      <c r="D58" s="76"/>
      <c r="E58" s="76"/>
      <c r="F58" s="76"/>
      <c r="G58" s="76"/>
      <c r="H58" s="76"/>
      <c r="I58" s="76"/>
    </row>
    <row r="59" spans="1:9" x14ac:dyDescent="0.25">
      <c r="A59" s="76"/>
      <c r="B59" s="101"/>
      <c r="C59" s="76"/>
      <c r="D59" s="76"/>
      <c r="E59" s="76"/>
      <c r="F59" s="76"/>
      <c r="G59" s="76"/>
      <c r="H59" s="76"/>
      <c r="I59" s="76"/>
    </row>
    <row r="60" spans="1:9" x14ac:dyDescent="0.25">
      <c r="A60" s="77" t="s">
        <v>497</v>
      </c>
      <c r="B60" s="79" t="s">
        <v>498</v>
      </c>
      <c r="C60" s="76"/>
      <c r="D60" s="76"/>
      <c r="E60" s="76"/>
      <c r="F60" s="76"/>
      <c r="G60" s="76"/>
      <c r="H60" s="76"/>
      <c r="I60" s="76"/>
    </row>
    <row r="61" spans="1:9" x14ac:dyDescent="0.25">
      <c r="A61" s="77"/>
      <c r="B61" s="78"/>
      <c r="C61" s="76"/>
      <c r="D61" s="76"/>
      <c r="E61" s="76"/>
      <c r="F61" s="76"/>
      <c r="G61" s="76"/>
      <c r="H61" s="76"/>
      <c r="I61" s="76"/>
    </row>
    <row r="62" spans="1:9" x14ac:dyDescent="0.25">
      <c r="A62" s="77" t="s">
        <v>499</v>
      </c>
      <c r="B62" s="79" t="s">
        <v>500</v>
      </c>
      <c r="C62" s="76"/>
      <c r="D62" s="76"/>
      <c r="E62" s="76"/>
      <c r="F62" s="76"/>
      <c r="G62" s="76"/>
      <c r="H62" s="76"/>
      <c r="I62" s="76"/>
    </row>
    <row r="63" spans="1:9" x14ac:dyDescent="0.25">
      <c r="A63" s="77"/>
      <c r="B63" s="84"/>
      <c r="C63" s="84"/>
      <c r="D63" s="84"/>
      <c r="E63" s="102"/>
      <c r="F63" s="86"/>
      <c r="G63" s="86"/>
      <c r="H63" s="76"/>
      <c r="I63" s="76"/>
    </row>
    <row r="64" spans="1:9" x14ac:dyDescent="0.25">
      <c r="A64" s="77"/>
      <c r="B64" s="103"/>
      <c r="C64" s="76"/>
      <c r="D64" s="76"/>
      <c r="E64" s="93"/>
      <c r="F64" s="88"/>
      <c r="G64" s="88"/>
      <c r="H64" s="76"/>
      <c r="I64" s="76"/>
    </row>
    <row r="65" spans="1:9" x14ac:dyDescent="0.25">
      <c r="A65" s="77" t="s">
        <v>501</v>
      </c>
      <c r="B65" s="79" t="s">
        <v>502</v>
      </c>
      <c r="C65" s="76"/>
      <c r="D65" s="76"/>
      <c r="E65" s="76"/>
      <c r="F65" s="76"/>
      <c r="G65" s="76"/>
      <c r="H65" s="76"/>
      <c r="I65" s="76"/>
    </row>
    <row r="66" spans="1:9" x14ac:dyDescent="0.25">
      <c r="A66" s="76"/>
      <c r="B66" s="84"/>
      <c r="C66" s="84"/>
      <c r="D66" s="84"/>
      <c r="E66" s="104"/>
      <c r="F66" s="104"/>
      <c r="G66" s="104"/>
      <c r="H66" s="76"/>
      <c r="I66" s="76"/>
    </row>
    <row r="67" spans="1:9" x14ac:dyDescent="0.25">
      <c r="A67" s="76"/>
      <c r="B67" s="76"/>
      <c r="C67" s="76"/>
      <c r="D67" s="76"/>
      <c r="E67" s="106"/>
      <c r="F67" s="106"/>
      <c r="G67" s="106"/>
      <c r="H67" s="76"/>
      <c r="I67" s="76"/>
    </row>
    <row r="68" spans="1:9" x14ac:dyDescent="0.25">
      <c r="A68" s="76"/>
      <c r="B68" s="76" t="s">
        <v>503</v>
      </c>
      <c r="C68" s="76"/>
      <c r="D68" s="76"/>
      <c r="E68" s="76"/>
      <c r="F68" s="76"/>
      <c r="G68" s="76"/>
      <c r="H68" s="76"/>
      <c r="I68" s="76"/>
    </row>
    <row r="69" spans="1:9" x14ac:dyDescent="0.25">
      <c r="A69" s="76"/>
      <c r="B69" s="76"/>
      <c r="C69" s="76"/>
      <c r="D69" s="76"/>
      <c r="E69" s="76"/>
      <c r="F69" s="76"/>
      <c r="G69" s="76"/>
      <c r="H69" s="76"/>
      <c r="I69" s="76"/>
    </row>
    <row r="70" spans="1:9" x14ac:dyDescent="0.25">
      <c r="A70" s="77" t="s">
        <v>504</v>
      </c>
      <c r="B70" s="78" t="s">
        <v>505</v>
      </c>
      <c r="C70" s="76"/>
      <c r="D70" s="76"/>
      <c r="E70" s="76"/>
      <c r="F70" s="76"/>
      <c r="G70" s="76"/>
      <c r="H70" s="76"/>
      <c r="I70" s="76"/>
    </row>
    <row r="71" spans="1:9" x14ac:dyDescent="0.25">
      <c r="A71" s="76"/>
      <c r="B71" s="76"/>
      <c r="C71" s="76"/>
      <c r="D71" s="76"/>
      <c r="E71" s="76"/>
      <c r="F71" s="76"/>
      <c r="G71" s="76"/>
      <c r="H71" s="76"/>
      <c r="I71" s="76"/>
    </row>
    <row r="72" spans="1:9" x14ac:dyDescent="0.25">
      <c r="A72" s="76"/>
      <c r="B72" s="76" t="s">
        <v>506</v>
      </c>
      <c r="C72" s="76"/>
      <c r="D72" s="76"/>
      <c r="E72" s="76"/>
      <c r="F72" s="76"/>
      <c r="G72" s="76"/>
      <c r="H72" s="76"/>
      <c r="I72" s="76"/>
    </row>
    <row r="73" spans="1:9" x14ac:dyDescent="0.25">
      <c r="A73" s="76"/>
      <c r="B73" s="76"/>
      <c r="C73" s="76"/>
      <c r="D73" s="76"/>
      <c r="E73" s="76"/>
      <c r="F73" s="76"/>
      <c r="G73" s="76"/>
      <c r="H73" s="76"/>
      <c r="I73" s="76"/>
    </row>
    <row r="74" spans="1:9" x14ac:dyDescent="0.25">
      <c r="A74" s="77" t="s">
        <v>507</v>
      </c>
      <c r="B74" s="78" t="s">
        <v>508</v>
      </c>
      <c r="C74" s="76"/>
      <c r="D74" s="76"/>
      <c r="E74" s="76"/>
      <c r="F74" s="76"/>
      <c r="G74" s="76"/>
      <c r="H74" s="76"/>
      <c r="I74" s="76"/>
    </row>
    <row r="75" spans="1:9" x14ac:dyDescent="0.25">
      <c r="A75" s="76"/>
      <c r="B75" s="76"/>
      <c r="C75" s="76"/>
      <c r="D75" s="76"/>
      <c r="E75" s="76"/>
      <c r="F75" s="76"/>
      <c r="G75" s="76"/>
      <c r="H75" s="76"/>
      <c r="I75" s="76" t="s">
        <v>509</v>
      </c>
    </row>
    <row r="77" spans="1:9" ht="69.95" customHeight="1" x14ac:dyDescent="0.25">
      <c r="A77" s="107" t="s">
        <v>227</v>
      </c>
      <c r="B77" s="107" t="s">
        <v>228</v>
      </c>
      <c r="C77" s="107" t="s">
        <v>5</v>
      </c>
      <c r="D77" s="107" t="s">
        <v>6</v>
      </c>
    </row>
    <row r="78" spans="1:9" ht="69.95" customHeight="1" x14ac:dyDescent="0.25">
      <c r="A78" s="107" t="s">
        <v>2799</v>
      </c>
      <c r="B78" s="107"/>
      <c r="C78" s="107" t="s">
        <v>112</v>
      </c>
      <c r="D78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214"/>
  <sheetViews>
    <sheetView showGridLines="0" workbookViewId="0">
      <pane ySplit="4" topLeftCell="A112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26" bestFit="1" customWidth="1"/>
    <col min="2" max="2" width="22" bestFit="1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2800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2801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152</v>
      </c>
      <c r="B7" s="31"/>
      <c r="C7" s="31"/>
      <c r="D7" s="14"/>
      <c r="E7" s="15" t="s">
        <v>153</v>
      </c>
      <c r="F7" s="16" t="s">
        <v>153</v>
      </c>
      <c r="G7" s="16"/>
    </row>
    <row r="8" spans="1:7" x14ac:dyDescent="0.25">
      <c r="A8" s="13"/>
      <c r="B8" s="31"/>
      <c r="C8" s="31"/>
      <c r="D8" s="14"/>
      <c r="E8" s="15"/>
      <c r="F8" s="16"/>
      <c r="G8" s="16"/>
    </row>
    <row r="9" spans="1:7" x14ac:dyDescent="0.25">
      <c r="A9" s="17" t="s">
        <v>852</v>
      </c>
      <c r="B9" s="31"/>
      <c r="C9" s="31"/>
      <c r="D9" s="14"/>
      <c r="E9" s="15"/>
      <c r="F9" s="16"/>
      <c r="G9" s="16"/>
    </row>
    <row r="10" spans="1:7" x14ac:dyDescent="0.25">
      <c r="A10" s="13"/>
      <c r="B10" s="31"/>
      <c r="C10" s="31"/>
      <c r="D10" s="14"/>
      <c r="E10" s="15"/>
      <c r="F10" s="16"/>
      <c r="G10" s="16"/>
    </row>
    <row r="11" spans="1:7" x14ac:dyDescent="0.25">
      <c r="A11" s="17" t="s">
        <v>853</v>
      </c>
      <c r="B11" s="31"/>
      <c r="C11" s="31"/>
      <c r="D11" s="14"/>
      <c r="E11" s="15"/>
      <c r="F11" s="16"/>
      <c r="G11" s="16"/>
    </row>
    <row r="12" spans="1:7" x14ac:dyDescent="0.25">
      <c r="A12" s="13" t="s">
        <v>2802</v>
      </c>
      <c r="B12" s="31" t="s">
        <v>2803</v>
      </c>
      <c r="C12" s="31" t="s">
        <v>235</v>
      </c>
      <c r="D12" s="14">
        <v>37500000</v>
      </c>
      <c r="E12" s="15">
        <v>37284.300000000003</v>
      </c>
      <c r="F12" s="16">
        <v>2.47E-2</v>
      </c>
      <c r="G12" s="16">
        <v>5.1503E-2</v>
      </c>
    </row>
    <row r="13" spans="1:7" x14ac:dyDescent="0.25">
      <c r="A13" s="13" t="s">
        <v>2804</v>
      </c>
      <c r="B13" s="31" t="s">
        <v>2805</v>
      </c>
      <c r="C13" s="31" t="s">
        <v>235</v>
      </c>
      <c r="D13" s="14">
        <v>35000000</v>
      </c>
      <c r="E13" s="15">
        <v>34798.68</v>
      </c>
      <c r="F13" s="16">
        <v>2.3099999999999999E-2</v>
      </c>
      <c r="G13" s="16">
        <v>5.1503E-2</v>
      </c>
    </row>
    <row r="14" spans="1:7" x14ac:dyDescent="0.25">
      <c r="A14" s="13" t="s">
        <v>1321</v>
      </c>
      <c r="B14" s="31" t="s">
        <v>1322</v>
      </c>
      <c r="C14" s="31" t="s">
        <v>235</v>
      </c>
      <c r="D14" s="14">
        <v>27000000</v>
      </c>
      <c r="E14" s="15">
        <v>26950.560000000001</v>
      </c>
      <c r="F14" s="16">
        <v>1.7899999999999999E-2</v>
      </c>
      <c r="G14" s="16">
        <v>5.1503E-2</v>
      </c>
    </row>
    <row r="15" spans="1:7" x14ac:dyDescent="0.25">
      <c r="A15" s="13" t="s">
        <v>951</v>
      </c>
      <c r="B15" s="31" t="s">
        <v>952</v>
      </c>
      <c r="C15" s="31" t="s">
        <v>235</v>
      </c>
      <c r="D15" s="14">
        <v>18500000</v>
      </c>
      <c r="E15" s="15">
        <v>18411.87</v>
      </c>
      <c r="F15" s="16">
        <v>1.2200000000000001E-2</v>
      </c>
      <c r="G15" s="16">
        <v>5.1393000000000001E-2</v>
      </c>
    </row>
    <row r="16" spans="1:7" x14ac:dyDescent="0.25">
      <c r="A16" s="13" t="s">
        <v>2806</v>
      </c>
      <c r="B16" s="31" t="s">
        <v>2807</v>
      </c>
      <c r="C16" s="31" t="s">
        <v>235</v>
      </c>
      <c r="D16" s="14">
        <v>15500000</v>
      </c>
      <c r="E16" s="15">
        <v>15487</v>
      </c>
      <c r="F16" s="16">
        <v>1.03E-2</v>
      </c>
      <c r="G16" s="16">
        <v>5.1111999999999998E-2</v>
      </c>
    </row>
    <row r="17" spans="1:7" x14ac:dyDescent="0.25">
      <c r="A17" s="13" t="s">
        <v>1341</v>
      </c>
      <c r="B17" s="31" t="s">
        <v>1342</v>
      </c>
      <c r="C17" s="31" t="s">
        <v>235</v>
      </c>
      <c r="D17" s="14">
        <v>10000000</v>
      </c>
      <c r="E17" s="15">
        <v>9991.61</v>
      </c>
      <c r="F17" s="16">
        <v>6.6E-3</v>
      </c>
      <c r="G17" s="16">
        <v>5.1111999999999998E-2</v>
      </c>
    </row>
    <row r="18" spans="1:7" x14ac:dyDescent="0.25">
      <c r="A18" s="13" t="s">
        <v>2808</v>
      </c>
      <c r="B18" s="31" t="s">
        <v>2809</v>
      </c>
      <c r="C18" s="31" t="s">
        <v>235</v>
      </c>
      <c r="D18" s="14">
        <v>500000</v>
      </c>
      <c r="E18" s="15">
        <v>498.14</v>
      </c>
      <c r="F18" s="16">
        <v>2.9999999999999997E-4</v>
      </c>
      <c r="G18" s="16">
        <v>5.0368000000000003E-2</v>
      </c>
    </row>
    <row r="19" spans="1:7" x14ac:dyDescent="0.25">
      <c r="A19" s="17" t="s">
        <v>187</v>
      </c>
      <c r="B19" s="32"/>
      <c r="C19" s="32"/>
      <c r="D19" s="18"/>
      <c r="E19" s="19">
        <v>143422.16</v>
      </c>
      <c r="F19" s="20">
        <v>9.5100000000000004E-2</v>
      </c>
      <c r="G19" s="21"/>
    </row>
    <row r="20" spans="1:7" x14ac:dyDescent="0.25">
      <c r="A20" s="17" t="s">
        <v>856</v>
      </c>
      <c r="B20" s="31"/>
      <c r="C20" s="31"/>
      <c r="D20" s="14"/>
      <c r="E20" s="15"/>
      <c r="F20" s="16"/>
      <c r="G20" s="16"/>
    </row>
    <row r="21" spans="1:7" x14ac:dyDescent="0.25">
      <c r="A21" s="13" t="s">
        <v>2810</v>
      </c>
      <c r="B21" s="31" t="s">
        <v>2811</v>
      </c>
      <c r="C21" s="31" t="s">
        <v>859</v>
      </c>
      <c r="D21" s="14">
        <v>52500000</v>
      </c>
      <c r="E21" s="15">
        <v>52016.37</v>
      </c>
      <c r="F21" s="16">
        <v>3.4500000000000003E-2</v>
      </c>
      <c r="G21" s="16">
        <v>6.2849000000000002E-2</v>
      </c>
    </row>
    <row r="22" spans="1:7" x14ac:dyDescent="0.25">
      <c r="A22" s="13" t="s">
        <v>2812</v>
      </c>
      <c r="B22" s="31" t="s">
        <v>2813</v>
      </c>
      <c r="C22" s="31" t="s">
        <v>859</v>
      </c>
      <c r="D22" s="14">
        <v>45000000</v>
      </c>
      <c r="E22" s="15">
        <v>44788.68</v>
      </c>
      <c r="F22" s="16">
        <v>2.9700000000000001E-2</v>
      </c>
      <c r="G22" s="16">
        <v>6.1504999999999997E-2</v>
      </c>
    </row>
    <row r="23" spans="1:7" x14ac:dyDescent="0.25">
      <c r="A23" s="13" t="s">
        <v>2814</v>
      </c>
      <c r="B23" s="31" t="s">
        <v>2815</v>
      </c>
      <c r="C23" s="31" t="s">
        <v>859</v>
      </c>
      <c r="D23" s="14">
        <v>35000000</v>
      </c>
      <c r="E23" s="15">
        <v>34756.019999999997</v>
      </c>
      <c r="F23" s="16">
        <v>2.3E-2</v>
      </c>
      <c r="G23" s="16">
        <v>6.2495000000000002E-2</v>
      </c>
    </row>
    <row r="24" spans="1:7" x14ac:dyDescent="0.25">
      <c r="A24" s="13" t="s">
        <v>2816</v>
      </c>
      <c r="B24" s="31" t="s">
        <v>2817</v>
      </c>
      <c r="C24" s="31" t="s">
        <v>859</v>
      </c>
      <c r="D24" s="14">
        <v>30000000</v>
      </c>
      <c r="E24" s="15">
        <v>29860.68</v>
      </c>
      <c r="F24" s="16">
        <v>1.9800000000000002E-2</v>
      </c>
      <c r="G24" s="16">
        <v>6.0819999999999999E-2</v>
      </c>
    </row>
    <row r="25" spans="1:7" x14ac:dyDescent="0.25">
      <c r="A25" s="13" t="s">
        <v>2818</v>
      </c>
      <c r="B25" s="31" t="s">
        <v>2819</v>
      </c>
      <c r="C25" s="31" t="s">
        <v>859</v>
      </c>
      <c r="D25" s="14">
        <v>30000000</v>
      </c>
      <c r="E25" s="15">
        <v>29725.8</v>
      </c>
      <c r="F25" s="16">
        <v>1.9699999999999999E-2</v>
      </c>
      <c r="G25" s="16">
        <v>6.4748E-2</v>
      </c>
    </row>
    <row r="26" spans="1:7" x14ac:dyDescent="0.25">
      <c r="A26" s="13" t="s">
        <v>2820</v>
      </c>
      <c r="B26" s="31" t="s">
        <v>2821</v>
      </c>
      <c r="C26" s="31" t="s">
        <v>859</v>
      </c>
      <c r="D26" s="14">
        <v>25000000</v>
      </c>
      <c r="E26" s="15">
        <v>24891.73</v>
      </c>
      <c r="F26" s="16">
        <v>1.6500000000000001E-2</v>
      </c>
      <c r="G26" s="16">
        <v>6.1065000000000001E-2</v>
      </c>
    </row>
    <row r="27" spans="1:7" x14ac:dyDescent="0.25">
      <c r="A27" s="13" t="s">
        <v>2822</v>
      </c>
      <c r="B27" s="31" t="s">
        <v>2823</v>
      </c>
      <c r="C27" s="31" t="s">
        <v>864</v>
      </c>
      <c r="D27" s="14">
        <v>25000000</v>
      </c>
      <c r="E27" s="15">
        <v>24801.68</v>
      </c>
      <c r="F27" s="16">
        <v>1.6400000000000001E-2</v>
      </c>
      <c r="G27" s="16">
        <v>6.2100000000000002E-2</v>
      </c>
    </row>
    <row r="28" spans="1:7" x14ac:dyDescent="0.25">
      <c r="A28" s="13" t="s">
        <v>2824</v>
      </c>
      <c r="B28" s="31" t="s">
        <v>2825</v>
      </c>
      <c r="C28" s="31" t="s">
        <v>864</v>
      </c>
      <c r="D28" s="14">
        <v>20000000</v>
      </c>
      <c r="E28" s="15">
        <v>19916.68</v>
      </c>
      <c r="F28" s="16">
        <v>1.32E-2</v>
      </c>
      <c r="G28" s="16">
        <v>6.1085E-2</v>
      </c>
    </row>
    <row r="29" spans="1:7" x14ac:dyDescent="0.25">
      <c r="A29" s="13" t="s">
        <v>2826</v>
      </c>
      <c r="B29" s="31" t="s">
        <v>2827</v>
      </c>
      <c r="C29" s="31" t="s">
        <v>864</v>
      </c>
      <c r="D29" s="14">
        <v>20000000</v>
      </c>
      <c r="E29" s="15">
        <v>19916.52</v>
      </c>
      <c r="F29" s="16">
        <v>1.32E-2</v>
      </c>
      <c r="G29" s="16">
        <v>6.1196E-2</v>
      </c>
    </row>
    <row r="30" spans="1:7" x14ac:dyDescent="0.25">
      <c r="A30" s="13" t="s">
        <v>2828</v>
      </c>
      <c r="B30" s="31" t="s">
        <v>2829</v>
      </c>
      <c r="C30" s="31" t="s">
        <v>867</v>
      </c>
      <c r="D30" s="14">
        <v>20000000</v>
      </c>
      <c r="E30" s="15">
        <v>19881.38</v>
      </c>
      <c r="F30" s="16">
        <v>1.32E-2</v>
      </c>
      <c r="G30" s="16">
        <v>6.2225999999999997E-2</v>
      </c>
    </row>
    <row r="31" spans="1:7" x14ac:dyDescent="0.25">
      <c r="A31" s="13" t="s">
        <v>2830</v>
      </c>
      <c r="B31" s="31" t="s">
        <v>2831</v>
      </c>
      <c r="C31" s="31" t="s">
        <v>859</v>
      </c>
      <c r="D31" s="14">
        <v>20000000</v>
      </c>
      <c r="E31" s="15">
        <v>19871.64</v>
      </c>
      <c r="F31" s="16">
        <v>1.32E-2</v>
      </c>
      <c r="G31" s="16">
        <v>6.2050000000000001E-2</v>
      </c>
    </row>
    <row r="32" spans="1:7" x14ac:dyDescent="0.25">
      <c r="A32" s="13" t="s">
        <v>2832</v>
      </c>
      <c r="B32" s="31" t="s">
        <v>2833</v>
      </c>
      <c r="C32" s="31" t="s">
        <v>874</v>
      </c>
      <c r="D32" s="14">
        <v>15000000</v>
      </c>
      <c r="E32" s="15">
        <v>14916.35</v>
      </c>
      <c r="F32" s="16">
        <v>9.9000000000000008E-3</v>
      </c>
      <c r="G32" s="16">
        <v>6.2031000000000003E-2</v>
      </c>
    </row>
    <row r="33" spans="1:7" x14ac:dyDescent="0.25">
      <c r="A33" s="13" t="s">
        <v>2834</v>
      </c>
      <c r="B33" s="31" t="s">
        <v>2835</v>
      </c>
      <c r="C33" s="31" t="s">
        <v>864</v>
      </c>
      <c r="D33" s="14">
        <v>15000000</v>
      </c>
      <c r="E33" s="15">
        <v>14880.95</v>
      </c>
      <c r="F33" s="16">
        <v>9.9000000000000008E-3</v>
      </c>
      <c r="G33" s="16">
        <v>6.2135000000000003E-2</v>
      </c>
    </row>
    <row r="34" spans="1:7" x14ac:dyDescent="0.25">
      <c r="A34" s="13" t="s">
        <v>2836</v>
      </c>
      <c r="B34" s="31" t="s">
        <v>2837</v>
      </c>
      <c r="C34" s="31" t="s">
        <v>859</v>
      </c>
      <c r="D34" s="14">
        <v>12500000</v>
      </c>
      <c r="E34" s="15">
        <v>12464.56</v>
      </c>
      <c r="F34" s="16">
        <v>8.3000000000000001E-3</v>
      </c>
      <c r="G34" s="16">
        <v>6.1053000000000003E-2</v>
      </c>
    </row>
    <row r="35" spans="1:7" x14ac:dyDescent="0.25">
      <c r="A35" s="13" t="s">
        <v>2838</v>
      </c>
      <c r="B35" s="31" t="s">
        <v>2839</v>
      </c>
      <c r="C35" s="31" t="s">
        <v>864</v>
      </c>
      <c r="D35" s="14">
        <v>12500000</v>
      </c>
      <c r="E35" s="15">
        <v>12411.46</v>
      </c>
      <c r="F35" s="16">
        <v>8.2000000000000007E-3</v>
      </c>
      <c r="G35" s="16">
        <v>6.1997999999999998E-2</v>
      </c>
    </row>
    <row r="36" spans="1:7" x14ac:dyDescent="0.25">
      <c r="A36" s="13" t="s">
        <v>2840</v>
      </c>
      <c r="B36" s="31" t="s">
        <v>2841</v>
      </c>
      <c r="C36" s="31" t="s">
        <v>859</v>
      </c>
      <c r="D36" s="14">
        <v>12500000</v>
      </c>
      <c r="E36" s="15">
        <v>12388.21</v>
      </c>
      <c r="F36" s="16">
        <v>8.2000000000000007E-3</v>
      </c>
      <c r="G36" s="16">
        <v>6.2148000000000002E-2</v>
      </c>
    </row>
    <row r="37" spans="1:7" x14ac:dyDescent="0.25">
      <c r="A37" s="13" t="s">
        <v>2842</v>
      </c>
      <c r="B37" s="31" t="s">
        <v>2843</v>
      </c>
      <c r="C37" s="31" t="s">
        <v>859</v>
      </c>
      <c r="D37" s="14">
        <v>10000000</v>
      </c>
      <c r="E37" s="15">
        <v>9977.0400000000009</v>
      </c>
      <c r="F37" s="16">
        <v>6.6E-3</v>
      </c>
      <c r="G37" s="16">
        <v>5.9998000000000003E-2</v>
      </c>
    </row>
    <row r="38" spans="1:7" x14ac:dyDescent="0.25">
      <c r="A38" s="13" t="s">
        <v>2844</v>
      </c>
      <c r="B38" s="31" t="s">
        <v>2845</v>
      </c>
      <c r="C38" s="31" t="s">
        <v>864</v>
      </c>
      <c r="D38" s="14">
        <v>10000000</v>
      </c>
      <c r="E38" s="15">
        <v>9969.84</v>
      </c>
      <c r="F38" s="16">
        <v>6.6E-3</v>
      </c>
      <c r="G38" s="16">
        <v>6.1352999999999998E-2</v>
      </c>
    </row>
    <row r="39" spans="1:7" x14ac:dyDescent="0.25">
      <c r="A39" s="13" t="s">
        <v>2846</v>
      </c>
      <c r="B39" s="31" t="s">
        <v>2847</v>
      </c>
      <c r="C39" s="31" t="s">
        <v>864</v>
      </c>
      <c r="D39" s="14">
        <v>10000000</v>
      </c>
      <c r="E39" s="15">
        <v>9947.6200000000008</v>
      </c>
      <c r="F39" s="16">
        <v>6.6E-3</v>
      </c>
      <c r="G39" s="16">
        <v>6.1997999999999998E-2</v>
      </c>
    </row>
    <row r="40" spans="1:7" x14ac:dyDescent="0.25">
      <c r="A40" s="13" t="s">
        <v>2848</v>
      </c>
      <c r="B40" s="31" t="s">
        <v>2849</v>
      </c>
      <c r="C40" s="31" t="s">
        <v>867</v>
      </c>
      <c r="D40" s="14">
        <v>10000000</v>
      </c>
      <c r="E40" s="15">
        <v>9942.3700000000008</v>
      </c>
      <c r="F40" s="16">
        <v>6.6E-3</v>
      </c>
      <c r="G40" s="16">
        <v>6.2225999999999997E-2</v>
      </c>
    </row>
    <row r="41" spans="1:7" x14ac:dyDescent="0.25">
      <c r="A41" s="13" t="s">
        <v>2850</v>
      </c>
      <c r="B41" s="31" t="s">
        <v>2851</v>
      </c>
      <c r="C41" s="31" t="s">
        <v>874</v>
      </c>
      <c r="D41" s="14">
        <v>10000000</v>
      </c>
      <c r="E41" s="15">
        <v>9934.2199999999993</v>
      </c>
      <c r="F41" s="16">
        <v>6.6E-3</v>
      </c>
      <c r="G41" s="16">
        <v>6.3602000000000006E-2</v>
      </c>
    </row>
    <row r="42" spans="1:7" x14ac:dyDescent="0.25">
      <c r="A42" s="13" t="s">
        <v>2852</v>
      </c>
      <c r="B42" s="31" t="s">
        <v>2853</v>
      </c>
      <c r="C42" s="31" t="s">
        <v>859</v>
      </c>
      <c r="D42" s="14">
        <v>10000000</v>
      </c>
      <c r="E42" s="15">
        <v>9929.11</v>
      </c>
      <c r="F42" s="16">
        <v>6.6E-3</v>
      </c>
      <c r="G42" s="16">
        <v>6.2046999999999998E-2</v>
      </c>
    </row>
    <row r="43" spans="1:7" x14ac:dyDescent="0.25">
      <c r="A43" s="13" t="s">
        <v>2854</v>
      </c>
      <c r="B43" s="31" t="s">
        <v>2855</v>
      </c>
      <c r="C43" s="31" t="s">
        <v>874</v>
      </c>
      <c r="D43" s="14">
        <v>10000000</v>
      </c>
      <c r="E43" s="15">
        <v>9917.19</v>
      </c>
      <c r="F43" s="16">
        <v>6.6E-3</v>
      </c>
      <c r="G43" s="16">
        <v>6.2199999999999998E-2</v>
      </c>
    </row>
    <row r="44" spans="1:7" x14ac:dyDescent="0.25">
      <c r="A44" s="13" t="s">
        <v>2856</v>
      </c>
      <c r="B44" s="31" t="s">
        <v>2857</v>
      </c>
      <c r="C44" s="31" t="s">
        <v>864</v>
      </c>
      <c r="D44" s="14">
        <v>10000000</v>
      </c>
      <c r="E44" s="15">
        <v>9910.64</v>
      </c>
      <c r="F44" s="16">
        <v>6.6E-3</v>
      </c>
      <c r="G44" s="16">
        <v>6.2099000000000001E-2</v>
      </c>
    </row>
    <row r="45" spans="1:7" x14ac:dyDescent="0.25">
      <c r="A45" s="13" t="s">
        <v>2858</v>
      </c>
      <c r="B45" s="31" t="s">
        <v>2859</v>
      </c>
      <c r="C45" s="31" t="s">
        <v>859</v>
      </c>
      <c r="D45" s="14">
        <v>7500000</v>
      </c>
      <c r="E45" s="15">
        <v>7469.91</v>
      </c>
      <c r="F45" s="16">
        <v>4.8999999999999998E-3</v>
      </c>
      <c r="G45" s="16">
        <v>6.1261999999999997E-2</v>
      </c>
    </row>
    <row r="46" spans="1:7" x14ac:dyDescent="0.25">
      <c r="A46" s="13" t="s">
        <v>1093</v>
      </c>
      <c r="B46" s="31" t="s">
        <v>1094</v>
      </c>
      <c r="C46" s="31" t="s">
        <v>867</v>
      </c>
      <c r="D46" s="14">
        <v>7500000</v>
      </c>
      <c r="E46" s="15">
        <v>7446.66</v>
      </c>
      <c r="F46" s="16">
        <v>4.8999999999999998E-3</v>
      </c>
      <c r="G46" s="16">
        <v>6.2248999999999999E-2</v>
      </c>
    </row>
    <row r="47" spans="1:7" x14ac:dyDescent="0.25">
      <c r="A47" s="13" t="s">
        <v>2860</v>
      </c>
      <c r="B47" s="31" t="s">
        <v>2861</v>
      </c>
      <c r="C47" s="31" t="s">
        <v>859</v>
      </c>
      <c r="D47" s="14">
        <v>5000000</v>
      </c>
      <c r="E47" s="15">
        <v>4996.6499999999996</v>
      </c>
      <c r="F47" s="16">
        <v>3.3E-3</v>
      </c>
      <c r="G47" s="16">
        <v>6.1316000000000002E-2</v>
      </c>
    </row>
    <row r="48" spans="1:7" x14ac:dyDescent="0.25">
      <c r="A48" s="13" t="s">
        <v>2862</v>
      </c>
      <c r="B48" s="31" t="s">
        <v>2863</v>
      </c>
      <c r="C48" s="31" t="s">
        <v>864</v>
      </c>
      <c r="D48" s="14">
        <v>5000000</v>
      </c>
      <c r="E48" s="15">
        <v>4988.43</v>
      </c>
      <c r="F48" s="16">
        <v>3.3E-3</v>
      </c>
      <c r="G48" s="16">
        <v>6.0495E-2</v>
      </c>
    </row>
    <row r="49" spans="1:7" x14ac:dyDescent="0.25">
      <c r="A49" s="13" t="s">
        <v>2864</v>
      </c>
      <c r="B49" s="31" t="s">
        <v>2865</v>
      </c>
      <c r="C49" s="31" t="s">
        <v>859</v>
      </c>
      <c r="D49" s="14">
        <v>5000000</v>
      </c>
      <c r="E49" s="15">
        <v>4988.3500000000004</v>
      </c>
      <c r="F49" s="16">
        <v>3.3E-3</v>
      </c>
      <c r="G49" s="16">
        <v>6.0900999999999997E-2</v>
      </c>
    </row>
    <row r="50" spans="1:7" x14ac:dyDescent="0.25">
      <c r="A50" s="13" t="s">
        <v>2866</v>
      </c>
      <c r="B50" s="31" t="s">
        <v>2867</v>
      </c>
      <c r="C50" s="31" t="s">
        <v>867</v>
      </c>
      <c r="D50" s="14">
        <v>5000000</v>
      </c>
      <c r="E50" s="15">
        <v>4985.13</v>
      </c>
      <c r="F50" s="16">
        <v>3.3E-3</v>
      </c>
      <c r="G50" s="16">
        <v>6.0485999999999998E-2</v>
      </c>
    </row>
    <row r="51" spans="1:7" x14ac:dyDescent="0.25">
      <c r="A51" s="13" t="s">
        <v>2868</v>
      </c>
      <c r="B51" s="31" t="s">
        <v>2869</v>
      </c>
      <c r="C51" s="31" t="s">
        <v>859</v>
      </c>
      <c r="D51" s="14">
        <v>5000000</v>
      </c>
      <c r="E51" s="15">
        <v>4980.1899999999996</v>
      </c>
      <c r="F51" s="16">
        <v>3.3E-3</v>
      </c>
      <c r="G51" s="16">
        <v>6.0510000000000001E-2</v>
      </c>
    </row>
    <row r="52" spans="1:7" x14ac:dyDescent="0.25">
      <c r="A52" s="13" t="s">
        <v>2870</v>
      </c>
      <c r="B52" s="31" t="s">
        <v>2871</v>
      </c>
      <c r="C52" s="31" t="s">
        <v>859</v>
      </c>
      <c r="D52" s="14">
        <v>5000000</v>
      </c>
      <c r="E52" s="15">
        <v>4965.0200000000004</v>
      </c>
      <c r="F52" s="16">
        <v>3.3E-3</v>
      </c>
      <c r="G52" s="16">
        <v>6.2725000000000003E-2</v>
      </c>
    </row>
    <row r="53" spans="1:7" x14ac:dyDescent="0.25">
      <c r="A53" s="13" t="s">
        <v>2872</v>
      </c>
      <c r="B53" s="31" t="s">
        <v>2873</v>
      </c>
      <c r="C53" s="31" t="s">
        <v>859</v>
      </c>
      <c r="D53" s="14">
        <v>5000000</v>
      </c>
      <c r="E53" s="15">
        <v>4963.91</v>
      </c>
      <c r="F53" s="16">
        <v>3.3E-3</v>
      </c>
      <c r="G53" s="16">
        <v>6.3192999999999999E-2</v>
      </c>
    </row>
    <row r="54" spans="1:7" x14ac:dyDescent="0.25">
      <c r="A54" s="13" t="s">
        <v>2874</v>
      </c>
      <c r="B54" s="31" t="s">
        <v>2875</v>
      </c>
      <c r="C54" s="31" t="s">
        <v>864</v>
      </c>
      <c r="D54" s="14">
        <v>5000000</v>
      </c>
      <c r="E54" s="15">
        <v>4962.03</v>
      </c>
      <c r="F54" s="16">
        <v>3.3E-3</v>
      </c>
      <c r="G54" s="16">
        <v>6.2066999999999997E-2</v>
      </c>
    </row>
    <row r="55" spans="1:7" x14ac:dyDescent="0.25">
      <c r="A55" s="13" t="s">
        <v>2876</v>
      </c>
      <c r="B55" s="31" t="s">
        <v>2877</v>
      </c>
      <c r="C55" s="31" t="s">
        <v>859</v>
      </c>
      <c r="D55" s="14">
        <v>5000000</v>
      </c>
      <c r="E55" s="15">
        <v>4952.84</v>
      </c>
      <c r="F55" s="16">
        <v>3.3E-3</v>
      </c>
      <c r="G55" s="16">
        <v>6.3197000000000003E-2</v>
      </c>
    </row>
    <row r="56" spans="1:7" x14ac:dyDescent="0.25">
      <c r="A56" s="13" t="s">
        <v>2878</v>
      </c>
      <c r="B56" s="31" t="s">
        <v>2879</v>
      </c>
      <c r="C56" s="31" t="s">
        <v>859</v>
      </c>
      <c r="D56" s="14">
        <v>2500000</v>
      </c>
      <c r="E56" s="15">
        <v>2494.16</v>
      </c>
      <c r="F56" s="16">
        <v>1.6999999999999999E-3</v>
      </c>
      <c r="G56" s="16">
        <v>6.1018999999999997E-2</v>
      </c>
    </row>
    <row r="57" spans="1:7" x14ac:dyDescent="0.25">
      <c r="A57" s="13" t="s">
        <v>2880</v>
      </c>
      <c r="B57" s="31" t="s">
        <v>2881</v>
      </c>
      <c r="C57" s="31" t="s">
        <v>867</v>
      </c>
      <c r="D57" s="14">
        <v>2500000</v>
      </c>
      <c r="E57" s="15">
        <v>2477.19</v>
      </c>
      <c r="F57" s="16">
        <v>1.6000000000000001E-3</v>
      </c>
      <c r="G57" s="16">
        <v>6.2253000000000003E-2</v>
      </c>
    </row>
    <row r="58" spans="1:7" x14ac:dyDescent="0.25">
      <c r="A58" s="17" t="s">
        <v>187</v>
      </c>
      <c r="B58" s="32"/>
      <c r="C58" s="32"/>
      <c r="D58" s="18"/>
      <c r="E58" s="19">
        <v>531687.21</v>
      </c>
      <c r="F58" s="20">
        <v>0.35249999999999998</v>
      </c>
      <c r="G58" s="21"/>
    </row>
    <row r="59" spans="1:7" x14ac:dyDescent="0.25">
      <c r="A59" s="13"/>
      <c r="B59" s="31"/>
      <c r="C59" s="31"/>
      <c r="D59" s="14"/>
      <c r="E59" s="15"/>
      <c r="F59" s="16"/>
      <c r="G59" s="16"/>
    </row>
    <row r="60" spans="1:7" x14ac:dyDescent="0.25">
      <c r="A60" s="17" t="s">
        <v>875</v>
      </c>
      <c r="B60" s="31"/>
      <c r="C60" s="31"/>
      <c r="D60" s="14"/>
      <c r="E60" s="15"/>
      <c r="F60" s="16"/>
      <c r="G60" s="16"/>
    </row>
    <row r="61" spans="1:7" x14ac:dyDescent="0.25">
      <c r="A61" s="13" t="s">
        <v>2882</v>
      </c>
      <c r="B61" s="31" t="s">
        <v>2883</v>
      </c>
      <c r="C61" s="31" t="s">
        <v>867</v>
      </c>
      <c r="D61" s="14">
        <v>50000000</v>
      </c>
      <c r="E61" s="15">
        <v>49947.45</v>
      </c>
      <c r="F61" s="16">
        <v>3.3099999999999997E-2</v>
      </c>
      <c r="G61" s="16">
        <v>6.4003000000000004E-2</v>
      </c>
    </row>
    <row r="62" spans="1:7" x14ac:dyDescent="0.25">
      <c r="A62" s="13" t="s">
        <v>2884</v>
      </c>
      <c r="B62" s="31" t="s">
        <v>2885</v>
      </c>
      <c r="C62" s="31" t="s">
        <v>859</v>
      </c>
      <c r="D62" s="14">
        <v>40000000</v>
      </c>
      <c r="E62" s="15">
        <v>39623.040000000001</v>
      </c>
      <c r="F62" s="16">
        <v>2.63E-2</v>
      </c>
      <c r="G62" s="16">
        <v>6.3135999999999998E-2</v>
      </c>
    </row>
    <row r="63" spans="1:7" x14ac:dyDescent="0.25">
      <c r="A63" s="13" t="s">
        <v>2886</v>
      </c>
      <c r="B63" s="31" t="s">
        <v>2887</v>
      </c>
      <c r="C63" s="31" t="s">
        <v>859</v>
      </c>
      <c r="D63" s="14">
        <v>35000000</v>
      </c>
      <c r="E63" s="15">
        <v>34964.97</v>
      </c>
      <c r="F63" s="16">
        <v>2.3199999999999998E-2</v>
      </c>
      <c r="G63" s="16">
        <v>6.0955000000000002E-2</v>
      </c>
    </row>
    <row r="64" spans="1:7" x14ac:dyDescent="0.25">
      <c r="A64" s="13" t="s">
        <v>2888</v>
      </c>
      <c r="B64" s="31" t="s">
        <v>2889</v>
      </c>
      <c r="C64" s="31" t="s">
        <v>859</v>
      </c>
      <c r="D64" s="14">
        <v>27500000</v>
      </c>
      <c r="E64" s="15">
        <v>27444.95</v>
      </c>
      <c r="F64" s="16">
        <v>1.8200000000000001E-2</v>
      </c>
      <c r="G64" s="16">
        <v>6.1016000000000001E-2</v>
      </c>
    </row>
    <row r="65" spans="1:7" x14ac:dyDescent="0.25">
      <c r="A65" s="13" t="s">
        <v>2890</v>
      </c>
      <c r="B65" s="31" t="s">
        <v>2891</v>
      </c>
      <c r="C65" s="31" t="s">
        <v>859</v>
      </c>
      <c r="D65" s="14">
        <v>25000000</v>
      </c>
      <c r="E65" s="15">
        <v>24808.85</v>
      </c>
      <c r="F65" s="16">
        <v>1.6400000000000001E-2</v>
      </c>
      <c r="G65" s="16">
        <v>6.2495000000000002E-2</v>
      </c>
    </row>
    <row r="66" spans="1:7" x14ac:dyDescent="0.25">
      <c r="A66" s="13" t="s">
        <v>2892</v>
      </c>
      <c r="B66" s="31" t="s">
        <v>2893</v>
      </c>
      <c r="C66" s="31" t="s">
        <v>859</v>
      </c>
      <c r="D66" s="14">
        <v>25000000</v>
      </c>
      <c r="E66" s="15">
        <v>24804.18</v>
      </c>
      <c r="F66" s="16">
        <v>1.6400000000000001E-2</v>
      </c>
      <c r="G66" s="16">
        <v>6.2647999999999995E-2</v>
      </c>
    </row>
    <row r="67" spans="1:7" x14ac:dyDescent="0.25">
      <c r="A67" s="13" t="s">
        <v>2894</v>
      </c>
      <c r="B67" s="31" t="s">
        <v>2895</v>
      </c>
      <c r="C67" s="31" t="s">
        <v>859</v>
      </c>
      <c r="D67" s="14">
        <v>20000000</v>
      </c>
      <c r="E67" s="15">
        <v>19959.060000000001</v>
      </c>
      <c r="F67" s="16">
        <v>1.32E-2</v>
      </c>
      <c r="G67" s="16">
        <v>6.2406000000000003E-2</v>
      </c>
    </row>
    <row r="68" spans="1:7" x14ac:dyDescent="0.25">
      <c r="A68" s="13" t="s">
        <v>2896</v>
      </c>
      <c r="B68" s="31" t="s">
        <v>2897</v>
      </c>
      <c r="C68" s="31" t="s">
        <v>864</v>
      </c>
      <c r="D68" s="14">
        <v>20000000</v>
      </c>
      <c r="E68" s="15">
        <v>19885.759999999998</v>
      </c>
      <c r="F68" s="16">
        <v>1.32E-2</v>
      </c>
      <c r="G68" s="16">
        <v>6.3547000000000006E-2</v>
      </c>
    </row>
    <row r="69" spans="1:7" x14ac:dyDescent="0.25">
      <c r="A69" s="13" t="s">
        <v>2898</v>
      </c>
      <c r="B69" s="31" t="s">
        <v>2899</v>
      </c>
      <c r="C69" s="31" t="s">
        <v>859</v>
      </c>
      <c r="D69" s="14">
        <v>17500000</v>
      </c>
      <c r="E69" s="15">
        <v>17373.490000000002</v>
      </c>
      <c r="F69" s="16">
        <v>1.15E-2</v>
      </c>
      <c r="G69" s="16">
        <v>6.8153000000000005E-2</v>
      </c>
    </row>
    <row r="70" spans="1:7" x14ac:dyDescent="0.25">
      <c r="A70" s="13" t="s">
        <v>2900</v>
      </c>
      <c r="B70" s="31" t="s">
        <v>2901</v>
      </c>
      <c r="C70" s="31" t="s">
        <v>859</v>
      </c>
      <c r="D70" s="14">
        <v>15000000</v>
      </c>
      <c r="E70" s="15">
        <v>14984.31</v>
      </c>
      <c r="F70" s="16">
        <v>9.9000000000000008E-3</v>
      </c>
      <c r="G70" s="16">
        <v>6.3700000000000007E-2</v>
      </c>
    </row>
    <row r="71" spans="1:7" x14ac:dyDescent="0.25">
      <c r="A71" s="13" t="s">
        <v>2902</v>
      </c>
      <c r="B71" s="31" t="s">
        <v>2903</v>
      </c>
      <c r="C71" s="31" t="s">
        <v>864</v>
      </c>
      <c r="D71" s="14">
        <v>15000000</v>
      </c>
      <c r="E71" s="15">
        <v>14951.28</v>
      </c>
      <c r="F71" s="16">
        <v>9.9000000000000008E-3</v>
      </c>
      <c r="G71" s="16">
        <v>6.2599000000000002E-2</v>
      </c>
    </row>
    <row r="72" spans="1:7" x14ac:dyDescent="0.25">
      <c r="A72" s="13" t="s">
        <v>2904</v>
      </c>
      <c r="B72" s="31" t="s">
        <v>2905</v>
      </c>
      <c r="C72" s="31" t="s">
        <v>859</v>
      </c>
      <c r="D72" s="14">
        <v>15000000</v>
      </c>
      <c r="E72" s="15">
        <v>14883.2</v>
      </c>
      <c r="F72" s="16">
        <v>9.9000000000000008E-3</v>
      </c>
      <c r="G72" s="16">
        <v>6.8204000000000001E-2</v>
      </c>
    </row>
    <row r="73" spans="1:7" x14ac:dyDescent="0.25">
      <c r="A73" s="13" t="s">
        <v>2906</v>
      </c>
      <c r="B73" s="31" t="s">
        <v>2907</v>
      </c>
      <c r="C73" s="31" t="s">
        <v>859</v>
      </c>
      <c r="D73" s="14">
        <v>15000000</v>
      </c>
      <c r="E73" s="15">
        <v>14880.03</v>
      </c>
      <c r="F73" s="16">
        <v>9.9000000000000008E-3</v>
      </c>
      <c r="G73" s="16">
        <v>6.5395999999999996E-2</v>
      </c>
    </row>
    <row r="74" spans="1:7" x14ac:dyDescent="0.25">
      <c r="A74" s="13" t="s">
        <v>2908</v>
      </c>
      <c r="B74" s="31" t="s">
        <v>2909</v>
      </c>
      <c r="C74" s="31" t="s">
        <v>859</v>
      </c>
      <c r="D74" s="14">
        <v>15000000</v>
      </c>
      <c r="E74" s="15">
        <v>14878.22</v>
      </c>
      <c r="F74" s="16">
        <v>9.9000000000000008E-3</v>
      </c>
      <c r="G74" s="16">
        <v>6.6392999999999994E-2</v>
      </c>
    </row>
    <row r="75" spans="1:7" x14ac:dyDescent="0.25">
      <c r="A75" s="13" t="s">
        <v>2910</v>
      </c>
      <c r="B75" s="31" t="s">
        <v>2911</v>
      </c>
      <c r="C75" s="31" t="s">
        <v>859</v>
      </c>
      <c r="D75" s="14">
        <v>15000000</v>
      </c>
      <c r="E75" s="15">
        <v>14752.8</v>
      </c>
      <c r="F75" s="16">
        <v>9.7999999999999997E-3</v>
      </c>
      <c r="G75" s="16">
        <v>6.9500000000000006E-2</v>
      </c>
    </row>
    <row r="76" spans="1:7" x14ac:dyDescent="0.25">
      <c r="A76" s="13" t="s">
        <v>2912</v>
      </c>
      <c r="B76" s="31" t="s">
        <v>2913</v>
      </c>
      <c r="C76" s="31" t="s">
        <v>859</v>
      </c>
      <c r="D76" s="14">
        <v>12500000</v>
      </c>
      <c r="E76" s="15">
        <v>12400.9</v>
      </c>
      <c r="F76" s="16">
        <v>8.2000000000000007E-3</v>
      </c>
      <c r="G76" s="16">
        <v>6.9448999999999997E-2</v>
      </c>
    </row>
    <row r="77" spans="1:7" x14ac:dyDescent="0.25">
      <c r="A77" s="13" t="s">
        <v>2914</v>
      </c>
      <c r="B77" s="31" t="s">
        <v>2915</v>
      </c>
      <c r="C77" s="31" t="s">
        <v>859</v>
      </c>
      <c r="D77" s="14">
        <v>12500000</v>
      </c>
      <c r="E77" s="15">
        <v>12379.59</v>
      </c>
      <c r="F77" s="16">
        <v>8.2000000000000007E-3</v>
      </c>
      <c r="G77" s="16">
        <v>6.5749000000000002E-2</v>
      </c>
    </row>
    <row r="78" spans="1:7" x14ac:dyDescent="0.25">
      <c r="A78" s="13" t="s">
        <v>2916</v>
      </c>
      <c r="B78" s="31" t="s">
        <v>2917</v>
      </c>
      <c r="C78" s="31" t="s">
        <v>859</v>
      </c>
      <c r="D78" s="14">
        <v>10000000</v>
      </c>
      <c r="E78" s="15">
        <v>9989.5400000000009</v>
      </c>
      <c r="F78" s="16">
        <v>6.6E-3</v>
      </c>
      <c r="G78" s="16">
        <v>6.3700000000000007E-2</v>
      </c>
    </row>
    <row r="79" spans="1:7" x14ac:dyDescent="0.25">
      <c r="A79" s="13" t="s">
        <v>2918</v>
      </c>
      <c r="B79" s="31" t="s">
        <v>2919</v>
      </c>
      <c r="C79" s="31" t="s">
        <v>859</v>
      </c>
      <c r="D79" s="14">
        <v>10000000</v>
      </c>
      <c r="E79" s="15">
        <v>9988.32</v>
      </c>
      <c r="F79" s="16">
        <v>6.6E-3</v>
      </c>
      <c r="G79" s="16">
        <v>6.0974E-2</v>
      </c>
    </row>
    <row r="80" spans="1:7" x14ac:dyDescent="0.25">
      <c r="A80" s="13" t="s">
        <v>2920</v>
      </c>
      <c r="B80" s="31" t="s">
        <v>2921</v>
      </c>
      <c r="C80" s="31" t="s">
        <v>859</v>
      </c>
      <c r="D80" s="14">
        <v>10000000</v>
      </c>
      <c r="E80" s="15">
        <v>9971.19</v>
      </c>
      <c r="F80" s="16">
        <v>6.6E-3</v>
      </c>
      <c r="G80" s="16">
        <v>6.2045999999999997E-2</v>
      </c>
    </row>
    <row r="81" spans="1:7" x14ac:dyDescent="0.25">
      <c r="A81" s="13" t="s">
        <v>2922</v>
      </c>
      <c r="B81" s="31" t="s">
        <v>2923</v>
      </c>
      <c r="C81" s="31" t="s">
        <v>859</v>
      </c>
      <c r="D81" s="14">
        <v>10000000</v>
      </c>
      <c r="E81" s="15">
        <v>9968.86</v>
      </c>
      <c r="F81" s="16">
        <v>6.6E-3</v>
      </c>
      <c r="G81" s="16">
        <v>6.7079E-2</v>
      </c>
    </row>
    <row r="82" spans="1:7" x14ac:dyDescent="0.25">
      <c r="A82" s="13" t="s">
        <v>2924</v>
      </c>
      <c r="B82" s="31" t="s">
        <v>2925</v>
      </c>
      <c r="C82" s="31" t="s">
        <v>859</v>
      </c>
      <c r="D82" s="14">
        <v>10000000</v>
      </c>
      <c r="E82" s="15">
        <v>9965.76</v>
      </c>
      <c r="F82" s="16">
        <v>6.6E-3</v>
      </c>
      <c r="G82" s="16">
        <v>6.6003000000000006E-2</v>
      </c>
    </row>
    <row r="83" spans="1:7" x14ac:dyDescent="0.25">
      <c r="A83" s="13" t="s">
        <v>2926</v>
      </c>
      <c r="B83" s="31" t="s">
        <v>2927</v>
      </c>
      <c r="C83" s="31" t="s">
        <v>859</v>
      </c>
      <c r="D83" s="14">
        <v>10000000</v>
      </c>
      <c r="E83" s="15">
        <v>9962.35</v>
      </c>
      <c r="F83" s="16">
        <v>6.6E-3</v>
      </c>
      <c r="G83" s="16">
        <v>6.5686999999999995E-2</v>
      </c>
    </row>
    <row r="84" spans="1:7" x14ac:dyDescent="0.25">
      <c r="A84" s="13" t="s">
        <v>2928</v>
      </c>
      <c r="B84" s="31" t="s">
        <v>2929</v>
      </c>
      <c r="C84" s="31" t="s">
        <v>859</v>
      </c>
      <c r="D84" s="14">
        <v>10000000</v>
      </c>
      <c r="E84" s="15">
        <v>9950.2900000000009</v>
      </c>
      <c r="F84" s="16">
        <v>6.6E-3</v>
      </c>
      <c r="G84" s="16">
        <v>6.5130999999999994E-2</v>
      </c>
    </row>
    <row r="85" spans="1:7" x14ac:dyDescent="0.25">
      <c r="A85" s="13" t="s">
        <v>2930</v>
      </c>
      <c r="B85" s="31" t="s">
        <v>2931</v>
      </c>
      <c r="C85" s="31" t="s">
        <v>859</v>
      </c>
      <c r="D85" s="14">
        <v>10000000</v>
      </c>
      <c r="E85" s="15">
        <v>9949.6299999999992</v>
      </c>
      <c r="F85" s="16">
        <v>6.6E-3</v>
      </c>
      <c r="G85" s="16">
        <v>6.6000000000000003E-2</v>
      </c>
    </row>
    <row r="86" spans="1:7" x14ac:dyDescent="0.25">
      <c r="A86" s="13" t="s">
        <v>2932</v>
      </c>
      <c r="B86" s="31" t="s">
        <v>2933</v>
      </c>
      <c r="C86" s="31" t="s">
        <v>859</v>
      </c>
      <c r="D86" s="14">
        <v>10000000</v>
      </c>
      <c r="E86" s="15">
        <v>9949.5499999999993</v>
      </c>
      <c r="F86" s="16">
        <v>6.6E-3</v>
      </c>
      <c r="G86" s="16">
        <v>6.6104999999999997E-2</v>
      </c>
    </row>
    <row r="87" spans="1:7" x14ac:dyDescent="0.25">
      <c r="A87" s="13" t="s">
        <v>2934</v>
      </c>
      <c r="B87" s="31" t="s">
        <v>2935</v>
      </c>
      <c r="C87" s="31" t="s">
        <v>859</v>
      </c>
      <c r="D87" s="14">
        <v>10000000</v>
      </c>
      <c r="E87" s="15">
        <v>9947.19</v>
      </c>
      <c r="F87" s="16">
        <v>6.6E-3</v>
      </c>
      <c r="G87" s="16">
        <v>6.2509999999999996E-2</v>
      </c>
    </row>
    <row r="88" spans="1:7" x14ac:dyDescent="0.25">
      <c r="A88" s="13" t="s">
        <v>2936</v>
      </c>
      <c r="B88" s="31" t="s">
        <v>2937</v>
      </c>
      <c r="C88" s="31" t="s">
        <v>859</v>
      </c>
      <c r="D88" s="14">
        <v>10000000</v>
      </c>
      <c r="E88" s="15">
        <v>9943.5499999999993</v>
      </c>
      <c r="F88" s="16">
        <v>6.6E-3</v>
      </c>
      <c r="G88" s="16">
        <v>6.6849000000000006E-2</v>
      </c>
    </row>
    <row r="89" spans="1:7" x14ac:dyDescent="0.25">
      <c r="A89" s="13" t="s">
        <v>2938</v>
      </c>
      <c r="B89" s="31" t="s">
        <v>2939</v>
      </c>
      <c r="C89" s="31" t="s">
        <v>859</v>
      </c>
      <c r="D89" s="14">
        <v>10000000</v>
      </c>
      <c r="E89" s="15">
        <v>9940.48</v>
      </c>
      <c r="F89" s="16">
        <v>6.6E-3</v>
      </c>
      <c r="G89" s="16">
        <v>7.0499999999999993E-2</v>
      </c>
    </row>
    <row r="90" spans="1:7" x14ac:dyDescent="0.25">
      <c r="A90" s="13" t="s">
        <v>2940</v>
      </c>
      <c r="B90" s="31" t="s">
        <v>2941</v>
      </c>
      <c r="C90" s="31" t="s">
        <v>859</v>
      </c>
      <c r="D90" s="14">
        <v>10000000</v>
      </c>
      <c r="E90" s="15">
        <v>9933.33</v>
      </c>
      <c r="F90" s="16">
        <v>6.6E-3</v>
      </c>
      <c r="G90" s="16">
        <v>6.9999000000000006E-2</v>
      </c>
    </row>
    <row r="91" spans="1:7" x14ac:dyDescent="0.25">
      <c r="A91" s="13" t="s">
        <v>2942</v>
      </c>
      <c r="B91" s="31" t="s">
        <v>2943</v>
      </c>
      <c r="C91" s="31" t="s">
        <v>859</v>
      </c>
      <c r="D91" s="14">
        <v>10000000</v>
      </c>
      <c r="E91" s="15">
        <v>9931.11</v>
      </c>
      <c r="F91" s="16">
        <v>6.6E-3</v>
      </c>
      <c r="G91" s="16">
        <v>6.3297999999999993E-2</v>
      </c>
    </row>
    <row r="92" spans="1:7" x14ac:dyDescent="0.25">
      <c r="A92" s="13" t="s">
        <v>2944</v>
      </c>
      <c r="B92" s="31" t="s">
        <v>2945</v>
      </c>
      <c r="C92" s="31" t="s">
        <v>859</v>
      </c>
      <c r="D92" s="14">
        <v>10000000</v>
      </c>
      <c r="E92" s="15">
        <v>9826.2900000000009</v>
      </c>
      <c r="F92" s="16">
        <v>6.4999999999999997E-3</v>
      </c>
      <c r="G92" s="16">
        <v>7.2499999999999995E-2</v>
      </c>
    </row>
    <row r="93" spans="1:7" x14ac:dyDescent="0.25">
      <c r="A93" s="13" t="s">
        <v>2946</v>
      </c>
      <c r="B93" s="31" t="s">
        <v>2947</v>
      </c>
      <c r="C93" s="31" t="s">
        <v>859</v>
      </c>
      <c r="D93" s="14">
        <v>7500000</v>
      </c>
      <c r="E93" s="15">
        <v>7481.72</v>
      </c>
      <c r="F93" s="16">
        <v>5.0000000000000001E-3</v>
      </c>
      <c r="G93" s="16">
        <v>6.3700000000000007E-2</v>
      </c>
    </row>
    <row r="94" spans="1:7" x14ac:dyDescent="0.25">
      <c r="A94" s="13" t="s">
        <v>2948</v>
      </c>
      <c r="B94" s="31" t="s">
        <v>2949</v>
      </c>
      <c r="C94" s="31" t="s">
        <v>859</v>
      </c>
      <c r="D94" s="14">
        <v>7500000</v>
      </c>
      <c r="E94" s="15">
        <v>7470.22</v>
      </c>
      <c r="F94" s="16">
        <v>5.0000000000000001E-3</v>
      </c>
      <c r="G94" s="16">
        <v>6.9304000000000004E-2</v>
      </c>
    </row>
    <row r="95" spans="1:7" x14ac:dyDescent="0.25">
      <c r="A95" s="13" t="s">
        <v>2950</v>
      </c>
      <c r="B95" s="31" t="s">
        <v>2951</v>
      </c>
      <c r="C95" s="31" t="s">
        <v>859</v>
      </c>
      <c r="D95" s="14">
        <v>7500000</v>
      </c>
      <c r="E95" s="15">
        <v>7452.7</v>
      </c>
      <c r="F95" s="16">
        <v>4.8999999999999998E-3</v>
      </c>
      <c r="G95" s="16">
        <v>7.0202000000000001E-2</v>
      </c>
    </row>
    <row r="96" spans="1:7" x14ac:dyDescent="0.25">
      <c r="A96" s="13" t="s">
        <v>2952</v>
      </c>
      <c r="B96" s="31" t="s">
        <v>2953</v>
      </c>
      <c r="C96" s="31" t="s">
        <v>859</v>
      </c>
      <c r="D96" s="14">
        <v>7500000</v>
      </c>
      <c r="E96" s="15">
        <v>7426.23</v>
      </c>
      <c r="F96" s="16">
        <v>4.8999999999999998E-3</v>
      </c>
      <c r="G96" s="16">
        <v>6.5923999999999996E-2</v>
      </c>
    </row>
    <row r="97" spans="1:7" x14ac:dyDescent="0.25">
      <c r="A97" s="13" t="s">
        <v>2954</v>
      </c>
      <c r="B97" s="31" t="s">
        <v>2955</v>
      </c>
      <c r="C97" s="31" t="s">
        <v>859</v>
      </c>
      <c r="D97" s="14">
        <v>7500000</v>
      </c>
      <c r="E97" s="15">
        <v>7408.41</v>
      </c>
      <c r="F97" s="16">
        <v>4.8999999999999998E-3</v>
      </c>
      <c r="G97" s="16">
        <v>6.5397999999999998E-2</v>
      </c>
    </row>
    <row r="98" spans="1:7" x14ac:dyDescent="0.25">
      <c r="A98" s="13" t="s">
        <v>2956</v>
      </c>
      <c r="B98" s="31" t="s">
        <v>2957</v>
      </c>
      <c r="C98" s="31" t="s">
        <v>859</v>
      </c>
      <c r="D98" s="14">
        <v>7500000</v>
      </c>
      <c r="E98" s="15">
        <v>7369.9</v>
      </c>
      <c r="F98" s="16">
        <v>4.8999999999999998E-3</v>
      </c>
      <c r="G98" s="16">
        <v>7.2400000000000006E-2</v>
      </c>
    </row>
    <row r="99" spans="1:7" x14ac:dyDescent="0.25">
      <c r="A99" s="13" t="s">
        <v>2958</v>
      </c>
      <c r="B99" s="31" t="s">
        <v>2959</v>
      </c>
      <c r="C99" s="31" t="s">
        <v>859</v>
      </c>
      <c r="D99" s="14">
        <v>5000000</v>
      </c>
      <c r="E99" s="15">
        <v>4990.42</v>
      </c>
      <c r="F99" s="16">
        <v>3.3E-3</v>
      </c>
      <c r="G99" s="16">
        <v>6.3698000000000005E-2</v>
      </c>
    </row>
    <row r="100" spans="1:7" x14ac:dyDescent="0.25">
      <c r="A100" s="13" t="s">
        <v>2960</v>
      </c>
      <c r="B100" s="31" t="s">
        <v>2961</v>
      </c>
      <c r="C100" s="31" t="s">
        <v>859</v>
      </c>
      <c r="D100" s="14">
        <v>5000000</v>
      </c>
      <c r="E100" s="15">
        <v>4987.99</v>
      </c>
      <c r="F100" s="16">
        <v>3.3E-3</v>
      </c>
      <c r="G100" s="16">
        <v>6.2800999999999996E-2</v>
      </c>
    </row>
    <row r="101" spans="1:7" x14ac:dyDescent="0.25">
      <c r="A101" s="13" t="s">
        <v>2962</v>
      </c>
      <c r="B101" s="31" t="s">
        <v>2963</v>
      </c>
      <c r="C101" s="31" t="s">
        <v>859</v>
      </c>
      <c r="D101" s="14">
        <v>5000000</v>
      </c>
      <c r="E101" s="15">
        <v>4983.6499999999996</v>
      </c>
      <c r="F101" s="16">
        <v>3.3E-3</v>
      </c>
      <c r="G101" s="16">
        <v>6.3053999999999999E-2</v>
      </c>
    </row>
    <row r="102" spans="1:7" x14ac:dyDescent="0.25">
      <c r="A102" s="13" t="s">
        <v>2964</v>
      </c>
      <c r="B102" s="31" t="s">
        <v>2965</v>
      </c>
      <c r="C102" s="31" t="s">
        <v>859</v>
      </c>
      <c r="D102" s="14">
        <v>5000000</v>
      </c>
      <c r="E102" s="15">
        <v>4978.72</v>
      </c>
      <c r="F102" s="16">
        <v>3.3E-3</v>
      </c>
      <c r="G102" s="16">
        <v>6.5003000000000005E-2</v>
      </c>
    </row>
    <row r="103" spans="1:7" x14ac:dyDescent="0.25">
      <c r="A103" s="13" t="s">
        <v>2966</v>
      </c>
      <c r="B103" s="31" t="s">
        <v>2967</v>
      </c>
      <c r="C103" s="31" t="s">
        <v>859</v>
      </c>
      <c r="D103" s="14">
        <v>5000000</v>
      </c>
      <c r="E103" s="15">
        <v>4969.22</v>
      </c>
      <c r="F103" s="16">
        <v>3.3E-3</v>
      </c>
      <c r="G103" s="16">
        <v>6.6496E-2</v>
      </c>
    </row>
    <row r="104" spans="1:7" x14ac:dyDescent="0.25">
      <c r="A104" s="13" t="s">
        <v>2968</v>
      </c>
      <c r="B104" s="31" t="s">
        <v>2969</v>
      </c>
      <c r="C104" s="31" t="s">
        <v>859</v>
      </c>
      <c r="D104" s="14">
        <v>5000000</v>
      </c>
      <c r="E104" s="15">
        <v>4963.82</v>
      </c>
      <c r="F104" s="16">
        <v>3.3E-3</v>
      </c>
      <c r="G104" s="16">
        <v>6.4901E-2</v>
      </c>
    </row>
    <row r="105" spans="1:7" x14ac:dyDescent="0.25">
      <c r="A105" s="13" t="s">
        <v>2970</v>
      </c>
      <c r="B105" s="31" t="s">
        <v>2971</v>
      </c>
      <c r="C105" s="31" t="s">
        <v>867</v>
      </c>
      <c r="D105" s="14">
        <v>5000000</v>
      </c>
      <c r="E105" s="15">
        <v>4963.07</v>
      </c>
      <c r="F105" s="16">
        <v>3.3E-3</v>
      </c>
      <c r="G105" s="16">
        <v>6.6247E-2</v>
      </c>
    </row>
    <row r="106" spans="1:7" x14ac:dyDescent="0.25">
      <c r="A106" s="13" t="s">
        <v>2972</v>
      </c>
      <c r="B106" s="31" t="s">
        <v>2973</v>
      </c>
      <c r="C106" s="31" t="s">
        <v>859</v>
      </c>
      <c r="D106" s="14">
        <v>5000000</v>
      </c>
      <c r="E106" s="15">
        <v>4954.3900000000003</v>
      </c>
      <c r="F106" s="16">
        <v>3.3E-3</v>
      </c>
      <c r="G106" s="16">
        <v>7.0003999999999997E-2</v>
      </c>
    </row>
    <row r="107" spans="1:7" x14ac:dyDescent="0.25">
      <c r="A107" s="13" t="s">
        <v>2974</v>
      </c>
      <c r="B107" s="31" t="s">
        <v>2975</v>
      </c>
      <c r="C107" s="31" t="s">
        <v>859</v>
      </c>
      <c r="D107" s="14">
        <v>5000000</v>
      </c>
      <c r="E107" s="15">
        <v>4911.97</v>
      </c>
      <c r="F107" s="16">
        <v>3.3E-3</v>
      </c>
      <c r="G107" s="16">
        <v>7.3497999999999994E-2</v>
      </c>
    </row>
    <row r="108" spans="1:7" x14ac:dyDescent="0.25">
      <c r="A108" s="13" t="s">
        <v>2976</v>
      </c>
      <c r="B108" s="31" t="s">
        <v>2977</v>
      </c>
      <c r="C108" s="31" t="s">
        <v>859</v>
      </c>
      <c r="D108" s="14">
        <v>2500000</v>
      </c>
      <c r="E108" s="15">
        <v>2497.4</v>
      </c>
      <c r="F108" s="16">
        <v>1.6999999999999999E-3</v>
      </c>
      <c r="G108" s="16">
        <v>6.3271999999999995E-2</v>
      </c>
    </row>
    <row r="109" spans="1:7" x14ac:dyDescent="0.25">
      <c r="A109" s="13" t="s">
        <v>2978</v>
      </c>
      <c r="B109" s="31" t="s">
        <v>2979</v>
      </c>
      <c r="C109" s="31" t="s">
        <v>859</v>
      </c>
      <c r="D109" s="14">
        <v>2500000</v>
      </c>
      <c r="E109" s="15">
        <v>2495.5100000000002</v>
      </c>
      <c r="F109" s="16">
        <v>1.6999999999999999E-3</v>
      </c>
      <c r="G109" s="16">
        <v>6.5744999999999998E-2</v>
      </c>
    </row>
    <row r="110" spans="1:7" x14ac:dyDescent="0.25">
      <c r="A110" s="13" t="s">
        <v>2980</v>
      </c>
      <c r="B110" s="31" t="s">
        <v>2981</v>
      </c>
      <c r="C110" s="31" t="s">
        <v>859</v>
      </c>
      <c r="D110" s="14">
        <v>2500000</v>
      </c>
      <c r="E110" s="15">
        <v>2490.96</v>
      </c>
      <c r="F110" s="16">
        <v>1.6999999999999999E-3</v>
      </c>
      <c r="G110" s="16">
        <v>6.6250000000000003E-2</v>
      </c>
    </row>
    <row r="111" spans="1:7" x14ac:dyDescent="0.25">
      <c r="A111" s="13" t="s">
        <v>2982</v>
      </c>
      <c r="B111" s="31" t="s">
        <v>2983</v>
      </c>
      <c r="C111" s="31" t="s">
        <v>859</v>
      </c>
      <c r="D111" s="14">
        <v>2500000</v>
      </c>
      <c r="E111" s="15">
        <v>2478.7800000000002</v>
      </c>
      <c r="F111" s="16">
        <v>1.6000000000000001E-3</v>
      </c>
      <c r="G111" s="16">
        <v>6.9448999999999997E-2</v>
      </c>
    </row>
    <row r="112" spans="1:7" x14ac:dyDescent="0.25">
      <c r="A112" s="13" t="s">
        <v>2984</v>
      </c>
      <c r="B112" s="31" t="s">
        <v>2985</v>
      </c>
      <c r="C112" s="31" t="s">
        <v>859</v>
      </c>
      <c r="D112" s="14">
        <v>2500000</v>
      </c>
      <c r="E112" s="15">
        <v>2476.9299999999998</v>
      </c>
      <c r="F112" s="16">
        <v>1.6000000000000001E-3</v>
      </c>
      <c r="G112" s="16">
        <v>6.2949000000000005E-2</v>
      </c>
    </row>
    <row r="113" spans="1:7" x14ac:dyDescent="0.25">
      <c r="A113" s="17" t="s">
        <v>187</v>
      </c>
      <c r="B113" s="32"/>
      <c r="C113" s="32"/>
      <c r="D113" s="18"/>
      <c r="E113" s="19">
        <v>623891.53</v>
      </c>
      <c r="F113" s="20">
        <v>0.41370000000000001</v>
      </c>
      <c r="G113" s="21"/>
    </row>
    <row r="114" spans="1:7" x14ac:dyDescent="0.25">
      <c r="A114" s="13"/>
      <c r="B114" s="31"/>
      <c r="C114" s="31"/>
      <c r="D114" s="14"/>
      <c r="E114" s="15"/>
      <c r="F114" s="16"/>
      <c r="G114" s="16"/>
    </row>
    <row r="115" spans="1:7" x14ac:dyDescent="0.25">
      <c r="A115" s="24" t="s">
        <v>190</v>
      </c>
      <c r="B115" s="33"/>
      <c r="C115" s="33"/>
      <c r="D115" s="25"/>
      <c r="E115" s="19">
        <v>1299000.8999999999</v>
      </c>
      <c r="F115" s="20">
        <v>0.86129999999999995</v>
      </c>
      <c r="G115" s="21"/>
    </row>
    <row r="116" spans="1:7" x14ac:dyDescent="0.25">
      <c r="A116" s="13"/>
      <c r="B116" s="31"/>
      <c r="C116" s="31"/>
      <c r="D116" s="14"/>
      <c r="E116" s="15"/>
      <c r="F116" s="16"/>
      <c r="G116" s="16"/>
    </row>
    <row r="117" spans="1:7" x14ac:dyDescent="0.25">
      <c r="A117" s="13"/>
      <c r="B117" s="31"/>
      <c r="C117" s="31"/>
      <c r="D117" s="14"/>
      <c r="E117" s="15"/>
      <c r="F117" s="16"/>
      <c r="G117" s="16"/>
    </row>
    <row r="118" spans="1:7" x14ac:dyDescent="0.25">
      <c r="A118" s="17" t="s">
        <v>878</v>
      </c>
      <c r="B118" s="31"/>
      <c r="C118" s="31"/>
      <c r="D118" s="14"/>
      <c r="E118" s="15"/>
      <c r="F118" s="16"/>
      <c r="G118" s="16"/>
    </row>
    <row r="119" spans="1:7" x14ac:dyDescent="0.25">
      <c r="A119" s="13" t="s">
        <v>879</v>
      </c>
      <c r="B119" s="31" t="s">
        <v>880</v>
      </c>
      <c r="C119" s="31"/>
      <c r="D119" s="14">
        <v>24043.156999999999</v>
      </c>
      <c r="E119" s="15">
        <v>2825.39</v>
      </c>
      <c r="F119" s="16">
        <v>1.9E-3</v>
      </c>
      <c r="G119" s="16"/>
    </row>
    <row r="120" spans="1:7" x14ac:dyDescent="0.25">
      <c r="A120" s="13"/>
      <c r="B120" s="31"/>
      <c r="C120" s="31"/>
      <c r="D120" s="14"/>
      <c r="E120" s="15"/>
      <c r="F120" s="16"/>
      <c r="G120" s="16"/>
    </row>
    <row r="121" spans="1:7" x14ac:dyDescent="0.25">
      <c r="A121" s="24" t="s">
        <v>190</v>
      </c>
      <c r="B121" s="33"/>
      <c r="C121" s="33"/>
      <c r="D121" s="25"/>
      <c r="E121" s="19">
        <v>2825.39</v>
      </c>
      <c r="F121" s="20">
        <v>1.9E-3</v>
      </c>
      <c r="G121" s="21"/>
    </row>
    <row r="122" spans="1:7" x14ac:dyDescent="0.25">
      <c r="A122" s="13"/>
      <c r="B122" s="31"/>
      <c r="C122" s="31"/>
      <c r="D122" s="14"/>
      <c r="E122" s="15"/>
      <c r="F122" s="16"/>
      <c r="G122" s="16"/>
    </row>
    <row r="123" spans="1:7" x14ac:dyDescent="0.25">
      <c r="A123" s="17" t="s">
        <v>191</v>
      </c>
      <c r="B123" s="31"/>
      <c r="C123" s="31"/>
      <c r="D123" s="14"/>
      <c r="E123" s="15"/>
      <c r="F123" s="16"/>
      <c r="G123" s="16"/>
    </row>
    <row r="124" spans="1:7" x14ac:dyDescent="0.25">
      <c r="A124" s="13" t="s">
        <v>881</v>
      </c>
      <c r="B124" s="31"/>
      <c r="C124" s="31"/>
      <c r="D124" s="14"/>
      <c r="E124" s="15">
        <v>42530.01</v>
      </c>
      <c r="F124" s="16">
        <v>2.8199999999999999E-2</v>
      </c>
      <c r="G124" s="16">
        <v>5.3499999999999999E-2</v>
      </c>
    </row>
    <row r="125" spans="1:7" x14ac:dyDescent="0.25">
      <c r="A125" s="13" t="s">
        <v>881</v>
      </c>
      <c r="B125" s="31"/>
      <c r="C125" s="31"/>
      <c r="D125" s="14"/>
      <c r="E125" s="15">
        <v>19999.5</v>
      </c>
      <c r="F125" s="16">
        <v>1.3299999999999999E-2</v>
      </c>
      <c r="G125" s="16">
        <v>5.45E-2</v>
      </c>
    </row>
    <row r="126" spans="1:7" x14ac:dyDescent="0.25">
      <c r="A126" s="13" t="s">
        <v>881</v>
      </c>
      <c r="B126" s="31"/>
      <c r="C126" s="31"/>
      <c r="D126" s="14"/>
      <c r="E126" s="15">
        <v>19998.23</v>
      </c>
      <c r="F126" s="16">
        <v>1.3299999999999999E-2</v>
      </c>
      <c r="G126" s="16">
        <v>5.1799999999999999E-2</v>
      </c>
    </row>
    <row r="127" spans="1:7" x14ac:dyDescent="0.25">
      <c r="A127" s="13" t="s">
        <v>881</v>
      </c>
      <c r="B127" s="31"/>
      <c r="C127" s="31"/>
      <c r="D127" s="14"/>
      <c r="E127" s="15">
        <v>11080.76</v>
      </c>
      <c r="F127" s="16">
        <v>7.3000000000000001E-3</v>
      </c>
      <c r="G127" s="16">
        <v>5.45E-2</v>
      </c>
    </row>
    <row r="128" spans="1:7" x14ac:dyDescent="0.25">
      <c r="A128" s="13" t="s">
        <v>881</v>
      </c>
      <c r="B128" s="31"/>
      <c r="C128" s="31"/>
      <c r="D128" s="14"/>
      <c r="E128" s="15">
        <v>9889.4699999999993</v>
      </c>
      <c r="F128" s="16">
        <v>6.6E-3</v>
      </c>
      <c r="G128" s="16">
        <v>5.1999999999999998E-2</v>
      </c>
    </row>
    <row r="129" spans="1:7" x14ac:dyDescent="0.25">
      <c r="A129" s="13" t="s">
        <v>881</v>
      </c>
      <c r="B129" s="31"/>
      <c r="C129" s="31"/>
      <c r="D129" s="14"/>
      <c r="E129" s="15">
        <v>8161.59</v>
      </c>
      <c r="F129" s="16">
        <v>5.4000000000000003E-3</v>
      </c>
      <c r="G129" s="16">
        <v>5.2999999999999999E-2</v>
      </c>
    </row>
    <row r="130" spans="1:7" x14ac:dyDescent="0.25">
      <c r="A130" s="13" t="s">
        <v>881</v>
      </c>
      <c r="B130" s="31"/>
      <c r="C130" s="31"/>
      <c r="D130" s="14"/>
      <c r="E130" s="15">
        <v>6285.74</v>
      </c>
      <c r="F130" s="16">
        <v>4.1999999999999997E-3</v>
      </c>
      <c r="G130" s="16">
        <v>5.3999999999999999E-2</v>
      </c>
    </row>
    <row r="131" spans="1:7" x14ac:dyDescent="0.25">
      <c r="A131" s="13" t="s">
        <v>881</v>
      </c>
      <c r="B131" s="31"/>
      <c r="C131" s="31"/>
      <c r="D131" s="14"/>
      <c r="E131" s="15">
        <v>5998.2</v>
      </c>
      <c r="F131" s="16">
        <v>4.0000000000000001E-3</v>
      </c>
      <c r="G131" s="16">
        <v>5.2200000000000003E-2</v>
      </c>
    </row>
    <row r="132" spans="1:7" x14ac:dyDescent="0.25">
      <c r="A132" s="13" t="s">
        <v>192</v>
      </c>
      <c r="B132" s="31"/>
      <c r="C132" s="31"/>
      <c r="D132" s="14"/>
      <c r="E132" s="15">
        <v>82965.42</v>
      </c>
      <c r="F132" s="16">
        <v>5.5E-2</v>
      </c>
      <c r="G132" s="16">
        <v>5.2331000000000003E-2</v>
      </c>
    </row>
    <row r="133" spans="1:7" x14ac:dyDescent="0.25">
      <c r="A133" s="17" t="s">
        <v>187</v>
      </c>
      <c r="B133" s="32"/>
      <c r="C133" s="32"/>
      <c r="D133" s="18"/>
      <c r="E133" s="19">
        <v>206908.92</v>
      </c>
      <c r="F133" s="20">
        <v>0.13730000000000001</v>
      </c>
      <c r="G133" s="21"/>
    </row>
    <row r="134" spans="1:7" x14ac:dyDescent="0.25">
      <c r="A134" s="13"/>
      <c r="B134" s="31"/>
      <c r="C134" s="31"/>
      <c r="D134" s="14"/>
      <c r="E134" s="15"/>
      <c r="F134" s="16"/>
      <c r="G134" s="16"/>
    </row>
    <row r="135" spans="1:7" x14ac:dyDescent="0.25">
      <c r="A135" s="24" t="s">
        <v>190</v>
      </c>
      <c r="B135" s="33"/>
      <c r="C135" s="33"/>
      <c r="D135" s="25"/>
      <c r="E135" s="19">
        <v>206908.92</v>
      </c>
      <c r="F135" s="20">
        <v>0.13730000000000001</v>
      </c>
      <c r="G135" s="21"/>
    </row>
    <row r="136" spans="1:7" x14ac:dyDescent="0.25">
      <c r="A136" s="13" t="s">
        <v>193</v>
      </c>
      <c r="B136" s="31"/>
      <c r="C136" s="31"/>
      <c r="D136" s="14"/>
      <c r="E136" s="15">
        <v>49.532008099999999</v>
      </c>
      <c r="F136" s="68">
        <v>3.1999999999999999E-5</v>
      </c>
      <c r="G136" s="16"/>
    </row>
    <row r="137" spans="1:7" x14ac:dyDescent="0.25">
      <c r="A137" s="13" t="s">
        <v>194</v>
      </c>
      <c r="B137" s="31"/>
      <c r="C137" s="31"/>
      <c r="D137" s="14"/>
      <c r="E137" s="15">
        <v>342.94799189999998</v>
      </c>
      <c r="F137" s="36">
        <v>-5.3200000000000003E-4</v>
      </c>
      <c r="G137" s="16">
        <v>5.2902999999999999E-2</v>
      </c>
    </row>
    <row r="138" spans="1:7" x14ac:dyDescent="0.25">
      <c r="A138" s="26" t="s">
        <v>195</v>
      </c>
      <c r="B138" s="34"/>
      <c r="C138" s="34"/>
      <c r="D138" s="27"/>
      <c r="E138" s="28">
        <v>1509127.69</v>
      </c>
      <c r="F138" s="29">
        <v>1</v>
      </c>
      <c r="G138" s="29"/>
    </row>
    <row r="140" spans="1:7" x14ac:dyDescent="0.25">
      <c r="A140" s="1" t="s">
        <v>882</v>
      </c>
    </row>
    <row r="141" spans="1:7" x14ac:dyDescent="0.25">
      <c r="A141" s="1" t="s">
        <v>196</v>
      </c>
    </row>
    <row r="142" spans="1:7" x14ac:dyDescent="0.25">
      <c r="A142" s="69" t="s">
        <v>197</v>
      </c>
    </row>
    <row r="143" spans="1:7" x14ac:dyDescent="0.25">
      <c r="A143" s="1" t="s">
        <v>199</v>
      </c>
    </row>
    <row r="144" spans="1:7" ht="29.1" customHeight="1" x14ac:dyDescent="0.25">
      <c r="A144" s="47" t="s">
        <v>200</v>
      </c>
      <c r="B144" s="3" t="s">
        <v>153</v>
      </c>
    </row>
    <row r="145" spans="1:3" x14ac:dyDescent="0.25">
      <c r="A145" t="s">
        <v>201</v>
      </c>
    </row>
    <row r="146" spans="1:3" x14ac:dyDescent="0.25">
      <c r="A146" t="s">
        <v>721</v>
      </c>
      <c r="B146" t="s">
        <v>203</v>
      </c>
      <c r="C146" t="s">
        <v>203</v>
      </c>
    </row>
    <row r="147" spans="1:3" x14ac:dyDescent="0.25">
      <c r="B147" s="48">
        <v>46112</v>
      </c>
      <c r="C147" s="48">
        <v>46142</v>
      </c>
    </row>
    <row r="148" spans="1:3" x14ac:dyDescent="0.25">
      <c r="A148" t="s">
        <v>1113</v>
      </c>
      <c r="B148">
        <v>3560.8517000000002</v>
      </c>
      <c r="C148">
        <v>3584.9250000000002</v>
      </c>
    </row>
    <row r="149" spans="1:3" x14ac:dyDescent="0.25">
      <c r="A149" t="s">
        <v>1114</v>
      </c>
      <c r="B149">
        <v>2071.6522</v>
      </c>
      <c r="C149">
        <v>2085.6570999999999</v>
      </c>
    </row>
    <row r="150" spans="1:3" x14ac:dyDescent="0.25">
      <c r="A150" t="s">
        <v>1343</v>
      </c>
      <c r="B150">
        <v>1189.0817</v>
      </c>
      <c r="C150">
        <v>1194.4512</v>
      </c>
    </row>
    <row r="151" spans="1:3" x14ac:dyDescent="0.25">
      <c r="A151" t="s">
        <v>1323</v>
      </c>
      <c r="B151">
        <v>2475.2487000000001</v>
      </c>
      <c r="C151">
        <v>2473.5392999999999</v>
      </c>
    </row>
    <row r="152" spans="1:3" x14ac:dyDescent="0.25">
      <c r="A152" t="s">
        <v>478</v>
      </c>
      <c r="B152">
        <v>3560.8768</v>
      </c>
      <c r="C152">
        <v>3584.9503</v>
      </c>
    </row>
    <row r="153" spans="1:3" x14ac:dyDescent="0.25">
      <c r="A153" t="s">
        <v>205</v>
      </c>
      <c r="B153">
        <v>3560.8903</v>
      </c>
      <c r="C153">
        <v>3584.9638</v>
      </c>
    </row>
    <row r="154" spans="1:3" x14ac:dyDescent="0.25">
      <c r="A154" t="s">
        <v>1324</v>
      </c>
      <c r="B154">
        <v>1005.7957</v>
      </c>
      <c r="C154">
        <v>1004.8059</v>
      </c>
    </row>
    <row r="155" spans="1:3" x14ac:dyDescent="0.25">
      <c r="A155" t="s">
        <v>1325</v>
      </c>
      <c r="B155">
        <v>2173.0515999999998</v>
      </c>
      <c r="C155">
        <v>2173.5414999999998</v>
      </c>
    </row>
    <row r="156" spans="1:3" x14ac:dyDescent="0.25">
      <c r="A156" t="s">
        <v>2986</v>
      </c>
      <c r="B156">
        <v>2412.6943000000001</v>
      </c>
      <c r="C156">
        <v>2428.8667999999998</v>
      </c>
    </row>
    <row r="157" spans="1:3" x14ac:dyDescent="0.25">
      <c r="A157" t="s">
        <v>1124</v>
      </c>
      <c r="B157">
        <v>2031.2846</v>
      </c>
      <c r="C157">
        <v>2044.9072000000001</v>
      </c>
    </row>
    <row r="158" spans="1:3" x14ac:dyDescent="0.25">
      <c r="A158" t="s">
        <v>2987</v>
      </c>
      <c r="B158">
        <v>1291.1307999999999</v>
      </c>
      <c r="C158">
        <v>1299.7853</v>
      </c>
    </row>
    <row r="159" spans="1:3" x14ac:dyDescent="0.25">
      <c r="A159" t="s">
        <v>1336</v>
      </c>
      <c r="B159">
        <v>2154.6385</v>
      </c>
      <c r="C159">
        <v>2153.1597999999999</v>
      </c>
    </row>
    <row r="160" spans="1:3" x14ac:dyDescent="0.25">
      <c r="A160" t="s">
        <v>2988</v>
      </c>
      <c r="B160">
        <v>3486.9868999999999</v>
      </c>
      <c r="C160">
        <v>3510.3604999999998</v>
      </c>
    </row>
    <row r="161" spans="1:3" x14ac:dyDescent="0.25">
      <c r="A161" t="s">
        <v>2089</v>
      </c>
      <c r="B161">
        <v>3486.9897000000001</v>
      </c>
      <c r="C161">
        <v>3510.3633</v>
      </c>
    </row>
    <row r="162" spans="1:3" x14ac:dyDescent="0.25">
      <c r="A162" t="s">
        <v>1729</v>
      </c>
      <c r="B162">
        <v>1084.0506</v>
      </c>
      <c r="C162">
        <v>1082.9887000000001</v>
      </c>
    </row>
    <row r="163" spans="1:3" x14ac:dyDescent="0.25">
      <c r="A163" t="s">
        <v>1730</v>
      </c>
      <c r="B163">
        <v>1215.2022999999999</v>
      </c>
      <c r="C163">
        <v>1215.471</v>
      </c>
    </row>
    <row r="164" spans="1:3" x14ac:dyDescent="0.25">
      <c r="A164" t="s">
        <v>2989</v>
      </c>
      <c r="B164" t="s">
        <v>1115</v>
      </c>
      <c r="C164" t="s">
        <v>1116</v>
      </c>
    </row>
    <row r="165" spans="1:3" x14ac:dyDescent="0.25">
      <c r="A165" t="s">
        <v>2990</v>
      </c>
      <c r="B165" t="s">
        <v>1115</v>
      </c>
      <c r="C165" t="s">
        <v>1116</v>
      </c>
    </row>
    <row r="166" spans="1:3" x14ac:dyDescent="0.25">
      <c r="A166" t="s">
        <v>2991</v>
      </c>
      <c r="B166">
        <v>1136.3164999999999</v>
      </c>
      <c r="C166">
        <v>1143.9601</v>
      </c>
    </row>
    <row r="167" spans="1:3" x14ac:dyDescent="0.25">
      <c r="A167" t="s">
        <v>2992</v>
      </c>
      <c r="B167" t="s">
        <v>1115</v>
      </c>
      <c r="C167" t="s">
        <v>1116</v>
      </c>
    </row>
    <row r="168" spans="1:3" x14ac:dyDescent="0.25">
      <c r="A168" t="s">
        <v>2993</v>
      </c>
      <c r="B168">
        <v>3171.1293999999998</v>
      </c>
      <c r="C168">
        <v>3192.3856999999998</v>
      </c>
    </row>
    <row r="169" spans="1:3" x14ac:dyDescent="0.25">
      <c r="A169" t="s">
        <v>2994</v>
      </c>
      <c r="B169" t="s">
        <v>1115</v>
      </c>
      <c r="C169" t="s">
        <v>1116</v>
      </c>
    </row>
    <row r="170" spans="1:3" x14ac:dyDescent="0.25">
      <c r="A170" t="s">
        <v>2995</v>
      </c>
      <c r="B170">
        <v>1245.4487999999999</v>
      </c>
      <c r="C170">
        <v>1244.2291</v>
      </c>
    </row>
    <row r="171" spans="1:3" x14ac:dyDescent="0.25">
      <c r="A171" t="s">
        <v>2996</v>
      </c>
      <c r="B171">
        <v>1230.9637</v>
      </c>
      <c r="C171">
        <v>1231.2351000000001</v>
      </c>
    </row>
    <row r="172" spans="1:3" x14ac:dyDescent="0.25">
      <c r="A172" t="s">
        <v>1346</v>
      </c>
      <c r="B172" t="s">
        <v>1115</v>
      </c>
      <c r="C172" t="s">
        <v>1116</v>
      </c>
    </row>
    <row r="173" spans="1:3" x14ac:dyDescent="0.25">
      <c r="A173" t="s">
        <v>1347</v>
      </c>
      <c r="B173" t="s">
        <v>1115</v>
      </c>
      <c r="C173" t="s">
        <v>1116</v>
      </c>
    </row>
    <row r="174" spans="1:3" x14ac:dyDescent="0.25">
      <c r="A174" t="s">
        <v>1348</v>
      </c>
      <c r="B174" t="s">
        <v>1115</v>
      </c>
      <c r="C174" t="s">
        <v>1116</v>
      </c>
    </row>
    <row r="175" spans="1:3" x14ac:dyDescent="0.25">
      <c r="A175" t="s">
        <v>1349</v>
      </c>
      <c r="B175" t="s">
        <v>1115</v>
      </c>
      <c r="C175" t="s">
        <v>1116</v>
      </c>
    </row>
    <row r="176" spans="1:3" x14ac:dyDescent="0.25">
      <c r="A176" t="s">
        <v>1125</v>
      </c>
    </row>
    <row r="178" spans="1:4" x14ac:dyDescent="0.25">
      <c r="A178" t="s">
        <v>1329</v>
      </c>
    </row>
    <row r="180" spans="1:4" x14ac:dyDescent="0.25">
      <c r="A180" s="50" t="s">
        <v>1330</v>
      </c>
      <c r="B180" s="50" t="s">
        <v>1331</v>
      </c>
      <c r="C180" s="50" t="s">
        <v>1332</v>
      </c>
      <c r="D180" s="50" t="s">
        <v>1333</v>
      </c>
    </row>
    <row r="181" spans="1:4" x14ac:dyDescent="0.25">
      <c r="A181" s="50" t="s">
        <v>2997</v>
      </c>
      <c r="B181" s="50"/>
      <c r="C181" s="50">
        <v>2.6665654000000001</v>
      </c>
      <c r="D181" s="50">
        <v>2.6665654000000001</v>
      </c>
    </row>
    <row r="182" spans="1:4" x14ac:dyDescent="0.25">
      <c r="A182" s="50" t="s">
        <v>1334</v>
      </c>
      <c r="B182" s="50"/>
      <c r="C182" s="50">
        <v>18.4121101</v>
      </c>
      <c r="D182" s="50">
        <v>18.4121101</v>
      </c>
    </row>
    <row r="183" spans="1:4" x14ac:dyDescent="0.25">
      <c r="A183" s="50" t="s">
        <v>1728</v>
      </c>
      <c r="B183" s="50"/>
      <c r="C183" s="50">
        <v>7.7853617000000002</v>
      </c>
      <c r="D183" s="50">
        <v>7.7853617000000002</v>
      </c>
    </row>
    <row r="184" spans="1:4" x14ac:dyDescent="0.25">
      <c r="A184" s="50" t="s">
        <v>1335</v>
      </c>
      <c r="B184" s="50"/>
      <c r="C184" s="50">
        <v>14.175102300000001</v>
      </c>
      <c r="D184" s="50">
        <v>14.175102300000001</v>
      </c>
    </row>
    <row r="185" spans="1:4" x14ac:dyDescent="0.25">
      <c r="A185" s="50" t="s">
        <v>1336</v>
      </c>
      <c r="B185" s="50"/>
      <c r="C185" s="50">
        <v>15.905056800000001</v>
      </c>
      <c r="D185" s="50">
        <v>15.905056800000001</v>
      </c>
    </row>
    <row r="186" spans="1:4" x14ac:dyDescent="0.25">
      <c r="A186" s="50" t="s">
        <v>1729</v>
      </c>
      <c r="B186" s="50"/>
      <c r="C186" s="50">
        <v>8.3240824999999994</v>
      </c>
      <c r="D186" s="50">
        <v>8.3240824999999994</v>
      </c>
    </row>
    <row r="187" spans="1:4" x14ac:dyDescent="0.25">
      <c r="A187" s="50" t="s">
        <v>1730</v>
      </c>
      <c r="B187" s="50"/>
      <c r="C187" s="50">
        <v>7.8618012999999998</v>
      </c>
      <c r="D187" s="50">
        <v>7.8618012999999998</v>
      </c>
    </row>
    <row r="188" spans="1:4" x14ac:dyDescent="0.25">
      <c r="A188" s="50" t="s">
        <v>2998</v>
      </c>
      <c r="B188" s="50"/>
      <c r="C188" s="50">
        <v>9.5666270000000004</v>
      </c>
      <c r="D188" s="50">
        <v>9.5666270000000004</v>
      </c>
    </row>
    <row r="189" spans="1:4" x14ac:dyDescent="0.25">
      <c r="A189" s="50" t="s">
        <v>2999</v>
      </c>
      <c r="B189" s="50"/>
      <c r="C189" s="50">
        <v>7.960763</v>
      </c>
      <c r="D189" s="50">
        <v>7.960763</v>
      </c>
    </row>
    <row r="191" spans="1:4" x14ac:dyDescent="0.25">
      <c r="A191" t="s">
        <v>209</v>
      </c>
      <c r="B191" s="3" t="s">
        <v>153</v>
      </c>
    </row>
    <row r="192" spans="1:4" ht="57.95" customHeight="1" x14ac:dyDescent="0.25">
      <c r="A192" s="47" t="s">
        <v>210</v>
      </c>
      <c r="B192" s="3" t="s">
        <v>153</v>
      </c>
    </row>
    <row r="193" spans="1:2" ht="43.5" customHeight="1" x14ac:dyDescent="0.25">
      <c r="A193" s="47" t="s">
        <v>211</v>
      </c>
      <c r="B193" s="3" t="s">
        <v>153</v>
      </c>
    </row>
    <row r="194" spans="1:2" x14ac:dyDescent="0.25">
      <c r="A194" t="s">
        <v>212</v>
      </c>
      <c r="B194" s="49">
        <f>B209</f>
        <v>8.1602712872688027E-2</v>
      </c>
    </row>
    <row r="195" spans="1:2" ht="72.599999999999994" customHeight="1" x14ac:dyDescent="0.25">
      <c r="A195" s="47" t="s">
        <v>213</v>
      </c>
      <c r="B195" s="3" t="s">
        <v>153</v>
      </c>
    </row>
    <row r="196" spans="1:2" x14ac:dyDescent="0.25">
      <c r="B196" s="3"/>
    </row>
    <row r="197" spans="1:2" ht="57.95" customHeight="1" x14ac:dyDescent="0.25">
      <c r="A197" s="47" t="s">
        <v>214</v>
      </c>
      <c r="B197" s="3" t="s">
        <v>153</v>
      </c>
    </row>
    <row r="198" spans="1:2" ht="57.95" customHeight="1" x14ac:dyDescent="0.25">
      <c r="A198" s="47" t="s">
        <v>215</v>
      </c>
      <c r="B198">
        <v>149879.65</v>
      </c>
    </row>
    <row r="199" spans="1:2" ht="43.5" customHeight="1" x14ac:dyDescent="0.25">
      <c r="A199" s="47" t="s">
        <v>216</v>
      </c>
      <c r="B199" s="3" t="s">
        <v>153</v>
      </c>
    </row>
    <row r="200" spans="1:2" ht="43.5" customHeight="1" x14ac:dyDescent="0.25">
      <c r="A200" s="47" t="s">
        <v>217</v>
      </c>
      <c r="B200" s="3" t="s">
        <v>153</v>
      </c>
    </row>
    <row r="202" spans="1:2" x14ac:dyDescent="0.25">
      <c r="A202" t="s">
        <v>218</v>
      </c>
    </row>
    <row r="203" spans="1:2" x14ac:dyDescent="0.25">
      <c r="A203" s="51" t="s">
        <v>219</v>
      </c>
      <c r="B203" s="51" t="s">
        <v>3000</v>
      </c>
    </row>
    <row r="204" spans="1:2" x14ac:dyDescent="0.25">
      <c r="A204" s="51" t="s">
        <v>221</v>
      </c>
      <c r="B204" s="51" t="s">
        <v>3001</v>
      </c>
    </row>
    <row r="205" spans="1:2" x14ac:dyDescent="0.25">
      <c r="A205" s="51"/>
      <c r="B205" s="51"/>
    </row>
    <row r="206" spans="1:2" x14ac:dyDescent="0.25">
      <c r="A206" s="51" t="s">
        <v>223</v>
      </c>
      <c r="B206" s="52">
        <v>6.0846537234251166</v>
      </c>
    </row>
    <row r="207" spans="1:2" x14ac:dyDescent="0.25">
      <c r="A207" s="51"/>
      <c r="B207" s="51"/>
    </row>
    <row r="208" spans="1:2" x14ac:dyDescent="0.25">
      <c r="A208" s="51" t="s">
        <v>224</v>
      </c>
      <c r="B208" s="53">
        <v>8.4400000000000003E-2</v>
      </c>
    </row>
    <row r="209" spans="1:6" x14ac:dyDescent="0.25">
      <c r="A209" s="51" t="s">
        <v>225</v>
      </c>
      <c r="B209" s="53">
        <v>8.1602712872688027E-2</v>
      </c>
    </row>
    <row r="210" spans="1:6" x14ac:dyDescent="0.25">
      <c r="A210" s="51"/>
      <c r="B210" s="51"/>
    </row>
    <row r="211" spans="1:6" x14ac:dyDescent="0.25">
      <c r="A211" s="51" t="s">
        <v>226</v>
      </c>
      <c r="B211" s="54">
        <v>46142</v>
      </c>
    </row>
    <row r="213" spans="1:6" ht="69.95" customHeight="1" x14ac:dyDescent="0.25">
      <c r="A213" s="107" t="s">
        <v>227</v>
      </c>
      <c r="B213" s="107" t="s">
        <v>228</v>
      </c>
      <c r="C213" s="107" t="s">
        <v>5</v>
      </c>
      <c r="D213" s="107" t="s">
        <v>6</v>
      </c>
      <c r="E213" s="107" t="s">
        <v>5</v>
      </c>
      <c r="F213" s="107" t="s">
        <v>6</v>
      </c>
    </row>
    <row r="214" spans="1:6" ht="69.95" customHeight="1" x14ac:dyDescent="0.25">
      <c r="A214" s="107" t="s">
        <v>3000</v>
      </c>
      <c r="B214" s="107"/>
      <c r="C214" s="107" t="s">
        <v>116</v>
      </c>
      <c r="D214" s="107"/>
      <c r="E214" s="107" t="s">
        <v>117</v>
      </c>
      <c r="F214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59"/>
  <sheetViews>
    <sheetView showGridLines="0" workbookViewId="0">
      <pane ySplit="4" topLeftCell="A5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26" bestFit="1" customWidth="1"/>
    <col min="2" max="2" width="22" bestFit="1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3002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3003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3"/>
      <c r="B7" s="31"/>
      <c r="C7" s="31"/>
      <c r="D7" s="14"/>
      <c r="E7" s="15"/>
      <c r="F7" s="16"/>
      <c r="G7" s="16"/>
    </row>
    <row r="8" spans="1:7" x14ac:dyDescent="0.25">
      <c r="A8" s="17" t="s">
        <v>1229</v>
      </c>
      <c r="B8" s="31"/>
      <c r="C8" s="31"/>
      <c r="D8" s="14"/>
      <c r="E8" s="15"/>
      <c r="F8" s="16"/>
      <c r="G8" s="16"/>
    </row>
    <row r="9" spans="1:7" x14ac:dyDescent="0.25">
      <c r="A9" s="13" t="s">
        <v>3004</v>
      </c>
      <c r="B9" s="31" t="s">
        <v>3005</v>
      </c>
      <c r="C9" s="31"/>
      <c r="D9" s="14">
        <v>33101653</v>
      </c>
      <c r="E9" s="15">
        <v>436703.49</v>
      </c>
      <c r="F9" s="16">
        <v>0.99580000000000002</v>
      </c>
      <c r="G9" s="16"/>
    </row>
    <row r="10" spans="1:7" x14ac:dyDescent="0.25">
      <c r="A10" s="17" t="s">
        <v>187</v>
      </c>
      <c r="B10" s="32"/>
      <c r="C10" s="32"/>
      <c r="D10" s="18"/>
      <c r="E10" s="19">
        <v>436703.49</v>
      </c>
      <c r="F10" s="20">
        <v>0.99580000000000002</v>
      </c>
      <c r="G10" s="21"/>
    </row>
    <row r="11" spans="1:7" x14ac:dyDescent="0.25">
      <c r="A11" s="13"/>
      <c r="B11" s="31"/>
      <c r="C11" s="31"/>
      <c r="D11" s="14"/>
      <c r="E11" s="15"/>
      <c r="F11" s="16"/>
      <c r="G11" s="16"/>
    </row>
    <row r="12" spans="1:7" x14ac:dyDescent="0.25">
      <c r="A12" s="24" t="s">
        <v>190</v>
      </c>
      <c r="B12" s="33"/>
      <c r="C12" s="33"/>
      <c r="D12" s="25"/>
      <c r="E12" s="19">
        <v>436703.49</v>
      </c>
      <c r="F12" s="20">
        <v>0.99580000000000002</v>
      </c>
      <c r="G12" s="21"/>
    </row>
    <row r="13" spans="1:7" x14ac:dyDescent="0.25">
      <c r="A13" s="13"/>
      <c r="B13" s="31"/>
      <c r="C13" s="31"/>
      <c r="D13" s="14"/>
      <c r="E13" s="15"/>
      <c r="F13" s="16"/>
      <c r="G13" s="16"/>
    </row>
    <row r="14" spans="1:7" x14ac:dyDescent="0.25">
      <c r="A14" s="17" t="s">
        <v>191</v>
      </c>
      <c r="B14" s="31"/>
      <c r="C14" s="31"/>
      <c r="D14" s="14"/>
      <c r="E14" s="15"/>
      <c r="F14" s="16"/>
      <c r="G14" s="16"/>
    </row>
    <row r="15" spans="1:7" x14ac:dyDescent="0.25">
      <c r="A15" s="13" t="s">
        <v>192</v>
      </c>
      <c r="B15" s="31"/>
      <c r="C15" s="31"/>
      <c r="D15" s="14"/>
      <c r="E15" s="15">
        <v>1869.93</v>
      </c>
      <c r="F15" s="16">
        <v>4.3E-3</v>
      </c>
      <c r="G15" s="16">
        <v>5.2331000000000003E-2</v>
      </c>
    </row>
    <row r="16" spans="1:7" x14ac:dyDescent="0.25">
      <c r="A16" s="17" t="s">
        <v>187</v>
      </c>
      <c r="B16" s="32"/>
      <c r="C16" s="32"/>
      <c r="D16" s="18"/>
      <c r="E16" s="19">
        <v>1869.93</v>
      </c>
      <c r="F16" s="20">
        <v>4.3E-3</v>
      </c>
      <c r="G16" s="21"/>
    </row>
    <row r="17" spans="1:7" x14ac:dyDescent="0.25">
      <c r="A17" s="13"/>
      <c r="B17" s="31"/>
      <c r="C17" s="31"/>
      <c r="D17" s="14"/>
      <c r="E17" s="15"/>
      <c r="F17" s="16"/>
      <c r="G17" s="16"/>
    </row>
    <row r="18" spans="1:7" x14ac:dyDescent="0.25">
      <c r="A18" s="24" t="s">
        <v>190</v>
      </c>
      <c r="B18" s="33"/>
      <c r="C18" s="33"/>
      <c r="D18" s="25"/>
      <c r="E18" s="19">
        <v>1869.93</v>
      </c>
      <c r="F18" s="20">
        <v>4.3E-3</v>
      </c>
      <c r="G18" s="21"/>
    </row>
    <row r="19" spans="1:7" x14ac:dyDescent="0.25">
      <c r="A19" s="13" t="s">
        <v>193</v>
      </c>
      <c r="B19" s="31"/>
      <c r="C19" s="31"/>
      <c r="D19" s="14"/>
      <c r="E19" s="15">
        <v>0.26809640000000001</v>
      </c>
      <c r="F19" s="68">
        <v>0</v>
      </c>
      <c r="G19" s="16"/>
    </row>
    <row r="20" spans="1:7" x14ac:dyDescent="0.25">
      <c r="A20" s="13" t="s">
        <v>194</v>
      </c>
      <c r="B20" s="31"/>
      <c r="C20" s="31"/>
      <c r="D20" s="14"/>
      <c r="E20" s="35">
        <v>-9.2180964000000003</v>
      </c>
      <c r="F20" s="36">
        <v>-1E-4</v>
      </c>
      <c r="G20" s="16">
        <v>5.2331000000000003E-2</v>
      </c>
    </row>
    <row r="21" spans="1:7" x14ac:dyDescent="0.25">
      <c r="A21" s="26" t="s">
        <v>195</v>
      </c>
      <c r="B21" s="34"/>
      <c r="C21" s="34"/>
      <c r="D21" s="27"/>
      <c r="E21" s="28">
        <v>438564.47</v>
      </c>
      <c r="F21" s="29">
        <v>1</v>
      </c>
      <c r="G21" s="29"/>
    </row>
    <row r="25" spans="1:7" x14ac:dyDescent="0.25">
      <c r="A25" s="69" t="s">
        <v>197</v>
      </c>
    </row>
    <row r="26" spans="1:7" x14ac:dyDescent="0.25">
      <c r="A26" s="1" t="s">
        <v>199</v>
      </c>
    </row>
    <row r="27" spans="1:7" ht="29.1" customHeight="1" x14ac:dyDescent="0.25">
      <c r="A27" s="47" t="s">
        <v>200</v>
      </c>
      <c r="B27" s="3" t="s">
        <v>153</v>
      </c>
    </row>
    <row r="28" spans="1:7" x14ac:dyDescent="0.25">
      <c r="A28" t="s">
        <v>201</v>
      </c>
    </row>
    <row r="29" spans="1:7" x14ac:dyDescent="0.25">
      <c r="A29" t="s">
        <v>202</v>
      </c>
      <c r="B29" t="s">
        <v>203</v>
      </c>
      <c r="C29" t="s">
        <v>203</v>
      </c>
    </row>
    <row r="30" spans="1:7" x14ac:dyDescent="0.25">
      <c r="B30" s="48">
        <v>46112</v>
      </c>
      <c r="C30" s="48">
        <v>46142</v>
      </c>
    </row>
    <row r="31" spans="1:7" x14ac:dyDescent="0.25">
      <c r="A31" t="s">
        <v>478</v>
      </c>
      <c r="B31">
        <v>12.913</v>
      </c>
      <c r="C31">
        <v>13.1501</v>
      </c>
    </row>
    <row r="32" spans="1:7" x14ac:dyDescent="0.25">
      <c r="A32" t="s">
        <v>205</v>
      </c>
      <c r="B32">
        <v>12.913</v>
      </c>
      <c r="C32">
        <v>13.1501</v>
      </c>
    </row>
    <row r="33" spans="1:3" x14ac:dyDescent="0.25">
      <c r="A33" t="s">
        <v>479</v>
      </c>
      <c r="B33">
        <v>12.913</v>
      </c>
      <c r="C33">
        <v>13.1501</v>
      </c>
    </row>
    <row r="34" spans="1:3" x14ac:dyDescent="0.25">
      <c r="A34" t="s">
        <v>207</v>
      </c>
      <c r="B34">
        <v>12.913</v>
      </c>
      <c r="C34">
        <v>13.1501</v>
      </c>
    </row>
    <row r="36" spans="1:3" x14ac:dyDescent="0.25">
      <c r="A36" t="s">
        <v>208</v>
      </c>
      <c r="B36" s="3" t="s">
        <v>153</v>
      </c>
    </row>
    <row r="37" spans="1:3" x14ac:dyDescent="0.25">
      <c r="A37" t="s">
        <v>209</v>
      </c>
      <c r="B37" s="3" t="s">
        <v>153</v>
      </c>
    </row>
    <row r="38" spans="1:3" ht="57.95" customHeight="1" x14ac:dyDescent="0.25">
      <c r="A38" s="47" t="s">
        <v>210</v>
      </c>
      <c r="B38" s="3" t="s">
        <v>153</v>
      </c>
    </row>
    <row r="39" spans="1:3" ht="43.5" customHeight="1" x14ac:dyDescent="0.25">
      <c r="A39" s="47" t="s">
        <v>211</v>
      </c>
      <c r="B39" s="3" t="s">
        <v>153</v>
      </c>
    </row>
    <row r="40" spans="1:3" ht="72.599999999999994" customHeight="1" x14ac:dyDescent="0.25">
      <c r="A40" s="47" t="s">
        <v>616</v>
      </c>
      <c r="B40" s="3" t="s">
        <v>153</v>
      </c>
    </row>
    <row r="41" spans="1:3" x14ac:dyDescent="0.25">
      <c r="A41" t="s">
        <v>212</v>
      </c>
      <c r="B41" s="49">
        <f>B54</f>
        <v>5.7954352729965439</v>
      </c>
    </row>
    <row r="42" spans="1:3" ht="57.95" customHeight="1" x14ac:dyDescent="0.25">
      <c r="A42" s="47" t="s">
        <v>617</v>
      </c>
      <c r="B42" s="3" t="s">
        <v>153</v>
      </c>
    </row>
    <row r="43" spans="1:3" ht="57.95" customHeight="1" x14ac:dyDescent="0.25">
      <c r="A43" s="47" t="s">
        <v>618</v>
      </c>
      <c r="B43" t="s">
        <v>153</v>
      </c>
    </row>
    <row r="44" spans="1:3" ht="43.5" customHeight="1" x14ac:dyDescent="0.25">
      <c r="A44" s="47" t="s">
        <v>619</v>
      </c>
      <c r="B44" s="3" t="s">
        <v>153</v>
      </c>
    </row>
    <row r="45" spans="1:3" ht="43.5" customHeight="1" x14ac:dyDescent="0.25">
      <c r="A45" s="47" t="s">
        <v>620</v>
      </c>
      <c r="B45" s="3" t="s">
        <v>153</v>
      </c>
    </row>
    <row r="47" spans="1:3" x14ac:dyDescent="0.25">
      <c r="A47" t="s">
        <v>218</v>
      </c>
    </row>
    <row r="48" spans="1:3" x14ac:dyDescent="0.25">
      <c r="A48" s="51" t="s">
        <v>219</v>
      </c>
      <c r="B48" s="51" t="s">
        <v>3006</v>
      </c>
    </row>
    <row r="49" spans="1:4" x14ac:dyDescent="0.25">
      <c r="A49" s="51" t="s">
        <v>221</v>
      </c>
      <c r="B49" s="51" t="s">
        <v>1305</v>
      </c>
    </row>
    <row r="50" spans="1:4" x14ac:dyDescent="0.25">
      <c r="A50" s="51"/>
      <c r="B50" s="51"/>
    </row>
    <row r="51" spans="1:4" x14ac:dyDescent="0.25">
      <c r="A51" s="51" t="s">
        <v>223</v>
      </c>
      <c r="B51" s="52">
        <v>7.5680351917004991</v>
      </c>
    </row>
    <row r="52" spans="1:4" x14ac:dyDescent="0.25">
      <c r="A52" s="51"/>
      <c r="B52" s="51"/>
    </row>
    <row r="53" spans="1:4" x14ac:dyDescent="0.25">
      <c r="A53" s="51" t="s">
        <v>224</v>
      </c>
      <c r="B53" s="53">
        <v>4.8071999999999999</v>
      </c>
    </row>
    <row r="54" spans="1:4" x14ac:dyDescent="0.25">
      <c r="A54" s="51" t="s">
        <v>225</v>
      </c>
      <c r="B54" s="53">
        <v>5.7954352729965439</v>
      </c>
    </row>
    <row r="55" spans="1:4" x14ac:dyDescent="0.25">
      <c r="A55" s="51"/>
      <c r="B55" s="51"/>
    </row>
    <row r="56" spans="1:4" x14ac:dyDescent="0.25">
      <c r="A56" s="51" t="s">
        <v>226</v>
      </c>
      <c r="B56" s="54">
        <v>46142</v>
      </c>
    </row>
    <row r="58" spans="1:4" ht="69.95" customHeight="1" x14ac:dyDescent="0.25">
      <c r="A58" s="107" t="s">
        <v>227</v>
      </c>
      <c r="B58" s="107" t="s">
        <v>228</v>
      </c>
      <c r="C58" s="107" t="s">
        <v>5</v>
      </c>
      <c r="D58" s="107" t="s">
        <v>6</v>
      </c>
    </row>
    <row r="59" spans="1:4" ht="69.95" customHeight="1" x14ac:dyDescent="0.25">
      <c r="A59" s="107" t="s">
        <v>3007</v>
      </c>
      <c r="B59" s="107"/>
      <c r="C59" s="107" t="s">
        <v>23</v>
      </c>
      <c r="D59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33"/>
  <sheetViews>
    <sheetView showGridLines="0" workbookViewId="0">
      <pane ySplit="4" topLeftCell="A98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524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525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271</v>
      </c>
      <c r="B8" s="31" t="s">
        <v>272</v>
      </c>
      <c r="C8" s="31" t="s">
        <v>270</v>
      </c>
      <c r="D8" s="14">
        <v>106199</v>
      </c>
      <c r="E8" s="15">
        <v>3866.17</v>
      </c>
      <c r="F8" s="16">
        <v>6.7599999999999993E-2</v>
      </c>
      <c r="G8" s="16"/>
    </row>
    <row r="9" spans="1:7" x14ac:dyDescent="0.25">
      <c r="A9" s="13" t="s">
        <v>268</v>
      </c>
      <c r="B9" s="31" t="s">
        <v>269</v>
      </c>
      <c r="C9" s="31" t="s">
        <v>270</v>
      </c>
      <c r="D9" s="14">
        <v>117379</v>
      </c>
      <c r="E9" s="15">
        <v>3487.92</v>
      </c>
      <c r="F9" s="16">
        <v>6.0999999999999999E-2</v>
      </c>
      <c r="G9" s="16"/>
    </row>
    <row r="10" spans="1:7" x14ac:dyDescent="0.25">
      <c r="A10" s="13" t="s">
        <v>526</v>
      </c>
      <c r="B10" s="31" t="s">
        <v>527</v>
      </c>
      <c r="C10" s="31" t="s">
        <v>323</v>
      </c>
      <c r="D10" s="14">
        <v>221063</v>
      </c>
      <c r="E10" s="15">
        <v>3224.42</v>
      </c>
      <c r="F10" s="16">
        <v>5.6399999999999999E-2</v>
      </c>
      <c r="G10" s="16"/>
    </row>
    <row r="11" spans="1:7" x14ac:dyDescent="0.25">
      <c r="A11" s="13" t="s">
        <v>281</v>
      </c>
      <c r="B11" s="31" t="s">
        <v>282</v>
      </c>
      <c r="C11" s="31" t="s">
        <v>283</v>
      </c>
      <c r="D11" s="14">
        <v>706048</v>
      </c>
      <c r="E11" s="15">
        <v>3045.19</v>
      </c>
      <c r="F11" s="16">
        <v>5.3199999999999997E-2</v>
      </c>
      <c r="G11" s="16"/>
    </row>
    <row r="12" spans="1:7" x14ac:dyDescent="0.25">
      <c r="A12" s="13" t="s">
        <v>528</v>
      </c>
      <c r="B12" s="31" t="s">
        <v>529</v>
      </c>
      <c r="C12" s="31" t="s">
        <v>370</v>
      </c>
      <c r="D12" s="14">
        <v>52312</v>
      </c>
      <c r="E12" s="15">
        <v>2754.96</v>
      </c>
      <c r="F12" s="16">
        <v>4.82E-2</v>
      </c>
      <c r="G12" s="16"/>
    </row>
    <row r="13" spans="1:7" x14ac:dyDescent="0.25">
      <c r="A13" s="13" t="s">
        <v>530</v>
      </c>
      <c r="B13" s="31" t="s">
        <v>531</v>
      </c>
      <c r="C13" s="31" t="s">
        <v>286</v>
      </c>
      <c r="D13" s="14">
        <v>38411</v>
      </c>
      <c r="E13" s="15">
        <v>2730.64</v>
      </c>
      <c r="F13" s="16">
        <v>4.7699999999999999E-2</v>
      </c>
      <c r="G13" s="16"/>
    </row>
    <row r="14" spans="1:7" x14ac:dyDescent="0.25">
      <c r="A14" s="13" t="s">
        <v>428</v>
      </c>
      <c r="B14" s="31" t="s">
        <v>429</v>
      </c>
      <c r="C14" s="31" t="s">
        <v>277</v>
      </c>
      <c r="D14" s="14">
        <v>281320</v>
      </c>
      <c r="E14" s="15">
        <v>2635.97</v>
      </c>
      <c r="F14" s="16">
        <v>4.6100000000000002E-2</v>
      </c>
      <c r="G14" s="16"/>
    </row>
    <row r="15" spans="1:7" x14ac:dyDescent="0.25">
      <c r="A15" s="13" t="s">
        <v>532</v>
      </c>
      <c r="B15" s="31" t="s">
        <v>533</v>
      </c>
      <c r="C15" s="31" t="s">
        <v>286</v>
      </c>
      <c r="D15" s="14">
        <v>49907</v>
      </c>
      <c r="E15" s="15">
        <v>2544.7600000000002</v>
      </c>
      <c r="F15" s="16">
        <v>4.4499999999999998E-2</v>
      </c>
      <c r="G15" s="16"/>
    </row>
    <row r="16" spans="1:7" x14ac:dyDescent="0.25">
      <c r="A16" s="13" t="s">
        <v>534</v>
      </c>
      <c r="B16" s="31" t="s">
        <v>535</v>
      </c>
      <c r="C16" s="31" t="s">
        <v>343</v>
      </c>
      <c r="D16" s="14">
        <v>102429</v>
      </c>
      <c r="E16" s="15">
        <v>2503.88</v>
      </c>
      <c r="F16" s="16">
        <v>4.3799999999999999E-2</v>
      </c>
      <c r="G16" s="16"/>
    </row>
    <row r="17" spans="1:7" x14ac:dyDescent="0.25">
      <c r="A17" s="13" t="s">
        <v>536</v>
      </c>
      <c r="B17" s="31" t="s">
        <v>537</v>
      </c>
      <c r="C17" s="31" t="s">
        <v>323</v>
      </c>
      <c r="D17" s="14">
        <v>40182</v>
      </c>
      <c r="E17" s="15">
        <v>2300.8200000000002</v>
      </c>
      <c r="F17" s="16">
        <v>4.02E-2</v>
      </c>
      <c r="G17" s="16"/>
    </row>
    <row r="18" spans="1:7" x14ac:dyDescent="0.25">
      <c r="A18" s="13" t="s">
        <v>366</v>
      </c>
      <c r="B18" s="31" t="s">
        <v>367</v>
      </c>
      <c r="C18" s="31" t="s">
        <v>286</v>
      </c>
      <c r="D18" s="14">
        <v>16951</v>
      </c>
      <c r="E18" s="15">
        <v>2256.86</v>
      </c>
      <c r="F18" s="16">
        <v>3.95E-2</v>
      </c>
      <c r="G18" s="16"/>
    </row>
    <row r="19" spans="1:7" x14ac:dyDescent="0.25">
      <c r="A19" s="13" t="s">
        <v>275</v>
      </c>
      <c r="B19" s="31" t="s">
        <v>276</v>
      </c>
      <c r="C19" s="31" t="s">
        <v>277</v>
      </c>
      <c r="D19" s="14">
        <v>58037</v>
      </c>
      <c r="E19" s="15">
        <v>1987.3</v>
      </c>
      <c r="F19" s="16">
        <v>3.4700000000000002E-2</v>
      </c>
      <c r="G19" s="16"/>
    </row>
    <row r="20" spans="1:7" x14ac:dyDescent="0.25">
      <c r="A20" s="13" t="s">
        <v>538</v>
      </c>
      <c r="B20" s="31" t="s">
        <v>539</v>
      </c>
      <c r="C20" s="31" t="s">
        <v>337</v>
      </c>
      <c r="D20" s="14">
        <v>43591</v>
      </c>
      <c r="E20" s="15">
        <v>1946.86</v>
      </c>
      <c r="F20" s="16">
        <v>3.4000000000000002E-2</v>
      </c>
      <c r="G20" s="16"/>
    </row>
    <row r="21" spans="1:7" x14ac:dyDescent="0.25">
      <c r="A21" s="13" t="s">
        <v>540</v>
      </c>
      <c r="B21" s="31" t="s">
        <v>541</v>
      </c>
      <c r="C21" s="31" t="s">
        <v>270</v>
      </c>
      <c r="D21" s="14">
        <v>68885</v>
      </c>
      <c r="E21" s="15">
        <v>1868.57</v>
      </c>
      <c r="F21" s="16">
        <v>3.27E-2</v>
      </c>
      <c r="G21" s="16"/>
    </row>
    <row r="22" spans="1:7" x14ac:dyDescent="0.25">
      <c r="A22" s="13" t="s">
        <v>410</v>
      </c>
      <c r="B22" s="31" t="s">
        <v>411</v>
      </c>
      <c r="C22" s="31" t="s">
        <v>259</v>
      </c>
      <c r="D22" s="14">
        <v>1320520</v>
      </c>
      <c r="E22" s="15">
        <v>1778.08</v>
      </c>
      <c r="F22" s="16">
        <v>3.1099999999999999E-2</v>
      </c>
      <c r="G22" s="16"/>
    </row>
    <row r="23" spans="1:7" x14ac:dyDescent="0.25">
      <c r="A23" s="13" t="s">
        <v>356</v>
      </c>
      <c r="B23" s="31" t="s">
        <v>357</v>
      </c>
      <c r="C23" s="31" t="s">
        <v>296</v>
      </c>
      <c r="D23" s="14">
        <v>27608</v>
      </c>
      <c r="E23" s="15">
        <v>1325.18</v>
      </c>
      <c r="F23" s="16">
        <v>2.3199999999999998E-2</v>
      </c>
      <c r="G23" s="16"/>
    </row>
    <row r="24" spans="1:7" x14ac:dyDescent="0.25">
      <c r="A24" s="13" t="s">
        <v>467</v>
      </c>
      <c r="B24" s="31" t="s">
        <v>468</v>
      </c>
      <c r="C24" s="31" t="s">
        <v>343</v>
      </c>
      <c r="D24" s="14">
        <v>11225</v>
      </c>
      <c r="E24" s="15">
        <v>1253.44</v>
      </c>
      <c r="F24" s="16">
        <v>2.1899999999999999E-2</v>
      </c>
      <c r="G24" s="16"/>
    </row>
    <row r="25" spans="1:7" x14ac:dyDescent="0.25">
      <c r="A25" s="13" t="s">
        <v>542</v>
      </c>
      <c r="B25" s="31" t="s">
        <v>543</v>
      </c>
      <c r="C25" s="31" t="s">
        <v>421</v>
      </c>
      <c r="D25" s="14">
        <v>304830</v>
      </c>
      <c r="E25" s="15">
        <v>1217.19</v>
      </c>
      <c r="F25" s="16">
        <v>2.1299999999999999E-2</v>
      </c>
      <c r="G25" s="16"/>
    </row>
    <row r="26" spans="1:7" x14ac:dyDescent="0.25">
      <c r="A26" s="13" t="s">
        <v>513</v>
      </c>
      <c r="B26" s="31" t="s">
        <v>514</v>
      </c>
      <c r="C26" s="31" t="s">
        <v>384</v>
      </c>
      <c r="D26" s="14">
        <v>151505</v>
      </c>
      <c r="E26" s="15">
        <v>1174.1600000000001</v>
      </c>
      <c r="F26" s="16">
        <v>2.0500000000000001E-2</v>
      </c>
      <c r="G26" s="16"/>
    </row>
    <row r="27" spans="1:7" x14ac:dyDescent="0.25">
      <c r="A27" s="13" t="s">
        <v>544</v>
      </c>
      <c r="B27" s="31" t="s">
        <v>545</v>
      </c>
      <c r="C27" s="31" t="s">
        <v>296</v>
      </c>
      <c r="D27" s="14">
        <v>24354</v>
      </c>
      <c r="E27" s="15">
        <v>1039.82</v>
      </c>
      <c r="F27" s="16">
        <v>1.8200000000000001E-2</v>
      </c>
      <c r="G27" s="16"/>
    </row>
    <row r="28" spans="1:7" x14ac:dyDescent="0.25">
      <c r="A28" s="13" t="s">
        <v>546</v>
      </c>
      <c r="B28" s="31" t="s">
        <v>547</v>
      </c>
      <c r="C28" s="31" t="s">
        <v>270</v>
      </c>
      <c r="D28" s="14">
        <v>25934</v>
      </c>
      <c r="E28" s="15">
        <v>934.04</v>
      </c>
      <c r="F28" s="16">
        <v>1.6299999999999999E-2</v>
      </c>
      <c r="G28" s="16"/>
    </row>
    <row r="29" spans="1:7" x14ac:dyDescent="0.25">
      <c r="A29" s="13" t="s">
        <v>416</v>
      </c>
      <c r="B29" s="31" t="s">
        <v>417</v>
      </c>
      <c r="C29" s="31" t="s">
        <v>418</v>
      </c>
      <c r="D29" s="14">
        <v>5317</v>
      </c>
      <c r="E29" s="15">
        <v>820.89</v>
      </c>
      <c r="F29" s="16">
        <v>1.44E-2</v>
      </c>
      <c r="G29" s="16"/>
    </row>
    <row r="30" spans="1:7" x14ac:dyDescent="0.25">
      <c r="A30" s="13" t="s">
        <v>548</v>
      </c>
      <c r="B30" s="31" t="s">
        <v>549</v>
      </c>
      <c r="C30" s="31" t="s">
        <v>270</v>
      </c>
      <c r="D30" s="14">
        <v>57191</v>
      </c>
      <c r="E30" s="15">
        <v>727.47</v>
      </c>
      <c r="F30" s="16">
        <v>1.2699999999999999E-2</v>
      </c>
      <c r="G30" s="16"/>
    </row>
    <row r="31" spans="1:7" x14ac:dyDescent="0.25">
      <c r="A31" s="13" t="s">
        <v>550</v>
      </c>
      <c r="B31" s="31" t="s">
        <v>551</v>
      </c>
      <c r="C31" s="31" t="s">
        <v>277</v>
      </c>
      <c r="D31" s="14">
        <v>229014</v>
      </c>
      <c r="E31" s="15">
        <v>674.1</v>
      </c>
      <c r="F31" s="16">
        <v>1.18E-2</v>
      </c>
      <c r="G31" s="16"/>
    </row>
    <row r="32" spans="1:7" x14ac:dyDescent="0.25">
      <c r="A32" s="13" t="s">
        <v>552</v>
      </c>
      <c r="B32" s="31" t="s">
        <v>553</v>
      </c>
      <c r="C32" s="31" t="s">
        <v>270</v>
      </c>
      <c r="D32" s="14">
        <v>62417</v>
      </c>
      <c r="E32" s="15">
        <v>645.79999999999995</v>
      </c>
      <c r="F32" s="16">
        <v>1.1299999999999999E-2</v>
      </c>
      <c r="G32" s="16"/>
    </row>
    <row r="33" spans="1:7" x14ac:dyDescent="0.25">
      <c r="A33" s="13" t="s">
        <v>554</v>
      </c>
      <c r="B33" s="31" t="s">
        <v>555</v>
      </c>
      <c r="C33" s="31" t="s">
        <v>270</v>
      </c>
      <c r="D33" s="14">
        <v>83548</v>
      </c>
      <c r="E33" s="15">
        <v>617.09</v>
      </c>
      <c r="F33" s="16">
        <v>1.0800000000000001E-2</v>
      </c>
      <c r="G33" s="16"/>
    </row>
    <row r="34" spans="1:7" x14ac:dyDescent="0.25">
      <c r="A34" s="13" t="s">
        <v>556</v>
      </c>
      <c r="B34" s="31" t="s">
        <v>557</v>
      </c>
      <c r="C34" s="31" t="s">
        <v>389</v>
      </c>
      <c r="D34" s="14">
        <v>30846</v>
      </c>
      <c r="E34" s="15">
        <v>611.28</v>
      </c>
      <c r="F34" s="16">
        <v>1.0699999999999999E-2</v>
      </c>
      <c r="G34" s="16"/>
    </row>
    <row r="35" spans="1:7" x14ac:dyDescent="0.25">
      <c r="A35" s="13" t="s">
        <v>558</v>
      </c>
      <c r="B35" s="31" t="s">
        <v>559</v>
      </c>
      <c r="C35" s="31" t="s">
        <v>421</v>
      </c>
      <c r="D35" s="14">
        <v>113803</v>
      </c>
      <c r="E35" s="15">
        <v>608.67999999999995</v>
      </c>
      <c r="F35" s="16">
        <v>1.06E-2</v>
      </c>
      <c r="G35" s="16"/>
    </row>
    <row r="36" spans="1:7" x14ac:dyDescent="0.25">
      <c r="A36" s="13" t="s">
        <v>560</v>
      </c>
      <c r="B36" s="31" t="s">
        <v>561</v>
      </c>
      <c r="C36" s="31" t="s">
        <v>270</v>
      </c>
      <c r="D36" s="14">
        <v>57002</v>
      </c>
      <c r="E36" s="15">
        <v>575.69000000000005</v>
      </c>
      <c r="F36" s="16">
        <v>1.01E-2</v>
      </c>
      <c r="G36" s="16"/>
    </row>
    <row r="37" spans="1:7" x14ac:dyDescent="0.25">
      <c r="A37" s="13" t="s">
        <v>562</v>
      </c>
      <c r="B37" s="31" t="s">
        <v>563</v>
      </c>
      <c r="C37" s="31" t="s">
        <v>286</v>
      </c>
      <c r="D37" s="14">
        <v>2702</v>
      </c>
      <c r="E37" s="15">
        <v>537.80999999999995</v>
      </c>
      <c r="F37" s="16">
        <v>9.4000000000000004E-3</v>
      </c>
      <c r="G37" s="16"/>
    </row>
    <row r="38" spans="1:7" x14ac:dyDescent="0.25">
      <c r="A38" s="13" t="s">
        <v>564</v>
      </c>
      <c r="B38" s="31" t="s">
        <v>565</v>
      </c>
      <c r="C38" s="31" t="s">
        <v>270</v>
      </c>
      <c r="D38" s="14">
        <v>168239</v>
      </c>
      <c r="E38" s="15">
        <v>519.37</v>
      </c>
      <c r="F38" s="16">
        <v>9.1000000000000004E-3</v>
      </c>
      <c r="G38" s="16"/>
    </row>
    <row r="39" spans="1:7" x14ac:dyDescent="0.25">
      <c r="A39" s="13" t="s">
        <v>566</v>
      </c>
      <c r="B39" s="31" t="s">
        <v>567</v>
      </c>
      <c r="C39" s="31" t="s">
        <v>350</v>
      </c>
      <c r="D39" s="14">
        <v>23861</v>
      </c>
      <c r="E39" s="15">
        <v>421.53</v>
      </c>
      <c r="F39" s="16">
        <v>7.4000000000000003E-3</v>
      </c>
      <c r="G39" s="16"/>
    </row>
    <row r="40" spans="1:7" x14ac:dyDescent="0.25">
      <c r="A40" s="13" t="s">
        <v>568</v>
      </c>
      <c r="B40" s="31" t="s">
        <v>569</v>
      </c>
      <c r="C40" s="31" t="s">
        <v>304</v>
      </c>
      <c r="D40" s="14">
        <v>993682</v>
      </c>
      <c r="E40" s="15">
        <v>402.84</v>
      </c>
      <c r="F40" s="16">
        <v>7.0000000000000001E-3</v>
      </c>
      <c r="G40" s="16"/>
    </row>
    <row r="41" spans="1:7" x14ac:dyDescent="0.25">
      <c r="A41" s="13" t="s">
        <v>570</v>
      </c>
      <c r="B41" s="31" t="s">
        <v>571</v>
      </c>
      <c r="C41" s="31" t="s">
        <v>370</v>
      </c>
      <c r="D41" s="14">
        <v>43888</v>
      </c>
      <c r="E41" s="15">
        <v>350.45</v>
      </c>
      <c r="F41" s="16">
        <v>6.1000000000000004E-3</v>
      </c>
      <c r="G41" s="16"/>
    </row>
    <row r="42" spans="1:7" x14ac:dyDescent="0.25">
      <c r="A42" s="13" t="s">
        <v>572</v>
      </c>
      <c r="B42" s="31" t="s">
        <v>573</v>
      </c>
      <c r="C42" s="31" t="s">
        <v>350</v>
      </c>
      <c r="D42" s="14">
        <v>24216</v>
      </c>
      <c r="E42" s="15">
        <v>331.08</v>
      </c>
      <c r="F42" s="16">
        <v>5.7999999999999996E-3</v>
      </c>
      <c r="G42" s="16"/>
    </row>
    <row r="43" spans="1:7" x14ac:dyDescent="0.25">
      <c r="A43" s="13" t="s">
        <v>574</v>
      </c>
      <c r="B43" s="31" t="s">
        <v>575</v>
      </c>
      <c r="C43" s="31" t="s">
        <v>270</v>
      </c>
      <c r="D43" s="14">
        <v>39691</v>
      </c>
      <c r="E43" s="15">
        <v>317.63</v>
      </c>
      <c r="F43" s="16">
        <v>5.5999999999999999E-3</v>
      </c>
      <c r="G43" s="16"/>
    </row>
    <row r="44" spans="1:7" x14ac:dyDescent="0.25">
      <c r="A44" s="13" t="s">
        <v>576</v>
      </c>
      <c r="B44" s="31" t="s">
        <v>577</v>
      </c>
      <c r="C44" s="31" t="s">
        <v>283</v>
      </c>
      <c r="D44" s="14">
        <v>10281</v>
      </c>
      <c r="E44" s="15">
        <v>301.32</v>
      </c>
      <c r="F44" s="16">
        <v>5.3E-3</v>
      </c>
      <c r="G44" s="16"/>
    </row>
    <row r="45" spans="1:7" x14ac:dyDescent="0.25">
      <c r="A45" s="13" t="s">
        <v>578</v>
      </c>
      <c r="B45" s="31" t="s">
        <v>579</v>
      </c>
      <c r="C45" s="31" t="s">
        <v>370</v>
      </c>
      <c r="D45" s="14">
        <v>63026</v>
      </c>
      <c r="E45" s="15">
        <v>284.75</v>
      </c>
      <c r="F45" s="16">
        <v>5.0000000000000001E-3</v>
      </c>
      <c r="G45" s="16"/>
    </row>
    <row r="46" spans="1:7" x14ac:dyDescent="0.25">
      <c r="A46" s="13" t="s">
        <v>580</v>
      </c>
      <c r="B46" s="31" t="s">
        <v>581</v>
      </c>
      <c r="C46" s="31" t="s">
        <v>256</v>
      </c>
      <c r="D46" s="14">
        <v>148385</v>
      </c>
      <c r="E46" s="15">
        <v>274.25</v>
      </c>
      <c r="F46" s="16">
        <v>4.7999999999999996E-3</v>
      </c>
      <c r="G46" s="16"/>
    </row>
    <row r="47" spans="1:7" x14ac:dyDescent="0.25">
      <c r="A47" s="13" t="s">
        <v>582</v>
      </c>
      <c r="B47" s="31" t="s">
        <v>583</v>
      </c>
      <c r="C47" s="31" t="s">
        <v>370</v>
      </c>
      <c r="D47" s="14">
        <v>81904</v>
      </c>
      <c r="E47" s="15">
        <v>242.68</v>
      </c>
      <c r="F47" s="16">
        <v>4.1999999999999997E-3</v>
      </c>
      <c r="G47" s="16"/>
    </row>
    <row r="48" spans="1:7" x14ac:dyDescent="0.25">
      <c r="A48" s="13" t="s">
        <v>584</v>
      </c>
      <c r="B48" s="31" t="s">
        <v>585</v>
      </c>
      <c r="C48" s="31" t="s">
        <v>586</v>
      </c>
      <c r="D48" s="14">
        <v>32547</v>
      </c>
      <c r="E48" s="15">
        <v>239.59</v>
      </c>
      <c r="F48" s="16">
        <v>4.1999999999999997E-3</v>
      </c>
      <c r="G48" s="16"/>
    </row>
    <row r="49" spans="1:7" x14ac:dyDescent="0.25">
      <c r="A49" s="13" t="s">
        <v>587</v>
      </c>
      <c r="B49" s="31" t="s">
        <v>588</v>
      </c>
      <c r="C49" s="31" t="s">
        <v>589</v>
      </c>
      <c r="D49" s="14">
        <v>10558</v>
      </c>
      <c r="E49" s="15">
        <v>237.66</v>
      </c>
      <c r="F49" s="16">
        <v>4.1999999999999997E-3</v>
      </c>
      <c r="G49" s="16"/>
    </row>
    <row r="50" spans="1:7" x14ac:dyDescent="0.25">
      <c r="A50" s="13" t="s">
        <v>590</v>
      </c>
      <c r="B50" s="31" t="s">
        <v>591</v>
      </c>
      <c r="C50" s="31" t="s">
        <v>592</v>
      </c>
      <c r="D50" s="14">
        <v>16225</v>
      </c>
      <c r="E50" s="15">
        <v>231.86</v>
      </c>
      <c r="F50" s="16">
        <v>4.1000000000000003E-3</v>
      </c>
      <c r="G50" s="16"/>
    </row>
    <row r="51" spans="1:7" x14ac:dyDescent="0.25">
      <c r="A51" s="13" t="s">
        <v>593</v>
      </c>
      <c r="B51" s="31" t="s">
        <v>594</v>
      </c>
      <c r="C51" s="31" t="s">
        <v>277</v>
      </c>
      <c r="D51" s="14">
        <v>25793</v>
      </c>
      <c r="E51" s="15">
        <v>223.17</v>
      </c>
      <c r="F51" s="16">
        <v>3.8999999999999998E-3</v>
      </c>
      <c r="G51" s="16"/>
    </row>
    <row r="52" spans="1:7" x14ac:dyDescent="0.25">
      <c r="A52" s="13" t="s">
        <v>595</v>
      </c>
      <c r="B52" s="31" t="s">
        <v>596</v>
      </c>
      <c r="C52" s="31" t="s">
        <v>307</v>
      </c>
      <c r="D52" s="14">
        <v>15133</v>
      </c>
      <c r="E52" s="15">
        <v>215.15</v>
      </c>
      <c r="F52" s="16">
        <v>3.8E-3</v>
      </c>
      <c r="G52" s="16"/>
    </row>
    <row r="53" spans="1:7" x14ac:dyDescent="0.25">
      <c r="A53" s="13" t="s">
        <v>597</v>
      </c>
      <c r="B53" s="31" t="s">
        <v>598</v>
      </c>
      <c r="C53" s="31" t="s">
        <v>291</v>
      </c>
      <c r="D53" s="14">
        <v>2433</v>
      </c>
      <c r="E53" s="15">
        <v>199.82</v>
      </c>
      <c r="F53" s="16">
        <v>3.5000000000000001E-3</v>
      </c>
      <c r="G53" s="16"/>
    </row>
    <row r="54" spans="1:7" x14ac:dyDescent="0.25">
      <c r="A54" s="13" t="s">
        <v>599</v>
      </c>
      <c r="B54" s="31" t="s">
        <v>600</v>
      </c>
      <c r="C54" s="31" t="s">
        <v>601</v>
      </c>
      <c r="D54" s="14">
        <v>2462</v>
      </c>
      <c r="E54" s="15">
        <v>195.82</v>
      </c>
      <c r="F54" s="16">
        <v>3.3999999999999998E-3</v>
      </c>
      <c r="G54" s="16"/>
    </row>
    <row r="55" spans="1:7" x14ac:dyDescent="0.25">
      <c r="A55" s="13" t="s">
        <v>602</v>
      </c>
      <c r="B55" s="31" t="s">
        <v>603</v>
      </c>
      <c r="C55" s="31" t="s">
        <v>296</v>
      </c>
      <c r="D55" s="14">
        <v>25520</v>
      </c>
      <c r="E55" s="15">
        <v>190.21</v>
      </c>
      <c r="F55" s="16">
        <v>3.3E-3</v>
      </c>
      <c r="G55" s="16"/>
    </row>
    <row r="56" spans="1:7" x14ac:dyDescent="0.25">
      <c r="A56" s="13" t="s">
        <v>604</v>
      </c>
      <c r="B56" s="31" t="s">
        <v>605</v>
      </c>
      <c r="C56" s="31" t="s">
        <v>299</v>
      </c>
      <c r="D56" s="14">
        <v>8999</v>
      </c>
      <c r="E56" s="15">
        <v>189.3</v>
      </c>
      <c r="F56" s="16">
        <v>3.3E-3</v>
      </c>
      <c r="G56" s="16"/>
    </row>
    <row r="57" spans="1:7" x14ac:dyDescent="0.25">
      <c r="A57" s="13" t="s">
        <v>606</v>
      </c>
      <c r="B57" s="31" t="s">
        <v>607</v>
      </c>
      <c r="C57" s="31" t="s">
        <v>608</v>
      </c>
      <c r="D57" s="14">
        <v>13544</v>
      </c>
      <c r="E57" s="15">
        <v>153.81</v>
      </c>
      <c r="F57" s="16">
        <v>2.7000000000000001E-3</v>
      </c>
      <c r="G57" s="16"/>
    </row>
    <row r="58" spans="1:7" x14ac:dyDescent="0.25">
      <c r="A58" s="17" t="s">
        <v>187</v>
      </c>
      <c r="B58" s="32"/>
      <c r="C58" s="32"/>
      <c r="D58" s="18"/>
      <c r="E58" s="37">
        <v>57217.33</v>
      </c>
      <c r="F58" s="38">
        <v>1.0005999999999999</v>
      </c>
      <c r="G58" s="21"/>
    </row>
    <row r="59" spans="1:7" x14ac:dyDescent="0.25">
      <c r="A59" s="17" t="s">
        <v>477</v>
      </c>
      <c r="B59" s="31"/>
      <c r="C59" s="31"/>
      <c r="D59" s="14"/>
      <c r="E59" s="15"/>
      <c r="F59" s="16"/>
      <c r="G59" s="16"/>
    </row>
    <row r="60" spans="1:7" x14ac:dyDescent="0.25">
      <c r="A60" s="17" t="s">
        <v>187</v>
      </c>
      <c r="B60" s="31"/>
      <c r="C60" s="31"/>
      <c r="D60" s="14"/>
      <c r="E60" s="39" t="s">
        <v>153</v>
      </c>
      <c r="F60" s="40" t="s">
        <v>153</v>
      </c>
      <c r="G60" s="16"/>
    </row>
    <row r="61" spans="1:7" x14ac:dyDescent="0.25">
      <c r="A61" s="24" t="s">
        <v>190</v>
      </c>
      <c r="B61" s="33"/>
      <c r="C61" s="33"/>
      <c r="D61" s="25"/>
      <c r="E61" s="28">
        <v>57217.33</v>
      </c>
      <c r="F61" s="29">
        <v>1.0005999999999999</v>
      </c>
      <c r="G61" s="21"/>
    </row>
    <row r="62" spans="1:7" x14ac:dyDescent="0.25">
      <c r="A62" s="13"/>
      <c r="B62" s="31"/>
      <c r="C62" s="31"/>
      <c r="D62" s="14"/>
      <c r="E62" s="15"/>
      <c r="F62" s="16"/>
      <c r="G62" s="16"/>
    </row>
    <row r="63" spans="1:7" x14ac:dyDescent="0.25">
      <c r="A63" s="13"/>
      <c r="B63" s="31"/>
      <c r="C63" s="31"/>
      <c r="D63" s="14"/>
      <c r="E63" s="15"/>
      <c r="F63" s="16"/>
      <c r="G63" s="16"/>
    </row>
    <row r="64" spans="1:7" x14ac:dyDescent="0.25">
      <c r="A64" s="17" t="s">
        <v>191</v>
      </c>
      <c r="B64" s="31"/>
      <c r="C64" s="31"/>
      <c r="D64" s="14"/>
      <c r="E64" s="15"/>
      <c r="F64" s="16"/>
      <c r="G64" s="16"/>
    </row>
    <row r="65" spans="1:7" x14ac:dyDescent="0.25">
      <c r="A65" s="13" t="s">
        <v>192</v>
      </c>
      <c r="B65" s="31"/>
      <c r="C65" s="31"/>
      <c r="D65" s="14"/>
      <c r="E65" s="15">
        <v>171.9</v>
      </c>
      <c r="F65" s="16">
        <v>3.0000000000000001E-3</v>
      </c>
      <c r="G65" s="16">
        <v>5.2331000000000003E-2</v>
      </c>
    </row>
    <row r="66" spans="1:7" x14ac:dyDescent="0.25">
      <c r="A66" s="17" t="s">
        <v>187</v>
      </c>
      <c r="B66" s="32"/>
      <c r="C66" s="32"/>
      <c r="D66" s="18"/>
      <c r="E66" s="37">
        <v>171.9</v>
      </c>
      <c r="F66" s="38">
        <v>3.0000000000000001E-3</v>
      </c>
      <c r="G66" s="21"/>
    </row>
    <row r="67" spans="1:7" x14ac:dyDescent="0.25">
      <c r="A67" s="13"/>
      <c r="B67" s="31"/>
      <c r="C67" s="31"/>
      <c r="D67" s="14"/>
      <c r="E67" s="15"/>
      <c r="F67" s="16"/>
      <c r="G67" s="16"/>
    </row>
    <row r="68" spans="1:7" x14ac:dyDescent="0.25">
      <c r="A68" s="24" t="s">
        <v>190</v>
      </c>
      <c r="B68" s="33"/>
      <c r="C68" s="33"/>
      <c r="D68" s="25"/>
      <c r="E68" s="19">
        <v>171.9</v>
      </c>
      <c r="F68" s="20">
        <v>3.0000000000000001E-3</v>
      </c>
      <c r="G68" s="21"/>
    </row>
    <row r="69" spans="1:7" x14ac:dyDescent="0.25">
      <c r="A69" s="13" t="s">
        <v>193</v>
      </c>
      <c r="B69" s="31"/>
      <c r="C69" s="31"/>
      <c r="D69" s="14"/>
      <c r="E69" s="15">
        <v>2.4646000000000001E-2</v>
      </c>
      <c r="F69" s="68">
        <v>0</v>
      </c>
      <c r="G69" s="16"/>
    </row>
    <row r="70" spans="1:7" x14ac:dyDescent="0.25">
      <c r="A70" s="13" t="s">
        <v>194</v>
      </c>
      <c r="B70" s="31"/>
      <c r="C70" s="31"/>
      <c r="D70" s="14"/>
      <c r="E70" s="35">
        <v>-192.424646</v>
      </c>
      <c r="F70" s="36">
        <v>-3.5999999999999999E-3</v>
      </c>
      <c r="G70" s="16">
        <v>5.2331000000000003E-2</v>
      </c>
    </row>
    <row r="71" spans="1:7" x14ac:dyDescent="0.25">
      <c r="A71" s="26" t="s">
        <v>195</v>
      </c>
      <c r="B71" s="34"/>
      <c r="C71" s="34"/>
      <c r="D71" s="27"/>
      <c r="E71" s="28">
        <v>57196.83</v>
      </c>
      <c r="F71" s="29">
        <v>1</v>
      </c>
      <c r="G71" s="29"/>
    </row>
    <row r="75" spans="1:7" x14ac:dyDescent="0.25">
      <c r="A75" s="69" t="s">
        <v>197</v>
      </c>
    </row>
    <row r="76" spans="1:7" x14ac:dyDescent="0.25">
      <c r="A76" s="1" t="s">
        <v>199</v>
      </c>
    </row>
    <row r="77" spans="1:7" x14ac:dyDescent="0.25">
      <c r="A77" s="47" t="s">
        <v>200</v>
      </c>
      <c r="B77" s="3" t="s">
        <v>153</v>
      </c>
    </row>
    <row r="78" spans="1:7" x14ac:dyDescent="0.25">
      <c r="A78" t="s">
        <v>201</v>
      </c>
    </row>
    <row r="79" spans="1:7" x14ac:dyDescent="0.25">
      <c r="A79" t="s">
        <v>202</v>
      </c>
      <c r="B79" t="s">
        <v>203</v>
      </c>
      <c r="C79" t="s">
        <v>203</v>
      </c>
    </row>
    <row r="80" spans="1:7" x14ac:dyDescent="0.25">
      <c r="B80" s="48">
        <v>46112</v>
      </c>
      <c r="C80" s="48">
        <v>46142</v>
      </c>
    </row>
    <row r="81" spans="1:3" x14ac:dyDescent="0.25">
      <c r="A81" t="s">
        <v>204</v>
      </c>
      <c r="B81">
        <v>8.0035000000000007</v>
      </c>
      <c r="C81">
        <v>9.1425999999999998</v>
      </c>
    </row>
    <row r="82" spans="1:3" x14ac:dyDescent="0.25">
      <c r="A82" t="s">
        <v>205</v>
      </c>
      <c r="B82">
        <v>8.0035000000000007</v>
      </c>
      <c r="C82">
        <v>9.1425999999999998</v>
      </c>
    </row>
    <row r="83" spans="1:3" x14ac:dyDescent="0.25">
      <c r="A83" t="s">
        <v>206</v>
      </c>
      <c r="B83">
        <v>7.9276</v>
      </c>
      <c r="C83">
        <v>9.0505999999999993</v>
      </c>
    </row>
    <row r="84" spans="1:3" x14ac:dyDescent="0.25">
      <c r="A84" t="s">
        <v>207</v>
      </c>
      <c r="B84">
        <v>7.9276</v>
      </c>
      <c r="C84">
        <v>9.0505999999999993</v>
      </c>
    </row>
    <row r="86" spans="1:3" x14ac:dyDescent="0.25">
      <c r="A86" t="s">
        <v>208</v>
      </c>
      <c r="B86" s="3" t="s">
        <v>153</v>
      </c>
    </row>
    <row r="87" spans="1:3" x14ac:dyDescent="0.25">
      <c r="A87" t="s">
        <v>209</v>
      </c>
      <c r="B87" s="3" t="s">
        <v>153</v>
      </c>
    </row>
    <row r="88" spans="1:3" ht="29.1" customHeight="1" x14ac:dyDescent="0.25">
      <c r="A88" s="47" t="s">
        <v>210</v>
      </c>
      <c r="B88" s="3" t="s">
        <v>153</v>
      </c>
    </row>
    <row r="89" spans="1:3" ht="29.1" customHeight="1" x14ac:dyDescent="0.25">
      <c r="A89" s="47" t="s">
        <v>211</v>
      </c>
      <c r="B89" s="3" t="s">
        <v>153</v>
      </c>
    </row>
    <row r="90" spans="1:3" x14ac:dyDescent="0.25">
      <c r="A90" t="s">
        <v>480</v>
      </c>
      <c r="B90" s="49">
        <v>1.0144</v>
      </c>
    </row>
    <row r="91" spans="1:3" ht="43.5" customHeight="1" x14ac:dyDescent="0.25">
      <c r="A91" s="47" t="s">
        <v>213</v>
      </c>
      <c r="B91" s="3" t="s">
        <v>153</v>
      </c>
    </row>
    <row r="92" spans="1:3" x14ac:dyDescent="0.25">
      <c r="B92" s="3"/>
    </row>
    <row r="93" spans="1:3" ht="29.1" customHeight="1" x14ac:dyDescent="0.25">
      <c r="A93" s="47" t="s">
        <v>214</v>
      </c>
      <c r="B93" s="3" t="s">
        <v>153</v>
      </c>
    </row>
    <row r="94" spans="1:3" ht="29.1" customHeight="1" x14ac:dyDescent="0.25">
      <c r="A94" s="47" t="s">
        <v>215</v>
      </c>
      <c r="B94" t="s">
        <v>153</v>
      </c>
    </row>
    <row r="95" spans="1:3" ht="29.1" customHeight="1" x14ac:dyDescent="0.25">
      <c r="A95" s="47" t="s">
        <v>216</v>
      </c>
      <c r="B95" s="3" t="s">
        <v>153</v>
      </c>
    </row>
    <row r="96" spans="1:3" ht="29.1" customHeight="1" x14ac:dyDescent="0.25">
      <c r="A96" s="47" t="s">
        <v>217</v>
      </c>
      <c r="B96" s="3" t="s">
        <v>153</v>
      </c>
    </row>
    <row r="98" spans="1:9" x14ac:dyDescent="0.25">
      <c r="A98" s="77" t="s">
        <v>481</v>
      </c>
      <c r="B98" s="78" t="s">
        <v>482</v>
      </c>
      <c r="C98" s="76"/>
      <c r="D98" s="76"/>
      <c r="E98" s="76"/>
      <c r="F98" s="76"/>
      <c r="G98" s="76"/>
      <c r="H98" s="76"/>
      <c r="I98" s="76"/>
    </row>
    <row r="99" spans="1:9" x14ac:dyDescent="0.25">
      <c r="A99" s="76"/>
      <c r="B99" s="76"/>
      <c r="C99" s="76"/>
      <c r="D99" s="76"/>
      <c r="E99" s="76"/>
      <c r="F99" s="76"/>
      <c r="G99" s="76"/>
      <c r="H99" s="76"/>
      <c r="I99" s="76"/>
    </row>
    <row r="100" spans="1:9" x14ac:dyDescent="0.25">
      <c r="A100" s="77" t="s">
        <v>483</v>
      </c>
      <c r="B100" s="79" t="s">
        <v>484</v>
      </c>
      <c r="C100" s="80"/>
      <c r="D100" s="80"/>
      <c r="E100" s="76"/>
      <c r="F100" s="76"/>
      <c r="G100" s="76"/>
      <c r="H100" s="76"/>
      <c r="I100" s="76"/>
    </row>
    <row r="101" spans="1:9" x14ac:dyDescent="0.25">
      <c r="A101" s="76"/>
      <c r="B101" s="76"/>
      <c r="C101" s="76"/>
      <c r="D101" s="76"/>
      <c r="E101" s="76"/>
      <c r="F101" s="88"/>
      <c r="G101" s="88"/>
      <c r="H101" s="87"/>
      <c r="I101" s="76"/>
    </row>
    <row r="102" spans="1:9" x14ac:dyDescent="0.25">
      <c r="A102" s="76"/>
      <c r="B102" s="79" t="s">
        <v>485</v>
      </c>
      <c r="C102" s="76"/>
      <c r="D102" s="76"/>
      <c r="E102" s="76"/>
      <c r="F102" s="76"/>
      <c r="G102" s="76"/>
      <c r="H102" s="76"/>
      <c r="I102" s="76"/>
    </row>
    <row r="103" spans="1:9" x14ac:dyDescent="0.25">
      <c r="A103" s="76"/>
      <c r="B103" s="81" t="s">
        <v>486</v>
      </c>
      <c r="C103" s="81" t="s">
        <v>487</v>
      </c>
      <c r="D103" s="76"/>
      <c r="E103" s="76"/>
      <c r="F103" s="76"/>
      <c r="G103" s="76"/>
      <c r="H103" s="76"/>
      <c r="I103" s="76"/>
    </row>
    <row r="104" spans="1:9" x14ac:dyDescent="0.25">
      <c r="A104" s="76"/>
      <c r="B104" s="84" t="s">
        <v>488</v>
      </c>
      <c r="C104" s="89"/>
      <c r="D104" s="76"/>
      <c r="E104" s="90"/>
      <c r="F104" s="76"/>
      <c r="G104" s="76"/>
      <c r="H104" s="76"/>
      <c r="I104" s="76"/>
    </row>
    <row r="105" spans="1:9" x14ac:dyDescent="0.25">
      <c r="A105" s="76"/>
      <c r="B105" s="76"/>
      <c r="C105" s="76"/>
      <c r="D105" s="76"/>
      <c r="E105" s="76"/>
      <c r="F105" s="76"/>
      <c r="G105" s="76"/>
      <c r="H105" s="76"/>
      <c r="I105" s="76"/>
    </row>
    <row r="106" spans="1:9" x14ac:dyDescent="0.25">
      <c r="A106" s="77" t="s">
        <v>489</v>
      </c>
      <c r="B106" s="78" t="s">
        <v>490</v>
      </c>
      <c r="C106" s="76"/>
      <c r="D106" s="76"/>
      <c r="E106" s="76"/>
      <c r="F106" s="76"/>
      <c r="G106" s="76"/>
      <c r="H106" s="76"/>
      <c r="I106" s="76"/>
    </row>
    <row r="107" spans="1:9" x14ac:dyDescent="0.25">
      <c r="A107" s="76"/>
      <c r="B107" s="76"/>
      <c r="C107" s="94"/>
      <c r="D107" s="95"/>
      <c r="E107" s="96">
        <v>18691756509.944</v>
      </c>
      <c r="F107" s="96">
        <v>15069556039.044001</v>
      </c>
      <c r="G107" s="96">
        <v>15069556039.044001</v>
      </c>
      <c r="H107" s="76"/>
      <c r="I107" s="76"/>
    </row>
    <row r="108" spans="1:9" x14ac:dyDescent="0.25">
      <c r="A108" s="77" t="s">
        <v>491</v>
      </c>
      <c r="B108" s="79" t="s">
        <v>492</v>
      </c>
      <c r="C108" s="76"/>
      <c r="D108" s="76"/>
      <c r="E108" s="76"/>
      <c r="F108" s="76"/>
      <c r="G108" s="76"/>
      <c r="H108" s="76"/>
      <c r="I108" s="76"/>
    </row>
    <row r="109" spans="1:9" x14ac:dyDescent="0.25">
      <c r="A109" s="76"/>
      <c r="B109" s="76"/>
      <c r="C109" s="76"/>
      <c r="D109" s="76"/>
      <c r="E109" s="94"/>
      <c r="F109" s="98"/>
      <c r="G109" s="98"/>
      <c r="H109" s="90"/>
      <c r="I109" s="76"/>
    </row>
    <row r="110" spans="1:9" x14ac:dyDescent="0.25">
      <c r="A110" s="76"/>
      <c r="B110" s="100"/>
      <c r="C110" s="76"/>
      <c r="D110" s="76"/>
      <c r="E110" s="76"/>
      <c r="F110" s="76"/>
      <c r="G110" s="76"/>
      <c r="H110" s="76"/>
      <c r="I110" s="76"/>
    </row>
    <row r="111" spans="1:9" x14ac:dyDescent="0.25">
      <c r="A111" s="77" t="s">
        <v>493</v>
      </c>
      <c r="B111" s="79" t="s">
        <v>494</v>
      </c>
      <c r="C111" s="76"/>
      <c r="D111" s="76"/>
      <c r="E111" s="76"/>
      <c r="F111" s="76"/>
      <c r="G111" s="76"/>
      <c r="H111" s="76"/>
      <c r="I111" s="76"/>
    </row>
    <row r="112" spans="1:9" x14ac:dyDescent="0.25">
      <c r="A112" s="76"/>
      <c r="B112" s="76"/>
      <c r="C112" s="76"/>
      <c r="D112" s="76"/>
      <c r="E112" s="76"/>
      <c r="F112" s="76"/>
      <c r="G112" s="76"/>
      <c r="H112" s="76"/>
      <c r="I112" s="76"/>
    </row>
    <row r="113" spans="1:9" x14ac:dyDescent="0.25">
      <c r="A113" s="77" t="s">
        <v>495</v>
      </c>
      <c r="B113" s="78" t="s">
        <v>496</v>
      </c>
      <c r="C113" s="76"/>
      <c r="D113" s="76"/>
      <c r="E113" s="76"/>
      <c r="F113" s="76"/>
      <c r="G113" s="76"/>
      <c r="H113" s="76"/>
      <c r="I113" s="76"/>
    </row>
    <row r="114" spans="1:9" x14ac:dyDescent="0.25">
      <c r="A114" s="76"/>
      <c r="B114" s="101"/>
      <c r="C114" s="76"/>
      <c r="D114" s="76"/>
      <c r="E114" s="76"/>
      <c r="F114" s="76"/>
      <c r="G114" s="76"/>
      <c r="H114" s="76"/>
      <c r="I114" s="76"/>
    </row>
    <row r="115" spans="1:9" x14ac:dyDescent="0.25">
      <c r="A115" s="77" t="s">
        <v>497</v>
      </c>
      <c r="B115" s="79" t="s">
        <v>498</v>
      </c>
      <c r="C115" s="76"/>
      <c r="D115" s="76"/>
      <c r="E115" s="76"/>
      <c r="F115" s="76"/>
      <c r="G115" s="76"/>
      <c r="H115" s="76"/>
      <c r="I115" s="76"/>
    </row>
    <row r="116" spans="1:9" x14ac:dyDescent="0.25">
      <c r="A116" s="77"/>
      <c r="B116" s="78"/>
      <c r="C116" s="76"/>
      <c r="D116" s="76"/>
      <c r="E116" s="76"/>
      <c r="F116" s="76"/>
      <c r="G116" s="76"/>
      <c r="H116" s="76"/>
      <c r="I116" s="76"/>
    </row>
    <row r="117" spans="1:9" x14ac:dyDescent="0.25">
      <c r="A117" s="77" t="s">
        <v>499</v>
      </c>
      <c r="B117" s="79" t="s">
        <v>500</v>
      </c>
      <c r="C117" s="76"/>
      <c r="D117" s="76"/>
      <c r="E117" s="76"/>
      <c r="F117" s="76"/>
      <c r="G117" s="76"/>
      <c r="H117" s="76"/>
      <c r="I117" s="76"/>
    </row>
    <row r="118" spans="1:9" x14ac:dyDescent="0.25">
      <c r="A118" s="77"/>
      <c r="B118" s="84"/>
      <c r="C118" s="84"/>
      <c r="D118" s="84"/>
      <c r="E118" s="102"/>
      <c r="F118" s="86"/>
      <c r="G118" s="86"/>
      <c r="H118" s="76"/>
      <c r="I118" s="76"/>
    </row>
    <row r="119" spans="1:9" x14ac:dyDescent="0.25">
      <c r="A119" s="77"/>
      <c r="B119" s="103"/>
      <c r="C119" s="76"/>
      <c r="D119" s="76"/>
      <c r="E119" s="93"/>
      <c r="F119" s="88"/>
      <c r="G119" s="88"/>
      <c r="H119" s="76"/>
      <c r="I119" s="76"/>
    </row>
    <row r="120" spans="1:9" x14ac:dyDescent="0.25">
      <c r="A120" s="77" t="s">
        <v>501</v>
      </c>
      <c r="B120" s="79" t="s">
        <v>502</v>
      </c>
      <c r="C120" s="76"/>
      <c r="D120" s="76"/>
      <c r="E120" s="76"/>
      <c r="F120" s="76"/>
      <c r="G120" s="76"/>
      <c r="H120" s="76"/>
      <c r="I120" s="76"/>
    </row>
    <row r="121" spans="1:9" x14ac:dyDescent="0.25">
      <c r="A121" s="76"/>
      <c r="B121" s="84"/>
      <c r="C121" s="84"/>
      <c r="D121" s="84"/>
      <c r="E121" s="104"/>
      <c r="F121" s="104"/>
      <c r="G121" s="104"/>
      <c r="H121" s="76"/>
      <c r="I121" s="76"/>
    </row>
    <row r="122" spans="1:9" x14ac:dyDescent="0.25">
      <c r="A122" s="76"/>
      <c r="B122" s="76"/>
      <c r="C122" s="76"/>
      <c r="D122" s="76"/>
      <c r="E122" s="106"/>
      <c r="F122" s="106"/>
      <c r="G122" s="106"/>
      <c r="H122" s="76"/>
      <c r="I122" s="76"/>
    </row>
    <row r="123" spans="1:9" x14ac:dyDescent="0.25">
      <c r="A123" s="76"/>
      <c r="B123" s="76" t="s">
        <v>503</v>
      </c>
      <c r="C123" s="76"/>
      <c r="D123" s="76"/>
      <c r="E123" s="76"/>
      <c r="F123" s="76"/>
      <c r="G123" s="76"/>
      <c r="H123" s="76"/>
      <c r="I123" s="76"/>
    </row>
    <row r="124" spans="1:9" x14ac:dyDescent="0.25">
      <c r="A124" s="76"/>
      <c r="B124" s="76"/>
      <c r="C124" s="76"/>
      <c r="D124" s="76"/>
      <c r="E124" s="76"/>
      <c r="F124" s="76"/>
      <c r="G124" s="76"/>
      <c r="H124" s="76"/>
      <c r="I124" s="76"/>
    </row>
    <row r="125" spans="1:9" x14ac:dyDescent="0.25">
      <c r="A125" s="77" t="s">
        <v>504</v>
      </c>
      <c r="B125" s="78" t="s">
        <v>505</v>
      </c>
      <c r="C125" s="76"/>
      <c r="D125" s="76"/>
      <c r="E125" s="76"/>
      <c r="F125" s="76"/>
      <c r="G125" s="76"/>
      <c r="H125" s="76"/>
      <c r="I125" s="76"/>
    </row>
    <row r="126" spans="1:9" x14ac:dyDescent="0.25">
      <c r="A126" s="76"/>
      <c r="B126" s="76"/>
      <c r="C126" s="76"/>
      <c r="D126" s="76"/>
      <c r="E126" s="76"/>
      <c r="F126" s="76"/>
      <c r="G126" s="76"/>
      <c r="H126" s="76"/>
      <c r="I126" s="76"/>
    </row>
    <row r="127" spans="1:9" x14ac:dyDescent="0.25">
      <c r="A127" s="76"/>
      <c r="B127" s="76" t="s">
        <v>506</v>
      </c>
      <c r="C127" s="76"/>
      <c r="D127" s="76"/>
      <c r="E127" s="76"/>
      <c r="F127" s="76"/>
      <c r="G127" s="76"/>
      <c r="H127" s="76"/>
      <c r="I127" s="76"/>
    </row>
    <row r="128" spans="1:9" x14ac:dyDescent="0.25">
      <c r="A128" s="76"/>
      <c r="B128" s="76"/>
      <c r="C128" s="76"/>
      <c r="D128" s="76"/>
      <c r="E128" s="76"/>
      <c r="F128" s="76"/>
      <c r="G128" s="76"/>
      <c r="H128" s="76"/>
      <c r="I128" s="76"/>
    </row>
    <row r="129" spans="1:9" x14ac:dyDescent="0.25">
      <c r="A129" s="77" t="s">
        <v>507</v>
      </c>
      <c r="B129" s="78" t="s">
        <v>508</v>
      </c>
      <c r="C129" s="76"/>
      <c r="D129" s="76"/>
      <c r="E129" s="76"/>
      <c r="F129" s="76"/>
      <c r="G129" s="76"/>
      <c r="H129" s="76"/>
      <c r="I129" s="76"/>
    </row>
    <row r="130" spans="1:9" x14ac:dyDescent="0.25">
      <c r="A130" s="76"/>
      <c r="B130" s="76"/>
      <c r="C130" s="76"/>
      <c r="D130" s="76"/>
      <c r="E130" s="76"/>
      <c r="F130" s="76"/>
      <c r="G130" s="76"/>
      <c r="H130" s="76"/>
      <c r="I130" s="76" t="s">
        <v>509</v>
      </c>
    </row>
    <row r="132" spans="1:9" ht="69.95" customHeight="1" x14ac:dyDescent="0.25">
      <c r="A132" s="107" t="s">
        <v>227</v>
      </c>
      <c r="B132" s="107" t="s">
        <v>228</v>
      </c>
      <c r="C132" s="107" t="s">
        <v>5</v>
      </c>
      <c r="D132" s="107" t="s">
        <v>6</v>
      </c>
    </row>
    <row r="133" spans="1:9" ht="69.95" customHeight="1" x14ac:dyDescent="0.25">
      <c r="A133" s="107" t="s">
        <v>609</v>
      </c>
      <c r="B133" s="107"/>
      <c r="C133" s="107" t="s">
        <v>17</v>
      </c>
      <c r="D133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113"/>
  <sheetViews>
    <sheetView showGridLines="0" workbookViewId="0">
      <pane ySplit="4" topLeftCell="A92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3008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3009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273</v>
      </c>
      <c r="B8" s="31" t="s">
        <v>274</v>
      </c>
      <c r="C8" s="31" t="s">
        <v>259</v>
      </c>
      <c r="D8" s="14">
        <v>42294</v>
      </c>
      <c r="E8" s="15">
        <v>451.89</v>
      </c>
      <c r="F8" s="16">
        <v>4.6699999999999998E-2</v>
      </c>
      <c r="G8" s="16"/>
    </row>
    <row r="9" spans="1:7" x14ac:dyDescent="0.25">
      <c r="A9" s="13" t="s">
        <v>526</v>
      </c>
      <c r="B9" s="31" t="s">
        <v>527</v>
      </c>
      <c r="C9" s="31" t="s">
        <v>323</v>
      </c>
      <c r="D9" s="14">
        <v>28452</v>
      </c>
      <c r="E9" s="15">
        <v>415</v>
      </c>
      <c r="F9" s="16">
        <v>4.2900000000000001E-2</v>
      </c>
      <c r="G9" s="16"/>
    </row>
    <row r="10" spans="1:7" x14ac:dyDescent="0.25">
      <c r="A10" s="13" t="s">
        <v>266</v>
      </c>
      <c r="B10" s="31" t="s">
        <v>267</v>
      </c>
      <c r="C10" s="31" t="s">
        <v>259</v>
      </c>
      <c r="D10" s="14">
        <v>32337</v>
      </c>
      <c r="E10" s="15">
        <v>408.55</v>
      </c>
      <c r="F10" s="16">
        <v>4.2299999999999997E-2</v>
      </c>
      <c r="G10" s="16"/>
    </row>
    <row r="11" spans="1:7" x14ac:dyDescent="0.25">
      <c r="A11" s="13" t="s">
        <v>330</v>
      </c>
      <c r="B11" s="31" t="s">
        <v>331</v>
      </c>
      <c r="C11" s="31" t="s">
        <v>332</v>
      </c>
      <c r="D11" s="14">
        <v>21314</v>
      </c>
      <c r="E11" s="15">
        <v>387.7</v>
      </c>
      <c r="F11" s="16">
        <v>4.0099999999999997E-2</v>
      </c>
      <c r="G11" s="16"/>
    </row>
    <row r="12" spans="1:7" x14ac:dyDescent="0.25">
      <c r="A12" s="13" t="s">
        <v>341</v>
      </c>
      <c r="B12" s="31" t="s">
        <v>342</v>
      </c>
      <c r="C12" s="31" t="s">
        <v>343</v>
      </c>
      <c r="D12" s="14">
        <v>8752</v>
      </c>
      <c r="E12" s="15">
        <v>383.79</v>
      </c>
      <c r="F12" s="16">
        <v>3.9699999999999999E-2</v>
      </c>
      <c r="G12" s="16"/>
    </row>
    <row r="13" spans="1:7" x14ac:dyDescent="0.25">
      <c r="A13" s="13" t="s">
        <v>257</v>
      </c>
      <c r="B13" s="31" t="s">
        <v>258</v>
      </c>
      <c r="C13" s="31" t="s">
        <v>259</v>
      </c>
      <c r="D13" s="14">
        <v>48506</v>
      </c>
      <c r="E13" s="15">
        <v>374.32</v>
      </c>
      <c r="F13" s="16">
        <v>3.8699999999999998E-2</v>
      </c>
      <c r="G13" s="16"/>
    </row>
    <row r="14" spans="1:7" x14ac:dyDescent="0.25">
      <c r="A14" s="13" t="s">
        <v>530</v>
      </c>
      <c r="B14" s="31" t="s">
        <v>531</v>
      </c>
      <c r="C14" s="31" t="s">
        <v>286</v>
      </c>
      <c r="D14" s="14">
        <v>5251</v>
      </c>
      <c r="E14" s="15">
        <v>373.29</v>
      </c>
      <c r="F14" s="16">
        <v>3.8600000000000002E-2</v>
      </c>
      <c r="G14" s="16"/>
    </row>
    <row r="15" spans="1:7" x14ac:dyDescent="0.25">
      <c r="A15" s="13" t="s">
        <v>536</v>
      </c>
      <c r="B15" s="31" t="s">
        <v>537</v>
      </c>
      <c r="C15" s="31" t="s">
        <v>323</v>
      </c>
      <c r="D15" s="14">
        <v>6457</v>
      </c>
      <c r="E15" s="15">
        <v>369.73</v>
      </c>
      <c r="F15" s="16">
        <v>3.8199999999999998E-2</v>
      </c>
      <c r="G15" s="16"/>
    </row>
    <row r="16" spans="1:7" x14ac:dyDescent="0.25">
      <c r="A16" s="13" t="s">
        <v>366</v>
      </c>
      <c r="B16" s="31" t="s">
        <v>367</v>
      </c>
      <c r="C16" s="31" t="s">
        <v>286</v>
      </c>
      <c r="D16" s="14">
        <v>2621</v>
      </c>
      <c r="E16" s="15">
        <v>348.96</v>
      </c>
      <c r="F16" s="16">
        <v>3.61E-2</v>
      </c>
      <c r="G16" s="16"/>
    </row>
    <row r="17" spans="1:7" x14ac:dyDescent="0.25">
      <c r="A17" s="13" t="s">
        <v>254</v>
      </c>
      <c r="B17" s="31" t="s">
        <v>255</v>
      </c>
      <c r="C17" s="31" t="s">
        <v>256</v>
      </c>
      <c r="D17" s="14">
        <v>24160</v>
      </c>
      <c r="E17" s="15">
        <v>345.68</v>
      </c>
      <c r="F17" s="16">
        <v>3.5799999999999998E-2</v>
      </c>
      <c r="G17" s="16"/>
    </row>
    <row r="18" spans="1:7" x14ac:dyDescent="0.25">
      <c r="A18" s="13" t="s">
        <v>358</v>
      </c>
      <c r="B18" s="31" t="s">
        <v>359</v>
      </c>
      <c r="C18" s="31" t="s">
        <v>259</v>
      </c>
      <c r="D18" s="14">
        <v>117877</v>
      </c>
      <c r="E18" s="15">
        <v>338.25</v>
      </c>
      <c r="F18" s="16">
        <v>3.5000000000000003E-2</v>
      </c>
      <c r="G18" s="16"/>
    </row>
    <row r="19" spans="1:7" x14ac:dyDescent="0.25">
      <c r="A19" s="13" t="s">
        <v>260</v>
      </c>
      <c r="B19" s="31" t="s">
        <v>261</v>
      </c>
      <c r="C19" s="31" t="s">
        <v>262</v>
      </c>
      <c r="D19" s="14">
        <v>17864</v>
      </c>
      <c r="E19" s="15">
        <v>337.06</v>
      </c>
      <c r="F19" s="16">
        <v>3.49E-2</v>
      </c>
      <c r="G19" s="16"/>
    </row>
    <row r="20" spans="1:7" x14ac:dyDescent="0.25">
      <c r="A20" s="13" t="s">
        <v>428</v>
      </c>
      <c r="B20" s="31" t="s">
        <v>429</v>
      </c>
      <c r="C20" s="31" t="s">
        <v>277</v>
      </c>
      <c r="D20" s="14">
        <v>35432</v>
      </c>
      <c r="E20" s="15">
        <v>332</v>
      </c>
      <c r="F20" s="16">
        <v>3.4299999999999997E-2</v>
      </c>
      <c r="G20" s="16"/>
    </row>
    <row r="21" spans="1:7" x14ac:dyDescent="0.25">
      <c r="A21" s="13" t="s">
        <v>981</v>
      </c>
      <c r="B21" s="31" t="s">
        <v>982</v>
      </c>
      <c r="C21" s="31" t="s">
        <v>350</v>
      </c>
      <c r="D21" s="14">
        <v>4283</v>
      </c>
      <c r="E21" s="15">
        <v>327.07</v>
      </c>
      <c r="F21" s="16">
        <v>3.3799999999999997E-2</v>
      </c>
      <c r="G21" s="16"/>
    </row>
    <row r="22" spans="1:7" x14ac:dyDescent="0.25">
      <c r="A22" s="13" t="s">
        <v>382</v>
      </c>
      <c r="B22" s="31" t="s">
        <v>383</v>
      </c>
      <c r="C22" s="31" t="s">
        <v>384</v>
      </c>
      <c r="D22" s="14">
        <v>28439</v>
      </c>
      <c r="E22" s="15">
        <v>325.51</v>
      </c>
      <c r="F22" s="16">
        <v>3.3700000000000001E-2</v>
      </c>
      <c r="G22" s="16"/>
    </row>
    <row r="23" spans="1:7" x14ac:dyDescent="0.25">
      <c r="A23" s="13" t="s">
        <v>534</v>
      </c>
      <c r="B23" s="31" t="s">
        <v>535</v>
      </c>
      <c r="C23" s="31" t="s">
        <v>343</v>
      </c>
      <c r="D23" s="14">
        <v>13230</v>
      </c>
      <c r="E23" s="15">
        <v>323.41000000000003</v>
      </c>
      <c r="F23" s="16">
        <v>3.3500000000000002E-2</v>
      </c>
      <c r="G23" s="16"/>
    </row>
    <row r="24" spans="1:7" x14ac:dyDescent="0.25">
      <c r="A24" s="13" t="s">
        <v>289</v>
      </c>
      <c r="B24" s="31" t="s">
        <v>290</v>
      </c>
      <c r="C24" s="31" t="s">
        <v>291</v>
      </c>
      <c r="D24" s="14">
        <v>17819</v>
      </c>
      <c r="E24" s="15">
        <v>322.22000000000003</v>
      </c>
      <c r="F24" s="16">
        <v>3.3300000000000003E-2</v>
      </c>
      <c r="G24" s="16"/>
    </row>
    <row r="25" spans="1:7" x14ac:dyDescent="0.25">
      <c r="A25" s="13" t="s">
        <v>362</v>
      </c>
      <c r="B25" s="31" t="s">
        <v>363</v>
      </c>
      <c r="C25" s="31" t="s">
        <v>286</v>
      </c>
      <c r="D25" s="14">
        <v>8892</v>
      </c>
      <c r="E25" s="15">
        <v>310.58999999999997</v>
      </c>
      <c r="F25" s="16">
        <v>3.2099999999999997E-2</v>
      </c>
      <c r="G25" s="16"/>
    </row>
    <row r="26" spans="1:7" x14ac:dyDescent="0.25">
      <c r="A26" s="13" t="s">
        <v>300</v>
      </c>
      <c r="B26" s="31" t="s">
        <v>301</v>
      </c>
      <c r="C26" s="31" t="s">
        <v>291</v>
      </c>
      <c r="D26" s="14">
        <v>7356</v>
      </c>
      <c r="E26" s="15">
        <v>307.86</v>
      </c>
      <c r="F26" s="16">
        <v>3.1800000000000002E-2</v>
      </c>
      <c r="G26" s="16"/>
    </row>
    <row r="27" spans="1:7" x14ac:dyDescent="0.25">
      <c r="A27" s="13" t="s">
        <v>989</v>
      </c>
      <c r="B27" s="31" t="s">
        <v>990</v>
      </c>
      <c r="C27" s="31" t="s">
        <v>418</v>
      </c>
      <c r="D27" s="14">
        <v>21839</v>
      </c>
      <c r="E27" s="15">
        <v>300.44</v>
      </c>
      <c r="F27" s="16">
        <v>3.1099999999999999E-2</v>
      </c>
      <c r="G27" s="16"/>
    </row>
    <row r="28" spans="1:7" x14ac:dyDescent="0.25">
      <c r="A28" s="13" t="s">
        <v>1242</v>
      </c>
      <c r="B28" s="31" t="s">
        <v>1243</v>
      </c>
      <c r="C28" s="31" t="s">
        <v>291</v>
      </c>
      <c r="D28" s="14">
        <v>22361</v>
      </c>
      <c r="E28" s="15">
        <v>295.81</v>
      </c>
      <c r="F28" s="16">
        <v>3.0599999999999999E-2</v>
      </c>
      <c r="G28" s="16"/>
    </row>
    <row r="29" spans="1:7" x14ac:dyDescent="0.25">
      <c r="A29" s="13" t="s">
        <v>930</v>
      </c>
      <c r="B29" s="31" t="s">
        <v>931</v>
      </c>
      <c r="C29" s="31" t="s">
        <v>332</v>
      </c>
      <c r="D29" s="14">
        <v>18539</v>
      </c>
      <c r="E29" s="15">
        <v>293.97000000000003</v>
      </c>
      <c r="F29" s="16">
        <v>3.04E-2</v>
      </c>
      <c r="G29" s="16"/>
    </row>
    <row r="30" spans="1:7" x14ac:dyDescent="0.25">
      <c r="A30" s="13" t="s">
        <v>513</v>
      </c>
      <c r="B30" s="31" t="s">
        <v>514</v>
      </c>
      <c r="C30" s="31" t="s">
        <v>384</v>
      </c>
      <c r="D30" s="14">
        <v>37173</v>
      </c>
      <c r="E30" s="15">
        <v>288.08999999999997</v>
      </c>
      <c r="F30" s="16">
        <v>2.98E-2</v>
      </c>
      <c r="G30" s="16"/>
    </row>
    <row r="31" spans="1:7" x14ac:dyDescent="0.25">
      <c r="A31" s="13" t="s">
        <v>318</v>
      </c>
      <c r="B31" s="31" t="s">
        <v>319</v>
      </c>
      <c r="C31" s="31" t="s">
        <v>320</v>
      </c>
      <c r="D31" s="14">
        <v>2399</v>
      </c>
      <c r="E31" s="15">
        <v>277.95</v>
      </c>
      <c r="F31" s="16">
        <v>2.8799999999999999E-2</v>
      </c>
      <c r="G31" s="16"/>
    </row>
    <row r="32" spans="1:7" x14ac:dyDescent="0.25">
      <c r="A32" s="13" t="s">
        <v>326</v>
      </c>
      <c r="B32" s="31" t="s">
        <v>327</v>
      </c>
      <c r="C32" s="31" t="s">
        <v>259</v>
      </c>
      <c r="D32" s="14">
        <v>70439</v>
      </c>
      <c r="E32" s="15">
        <v>269.99</v>
      </c>
      <c r="F32" s="16">
        <v>2.7900000000000001E-2</v>
      </c>
      <c r="G32" s="16"/>
    </row>
    <row r="33" spans="1:7" x14ac:dyDescent="0.25">
      <c r="A33" s="13" t="s">
        <v>940</v>
      </c>
      <c r="B33" s="31" t="s">
        <v>941</v>
      </c>
      <c r="C33" s="31" t="s">
        <v>277</v>
      </c>
      <c r="D33" s="14">
        <v>15172</v>
      </c>
      <c r="E33" s="15">
        <v>265.08999999999997</v>
      </c>
      <c r="F33" s="16">
        <v>2.7400000000000001E-2</v>
      </c>
      <c r="G33" s="16"/>
    </row>
    <row r="34" spans="1:7" x14ac:dyDescent="0.25">
      <c r="A34" s="13" t="s">
        <v>1240</v>
      </c>
      <c r="B34" s="31" t="s">
        <v>1241</v>
      </c>
      <c r="C34" s="31" t="s">
        <v>320</v>
      </c>
      <c r="D34" s="14">
        <v>9482</v>
      </c>
      <c r="E34" s="15">
        <v>264.97000000000003</v>
      </c>
      <c r="F34" s="16">
        <v>2.7400000000000001E-2</v>
      </c>
      <c r="G34" s="16"/>
    </row>
    <row r="35" spans="1:7" x14ac:dyDescent="0.25">
      <c r="A35" s="13" t="s">
        <v>983</v>
      </c>
      <c r="B35" s="31" t="s">
        <v>984</v>
      </c>
      <c r="C35" s="31" t="s">
        <v>332</v>
      </c>
      <c r="D35" s="14">
        <v>45143</v>
      </c>
      <c r="E35" s="15">
        <v>264.94</v>
      </c>
      <c r="F35" s="16">
        <v>2.7400000000000001E-2</v>
      </c>
      <c r="G35" s="16"/>
    </row>
    <row r="36" spans="1:7" x14ac:dyDescent="0.25">
      <c r="A36" s="13" t="s">
        <v>1600</v>
      </c>
      <c r="B36" s="31" t="s">
        <v>1601</v>
      </c>
      <c r="C36" s="31" t="s">
        <v>320</v>
      </c>
      <c r="D36" s="14">
        <v>941</v>
      </c>
      <c r="E36" s="15">
        <v>227.67</v>
      </c>
      <c r="F36" s="16">
        <v>2.3599999999999999E-2</v>
      </c>
      <c r="G36" s="16"/>
    </row>
    <row r="37" spans="1:7" x14ac:dyDescent="0.25">
      <c r="A37" s="13" t="s">
        <v>1270</v>
      </c>
      <c r="B37" s="31" t="s">
        <v>1271</v>
      </c>
      <c r="C37" s="31" t="s">
        <v>277</v>
      </c>
      <c r="D37" s="14">
        <v>21081</v>
      </c>
      <c r="E37" s="15">
        <v>135.74</v>
      </c>
      <c r="F37" s="16">
        <v>1.4E-2</v>
      </c>
      <c r="G37" s="16"/>
    </row>
    <row r="38" spans="1:7" x14ac:dyDescent="0.25">
      <c r="A38" s="17" t="s">
        <v>187</v>
      </c>
      <c r="B38" s="32"/>
      <c r="C38" s="32"/>
      <c r="D38" s="18"/>
      <c r="E38" s="37">
        <v>9667.5400000000009</v>
      </c>
      <c r="F38" s="38">
        <v>0.99990000000000001</v>
      </c>
      <c r="G38" s="21"/>
    </row>
    <row r="39" spans="1:7" x14ac:dyDescent="0.25">
      <c r="A39" s="17" t="s">
        <v>477</v>
      </c>
      <c r="B39" s="31"/>
      <c r="C39" s="31"/>
      <c r="D39" s="14"/>
      <c r="E39" s="15"/>
      <c r="F39" s="16"/>
      <c r="G39" s="16"/>
    </row>
    <row r="40" spans="1:7" x14ac:dyDescent="0.25">
      <c r="A40" s="17" t="s">
        <v>187</v>
      </c>
      <c r="B40" s="31"/>
      <c r="C40" s="31"/>
      <c r="D40" s="14"/>
      <c r="E40" s="39" t="s">
        <v>153</v>
      </c>
      <c r="F40" s="40" t="s">
        <v>153</v>
      </c>
      <c r="G40" s="16"/>
    </row>
    <row r="41" spans="1:7" x14ac:dyDescent="0.25">
      <c r="A41" s="24" t="s">
        <v>190</v>
      </c>
      <c r="B41" s="33"/>
      <c r="C41" s="33"/>
      <c r="D41" s="25"/>
      <c r="E41" s="28">
        <v>9667.5400000000009</v>
      </c>
      <c r="F41" s="29">
        <v>0.99990000000000001</v>
      </c>
      <c r="G41" s="21"/>
    </row>
    <row r="42" spans="1:7" x14ac:dyDescent="0.25">
      <c r="A42" s="13"/>
      <c r="B42" s="31"/>
      <c r="C42" s="31"/>
      <c r="D42" s="14"/>
      <c r="E42" s="15"/>
      <c r="F42" s="16"/>
      <c r="G42" s="16"/>
    </row>
    <row r="43" spans="1:7" x14ac:dyDescent="0.25">
      <c r="A43" s="13"/>
      <c r="B43" s="31"/>
      <c r="C43" s="31"/>
      <c r="D43" s="14"/>
      <c r="E43" s="15"/>
      <c r="F43" s="16"/>
      <c r="G43" s="16"/>
    </row>
    <row r="44" spans="1:7" x14ac:dyDescent="0.25">
      <c r="A44" s="17" t="s">
        <v>191</v>
      </c>
      <c r="B44" s="31"/>
      <c r="C44" s="31"/>
      <c r="D44" s="14"/>
      <c r="E44" s="15"/>
      <c r="F44" s="16"/>
      <c r="G44" s="16"/>
    </row>
    <row r="45" spans="1:7" x14ac:dyDescent="0.25">
      <c r="A45" s="13" t="s">
        <v>192</v>
      </c>
      <c r="B45" s="31"/>
      <c r="C45" s="31"/>
      <c r="D45" s="14"/>
      <c r="E45" s="15">
        <v>11.99</v>
      </c>
      <c r="F45" s="16">
        <v>1.1999999999999999E-3</v>
      </c>
      <c r="G45" s="16">
        <v>5.2331000000000003E-2</v>
      </c>
    </row>
    <row r="46" spans="1:7" x14ac:dyDescent="0.25">
      <c r="A46" s="17" t="s">
        <v>187</v>
      </c>
      <c r="B46" s="32"/>
      <c r="C46" s="32"/>
      <c r="D46" s="18"/>
      <c r="E46" s="37">
        <v>11.99</v>
      </c>
      <c r="F46" s="38">
        <v>1.1999999999999999E-3</v>
      </c>
      <c r="G46" s="21"/>
    </row>
    <row r="47" spans="1:7" x14ac:dyDescent="0.25">
      <c r="A47" s="13"/>
      <c r="B47" s="31"/>
      <c r="C47" s="31"/>
      <c r="D47" s="14"/>
      <c r="E47" s="15"/>
      <c r="F47" s="16"/>
      <c r="G47" s="16"/>
    </row>
    <row r="48" spans="1:7" x14ac:dyDescent="0.25">
      <c r="A48" s="24" t="s">
        <v>190</v>
      </c>
      <c r="B48" s="33"/>
      <c r="C48" s="33"/>
      <c r="D48" s="25"/>
      <c r="E48" s="19">
        <v>11.99</v>
      </c>
      <c r="F48" s="20">
        <v>1.1999999999999999E-3</v>
      </c>
      <c r="G48" s="21"/>
    </row>
    <row r="49" spans="1:7" x14ac:dyDescent="0.25">
      <c r="A49" s="13" t="s">
        <v>193</v>
      </c>
      <c r="B49" s="31"/>
      <c r="C49" s="31"/>
      <c r="D49" s="14"/>
      <c r="E49" s="15">
        <v>1.7195000000000001E-3</v>
      </c>
      <c r="F49" s="68">
        <v>0</v>
      </c>
      <c r="G49" s="16"/>
    </row>
    <row r="50" spans="1:7" x14ac:dyDescent="0.25">
      <c r="A50" s="13" t="s">
        <v>194</v>
      </c>
      <c r="B50" s="31"/>
      <c r="C50" s="31"/>
      <c r="D50" s="14"/>
      <c r="E50" s="35">
        <v>-13.4017195</v>
      </c>
      <c r="F50" s="36">
        <v>-1.1000000000000001E-3</v>
      </c>
      <c r="G50" s="16">
        <v>5.2331000000000003E-2</v>
      </c>
    </row>
    <row r="51" spans="1:7" x14ac:dyDescent="0.25">
      <c r="A51" s="26" t="s">
        <v>195</v>
      </c>
      <c r="B51" s="34"/>
      <c r="C51" s="34"/>
      <c r="D51" s="27"/>
      <c r="E51" s="28">
        <v>9666.1299999999992</v>
      </c>
      <c r="F51" s="29">
        <v>1</v>
      </c>
      <c r="G51" s="29"/>
    </row>
    <row r="55" spans="1:7" x14ac:dyDescent="0.25">
      <c r="A55" s="69" t="s">
        <v>197</v>
      </c>
    </row>
    <row r="56" spans="1:7" x14ac:dyDescent="0.25">
      <c r="A56" s="1" t="s">
        <v>199</v>
      </c>
    </row>
    <row r="57" spans="1:7" x14ac:dyDescent="0.25">
      <c r="A57" s="47" t="s">
        <v>200</v>
      </c>
      <c r="B57" s="3" t="s">
        <v>153</v>
      </c>
    </row>
    <row r="58" spans="1:7" x14ac:dyDescent="0.25">
      <c r="A58" t="s">
        <v>201</v>
      </c>
    </row>
    <row r="59" spans="1:7" x14ac:dyDescent="0.25">
      <c r="A59" t="s">
        <v>202</v>
      </c>
      <c r="B59" t="s">
        <v>203</v>
      </c>
      <c r="C59" t="s">
        <v>203</v>
      </c>
    </row>
    <row r="60" spans="1:7" x14ac:dyDescent="0.25">
      <c r="B60" s="48">
        <v>46112</v>
      </c>
      <c r="C60" s="48">
        <v>46142</v>
      </c>
    </row>
    <row r="61" spans="1:7" x14ac:dyDescent="0.25">
      <c r="A61" t="s">
        <v>204</v>
      </c>
      <c r="B61">
        <v>8.9992000000000001</v>
      </c>
      <c r="C61">
        <v>9.6504999999999992</v>
      </c>
    </row>
    <row r="62" spans="1:7" x14ac:dyDescent="0.25">
      <c r="A62" t="s">
        <v>205</v>
      </c>
      <c r="B62">
        <v>8.9992000000000001</v>
      </c>
      <c r="C62">
        <v>9.6504999999999992</v>
      </c>
    </row>
    <row r="63" spans="1:7" x14ac:dyDescent="0.25">
      <c r="A63" t="s">
        <v>206</v>
      </c>
      <c r="B63">
        <v>8.875</v>
      </c>
      <c r="C63">
        <v>9.5121000000000002</v>
      </c>
    </row>
    <row r="64" spans="1:7" x14ac:dyDescent="0.25">
      <c r="A64" t="s">
        <v>207</v>
      </c>
      <c r="B64">
        <v>8.875</v>
      </c>
      <c r="C64">
        <v>9.5121000000000002</v>
      </c>
    </row>
    <row r="66" spans="1:9" x14ac:dyDescent="0.25">
      <c r="A66" t="s">
        <v>208</v>
      </c>
      <c r="B66" s="3" t="s">
        <v>153</v>
      </c>
    </row>
    <row r="67" spans="1:9" x14ac:dyDescent="0.25">
      <c r="A67" t="s">
        <v>209</v>
      </c>
      <c r="B67" s="3" t="s">
        <v>153</v>
      </c>
    </row>
    <row r="68" spans="1:9" ht="29.1" customHeight="1" x14ac:dyDescent="0.25">
      <c r="A68" s="47" t="s">
        <v>210</v>
      </c>
      <c r="B68" s="3" t="s">
        <v>153</v>
      </c>
    </row>
    <row r="69" spans="1:9" ht="29.1" customHeight="1" x14ac:dyDescent="0.25">
      <c r="A69" s="47" t="s">
        <v>211</v>
      </c>
      <c r="B69" s="3" t="s">
        <v>153</v>
      </c>
    </row>
    <row r="70" spans="1:9" x14ac:dyDescent="0.25">
      <c r="A70" t="s">
        <v>480</v>
      </c>
      <c r="B70" s="49">
        <v>0.81330000000000002</v>
      </c>
    </row>
    <row r="71" spans="1:9" ht="43.5" customHeight="1" x14ac:dyDescent="0.25">
      <c r="A71" s="47" t="s">
        <v>213</v>
      </c>
      <c r="B71" s="3" t="s">
        <v>153</v>
      </c>
    </row>
    <row r="72" spans="1:9" x14ac:dyDescent="0.25">
      <c r="B72" s="3"/>
    </row>
    <row r="73" spans="1:9" ht="29.1" customHeight="1" x14ac:dyDescent="0.25">
      <c r="A73" s="47" t="s">
        <v>214</v>
      </c>
      <c r="B73" s="3" t="s">
        <v>153</v>
      </c>
    </row>
    <row r="74" spans="1:9" ht="29.1" customHeight="1" x14ac:dyDescent="0.25">
      <c r="A74" s="47" t="s">
        <v>215</v>
      </c>
      <c r="B74" t="s">
        <v>153</v>
      </c>
    </row>
    <row r="75" spans="1:9" ht="29.1" customHeight="1" x14ac:dyDescent="0.25">
      <c r="A75" s="47" t="s">
        <v>216</v>
      </c>
      <c r="B75" s="3" t="s">
        <v>153</v>
      </c>
    </row>
    <row r="76" spans="1:9" ht="29.1" customHeight="1" x14ac:dyDescent="0.25">
      <c r="A76" s="47" t="s">
        <v>217</v>
      </c>
      <c r="B76" s="3" t="s">
        <v>153</v>
      </c>
    </row>
    <row r="78" spans="1:9" x14ac:dyDescent="0.25">
      <c r="A78" s="77" t="s">
        <v>481</v>
      </c>
      <c r="B78" s="78" t="s">
        <v>482</v>
      </c>
      <c r="C78" s="76"/>
      <c r="D78" s="76"/>
      <c r="E78" s="76"/>
      <c r="F78" s="76"/>
      <c r="G78" s="76"/>
      <c r="H78" s="76"/>
      <c r="I78" s="76"/>
    </row>
    <row r="79" spans="1:9" x14ac:dyDescent="0.25">
      <c r="A79" s="76"/>
      <c r="B79" s="76"/>
      <c r="C79" s="76"/>
      <c r="D79" s="76"/>
      <c r="E79" s="76"/>
      <c r="F79" s="76"/>
      <c r="G79" s="76"/>
      <c r="H79" s="76"/>
      <c r="I79" s="76"/>
    </row>
    <row r="80" spans="1:9" x14ac:dyDescent="0.25">
      <c r="A80" s="77" t="s">
        <v>483</v>
      </c>
      <c r="B80" s="79" t="s">
        <v>484</v>
      </c>
      <c r="C80" s="80"/>
      <c r="D80" s="80"/>
      <c r="E80" s="76"/>
      <c r="F80" s="76"/>
      <c r="G80" s="76"/>
      <c r="H80" s="76"/>
      <c r="I80" s="76"/>
    </row>
    <row r="81" spans="1:9" x14ac:dyDescent="0.25">
      <c r="A81" s="76"/>
      <c r="B81" s="76"/>
      <c r="C81" s="76"/>
      <c r="D81" s="76"/>
      <c r="E81" s="76"/>
      <c r="F81" s="88"/>
      <c r="G81" s="88"/>
      <c r="H81" s="87"/>
      <c r="I81" s="76"/>
    </row>
    <row r="82" spans="1:9" x14ac:dyDescent="0.25">
      <c r="A82" s="76"/>
      <c r="B82" s="79" t="s">
        <v>485</v>
      </c>
      <c r="C82" s="76"/>
      <c r="D82" s="76"/>
      <c r="E82" s="76"/>
      <c r="F82" s="76"/>
      <c r="G82" s="76"/>
      <c r="H82" s="76"/>
      <c r="I82" s="76"/>
    </row>
    <row r="83" spans="1:9" x14ac:dyDescent="0.25">
      <c r="A83" s="76"/>
      <c r="B83" s="81" t="s">
        <v>486</v>
      </c>
      <c r="C83" s="81" t="s">
        <v>487</v>
      </c>
      <c r="D83" s="76"/>
      <c r="E83" s="76"/>
      <c r="F83" s="76"/>
      <c r="G83" s="76"/>
      <c r="H83" s="76"/>
      <c r="I83" s="76"/>
    </row>
    <row r="84" spans="1:9" x14ac:dyDescent="0.25">
      <c r="A84" s="76"/>
      <c r="B84" s="84" t="s">
        <v>488</v>
      </c>
      <c r="C84" s="89"/>
      <c r="D84" s="76"/>
      <c r="E84" s="90"/>
      <c r="F84" s="76"/>
      <c r="G84" s="76"/>
      <c r="H84" s="76"/>
      <c r="I84" s="76"/>
    </row>
    <row r="85" spans="1:9" x14ac:dyDescent="0.25">
      <c r="A85" s="76"/>
      <c r="B85" s="76"/>
      <c r="C85" s="76"/>
      <c r="D85" s="76"/>
      <c r="E85" s="76"/>
      <c r="F85" s="76"/>
      <c r="G85" s="76"/>
      <c r="H85" s="76"/>
      <c r="I85" s="76"/>
    </row>
    <row r="86" spans="1:9" x14ac:dyDescent="0.25">
      <c r="A86" s="77" t="s">
        <v>489</v>
      </c>
      <c r="B86" s="78" t="s">
        <v>490</v>
      </c>
      <c r="C86" s="76"/>
      <c r="D86" s="76"/>
      <c r="E86" s="76"/>
      <c r="F86" s="76"/>
      <c r="G86" s="76"/>
      <c r="H86" s="76"/>
      <c r="I86" s="76"/>
    </row>
    <row r="87" spans="1:9" x14ac:dyDescent="0.25">
      <c r="A87" s="76"/>
      <c r="B87" s="76"/>
      <c r="C87" s="94"/>
      <c r="D87" s="95"/>
      <c r="E87" s="96">
        <v>18691756509.944</v>
      </c>
      <c r="F87" s="96">
        <v>15069556039.044001</v>
      </c>
      <c r="G87" s="96">
        <v>15069556039.044001</v>
      </c>
      <c r="H87" s="76"/>
      <c r="I87" s="76"/>
    </row>
    <row r="88" spans="1:9" x14ac:dyDescent="0.25">
      <c r="A88" s="77" t="s">
        <v>491</v>
      </c>
      <c r="B88" s="79" t="s">
        <v>492</v>
      </c>
      <c r="C88" s="76"/>
      <c r="D88" s="76"/>
      <c r="E88" s="76"/>
      <c r="F88" s="76"/>
      <c r="G88" s="76"/>
      <c r="H88" s="76"/>
      <c r="I88" s="76"/>
    </row>
    <row r="89" spans="1:9" x14ac:dyDescent="0.25">
      <c r="A89" s="76"/>
      <c r="B89" s="76"/>
      <c r="C89" s="76"/>
      <c r="D89" s="76"/>
      <c r="E89" s="94"/>
      <c r="F89" s="98"/>
      <c r="G89" s="98"/>
      <c r="H89" s="90"/>
      <c r="I89" s="76"/>
    </row>
    <row r="90" spans="1:9" x14ac:dyDescent="0.25">
      <c r="A90" s="76"/>
      <c r="B90" s="100"/>
      <c r="C90" s="76"/>
      <c r="D90" s="76"/>
      <c r="E90" s="76"/>
      <c r="F90" s="76"/>
      <c r="G90" s="76"/>
      <c r="H90" s="76"/>
      <c r="I90" s="76"/>
    </row>
    <row r="91" spans="1:9" x14ac:dyDescent="0.25">
      <c r="A91" s="77" t="s">
        <v>493</v>
      </c>
      <c r="B91" s="79" t="s">
        <v>494</v>
      </c>
      <c r="C91" s="76"/>
      <c r="D91" s="76"/>
      <c r="E91" s="76"/>
      <c r="F91" s="76"/>
      <c r="G91" s="76"/>
      <c r="H91" s="76"/>
      <c r="I91" s="76"/>
    </row>
    <row r="92" spans="1:9" x14ac:dyDescent="0.25">
      <c r="A92" s="76"/>
      <c r="B92" s="76"/>
      <c r="C92" s="76"/>
      <c r="D92" s="76"/>
      <c r="E92" s="76"/>
      <c r="F92" s="76"/>
      <c r="G92" s="76"/>
      <c r="H92" s="76"/>
      <c r="I92" s="76"/>
    </row>
    <row r="93" spans="1:9" x14ac:dyDescent="0.25">
      <c r="A93" s="77" t="s">
        <v>495</v>
      </c>
      <c r="B93" s="78" t="s">
        <v>496</v>
      </c>
      <c r="C93" s="76"/>
      <c r="D93" s="76"/>
      <c r="E93" s="76"/>
      <c r="F93" s="76"/>
      <c r="G93" s="76"/>
      <c r="H93" s="76"/>
      <c r="I93" s="76"/>
    </row>
    <row r="94" spans="1:9" x14ac:dyDescent="0.25">
      <c r="A94" s="76"/>
      <c r="B94" s="101"/>
      <c r="C94" s="76"/>
      <c r="D94" s="76"/>
      <c r="E94" s="76"/>
      <c r="F94" s="76"/>
      <c r="G94" s="76"/>
      <c r="H94" s="76"/>
      <c r="I94" s="76"/>
    </row>
    <row r="95" spans="1:9" x14ac:dyDescent="0.25">
      <c r="A95" s="77" t="s">
        <v>497</v>
      </c>
      <c r="B95" s="79" t="s">
        <v>498</v>
      </c>
      <c r="C95" s="76"/>
      <c r="D95" s="76"/>
      <c r="E95" s="76"/>
      <c r="F95" s="76"/>
      <c r="G95" s="76"/>
      <c r="H95" s="76"/>
      <c r="I95" s="76"/>
    </row>
    <row r="96" spans="1:9" x14ac:dyDescent="0.25">
      <c r="A96" s="77"/>
      <c r="B96" s="78"/>
      <c r="C96" s="76"/>
      <c r="D96" s="76"/>
      <c r="E96" s="76"/>
      <c r="F96" s="76"/>
      <c r="G96" s="76"/>
      <c r="H96" s="76"/>
      <c r="I96" s="76"/>
    </row>
    <row r="97" spans="1:9" x14ac:dyDescent="0.25">
      <c r="A97" s="77" t="s">
        <v>499</v>
      </c>
      <c r="B97" s="79" t="s">
        <v>500</v>
      </c>
      <c r="C97" s="76"/>
      <c r="D97" s="76"/>
      <c r="E97" s="76"/>
      <c r="F97" s="76"/>
      <c r="G97" s="76"/>
      <c r="H97" s="76"/>
      <c r="I97" s="76"/>
    </row>
    <row r="98" spans="1:9" x14ac:dyDescent="0.25">
      <c r="A98" s="77"/>
      <c r="B98" s="84"/>
      <c r="C98" s="84"/>
      <c r="D98" s="84"/>
      <c r="E98" s="102"/>
      <c r="F98" s="86"/>
      <c r="G98" s="86"/>
      <c r="H98" s="76"/>
      <c r="I98" s="76"/>
    </row>
    <row r="99" spans="1:9" x14ac:dyDescent="0.25">
      <c r="A99" s="77"/>
      <c r="B99" s="103"/>
      <c r="C99" s="76"/>
      <c r="D99" s="76"/>
      <c r="E99" s="93"/>
      <c r="F99" s="88"/>
      <c r="G99" s="88"/>
      <c r="H99" s="76"/>
      <c r="I99" s="76"/>
    </row>
    <row r="100" spans="1:9" x14ac:dyDescent="0.25">
      <c r="A100" s="77" t="s">
        <v>501</v>
      </c>
      <c r="B100" s="79" t="s">
        <v>502</v>
      </c>
      <c r="C100" s="76"/>
      <c r="D100" s="76"/>
      <c r="E100" s="76"/>
      <c r="F100" s="76"/>
      <c r="G100" s="76"/>
      <c r="H100" s="76"/>
      <c r="I100" s="76"/>
    </row>
    <row r="101" spans="1:9" x14ac:dyDescent="0.25">
      <c r="A101" s="76"/>
      <c r="B101" s="84"/>
      <c r="C101" s="84"/>
      <c r="D101" s="84"/>
      <c r="E101" s="104"/>
      <c r="F101" s="104"/>
      <c r="G101" s="104"/>
      <c r="H101" s="76"/>
      <c r="I101" s="76"/>
    </row>
    <row r="102" spans="1:9" x14ac:dyDescent="0.25">
      <c r="A102" s="76"/>
      <c r="B102" s="76"/>
      <c r="C102" s="76"/>
      <c r="D102" s="76"/>
      <c r="E102" s="106"/>
      <c r="F102" s="106"/>
      <c r="G102" s="106"/>
      <c r="H102" s="76"/>
      <c r="I102" s="76"/>
    </row>
    <row r="103" spans="1:9" x14ac:dyDescent="0.25">
      <c r="A103" s="76"/>
      <c r="B103" s="76" t="s">
        <v>503</v>
      </c>
      <c r="C103" s="76"/>
      <c r="D103" s="76"/>
      <c r="E103" s="76"/>
      <c r="F103" s="76"/>
      <c r="G103" s="76"/>
      <c r="H103" s="76"/>
      <c r="I103" s="76"/>
    </row>
    <row r="104" spans="1:9" x14ac:dyDescent="0.25">
      <c r="A104" s="76"/>
      <c r="B104" s="76"/>
      <c r="C104" s="76"/>
      <c r="D104" s="76"/>
      <c r="E104" s="76"/>
      <c r="F104" s="76"/>
      <c r="G104" s="76"/>
      <c r="H104" s="76"/>
      <c r="I104" s="76"/>
    </row>
    <row r="105" spans="1:9" x14ac:dyDescent="0.25">
      <c r="A105" s="77" t="s">
        <v>504</v>
      </c>
      <c r="B105" s="78" t="s">
        <v>505</v>
      </c>
      <c r="C105" s="76"/>
      <c r="D105" s="76"/>
      <c r="E105" s="76"/>
      <c r="F105" s="76"/>
      <c r="G105" s="76"/>
      <c r="H105" s="76"/>
      <c r="I105" s="76"/>
    </row>
    <row r="106" spans="1:9" x14ac:dyDescent="0.25">
      <c r="A106" s="76"/>
      <c r="B106" s="76"/>
      <c r="C106" s="76"/>
      <c r="D106" s="76"/>
      <c r="E106" s="76"/>
      <c r="F106" s="76"/>
      <c r="G106" s="76"/>
      <c r="H106" s="76"/>
      <c r="I106" s="76"/>
    </row>
    <row r="107" spans="1:9" x14ac:dyDescent="0.25">
      <c r="A107" s="76"/>
      <c r="B107" s="76" t="s">
        <v>506</v>
      </c>
      <c r="C107" s="76"/>
      <c r="D107" s="76"/>
      <c r="E107" s="76"/>
      <c r="F107" s="76"/>
      <c r="G107" s="76"/>
      <c r="H107" s="76"/>
      <c r="I107" s="76"/>
    </row>
    <row r="108" spans="1:9" x14ac:dyDescent="0.25">
      <c r="A108" s="76"/>
      <c r="B108" s="76"/>
      <c r="C108" s="76"/>
      <c r="D108" s="76"/>
      <c r="E108" s="76"/>
      <c r="F108" s="76"/>
      <c r="G108" s="76"/>
      <c r="H108" s="76"/>
      <c r="I108" s="76"/>
    </row>
    <row r="109" spans="1:9" x14ac:dyDescent="0.25">
      <c r="A109" s="77" t="s">
        <v>507</v>
      </c>
      <c r="B109" s="78" t="s">
        <v>508</v>
      </c>
      <c r="C109" s="76"/>
      <c r="D109" s="76"/>
      <c r="E109" s="76"/>
      <c r="F109" s="76"/>
      <c r="G109" s="76"/>
      <c r="H109" s="76"/>
      <c r="I109" s="76"/>
    </row>
    <row r="110" spans="1:9" x14ac:dyDescent="0.25">
      <c r="A110" s="76"/>
      <c r="B110" s="76"/>
      <c r="C110" s="76"/>
      <c r="D110" s="76"/>
      <c r="E110" s="76"/>
      <c r="F110" s="76"/>
      <c r="G110" s="76"/>
      <c r="H110" s="76"/>
      <c r="I110" s="76" t="s">
        <v>509</v>
      </c>
    </row>
    <row r="112" spans="1:9" ht="69.95" customHeight="1" x14ac:dyDescent="0.25">
      <c r="A112" s="107" t="s">
        <v>227</v>
      </c>
      <c r="B112" s="107" t="s">
        <v>228</v>
      </c>
      <c r="C112" s="107" t="s">
        <v>5</v>
      </c>
      <c r="D112" s="107" t="s">
        <v>6</v>
      </c>
    </row>
    <row r="113" spans="1:4" ht="69.95" customHeight="1" x14ac:dyDescent="0.25">
      <c r="A113" s="107" t="s">
        <v>3010</v>
      </c>
      <c r="B113" s="107"/>
      <c r="C113" s="107" t="s">
        <v>119</v>
      </c>
      <c r="D113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713"/>
  <sheetViews>
    <sheetView showGridLines="0" workbookViewId="0">
      <pane ySplit="4" topLeftCell="A689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bestFit="1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15.425781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3011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3012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257</v>
      </c>
      <c r="B8" s="31" t="s">
        <v>258</v>
      </c>
      <c r="C8" s="31" t="s">
        <v>259</v>
      </c>
      <c r="D8" s="14">
        <v>8737850</v>
      </c>
      <c r="E8" s="15">
        <v>67429.990000000005</v>
      </c>
      <c r="F8" s="16">
        <v>4.58E-2</v>
      </c>
      <c r="G8" s="16"/>
    </row>
    <row r="9" spans="1:7" x14ac:dyDescent="0.25">
      <c r="A9" s="13" t="s">
        <v>928</v>
      </c>
      <c r="B9" s="31" t="s">
        <v>929</v>
      </c>
      <c r="C9" s="31" t="s">
        <v>586</v>
      </c>
      <c r="D9" s="14">
        <v>39534750</v>
      </c>
      <c r="E9" s="15">
        <v>35727.550000000003</v>
      </c>
      <c r="F9" s="16">
        <v>2.4299999999999999E-2</v>
      </c>
      <c r="G9" s="16"/>
    </row>
    <row r="10" spans="1:7" x14ac:dyDescent="0.25">
      <c r="A10" s="13" t="s">
        <v>266</v>
      </c>
      <c r="B10" s="31" t="s">
        <v>267</v>
      </c>
      <c r="C10" s="31" t="s">
        <v>259</v>
      </c>
      <c r="D10" s="14">
        <v>2684500</v>
      </c>
      <c r="E10" s="15">
        <v>33915.97</v>
      </c>
      <c r="F10" s="16">
        <v>2.3E-2</v>
      </c>
      <c r="G10" s="16"/>
    </row>
    <row r="11" spans="1:7" x14ac:dyDescent="0.25">
      <c r="A11" s="13" t="s">
        <v>1262</v>
      </c>
      <c r="B11" s="31" t="s">
        <v>1263</v>
      </c>
      <c r="C11" s="31" t="s">
        <v>262</v>
      </c>
      <c r="D11" s="14">
        <v>321566025</v>
      </c>
      <c r="E11" s="15">
        <v>32864.050000000003</v>
      </c>
      <c r="F11" s="16">
        <v>2.23E-2</v>
      </c>
      <c r="G11" s="16"/>
    </row>
    <row r="12" spans="1:7" x14ac:dyDescent="0.25">
      <c r="A12" s="13" t="s">
        <v>1547</v>
      </c>
      <c r="B12" s="31" t="s">
        <v>1548</v>
      </c>
      <c r="C12" s="31" t="s">
        <v>280</v>
      </c>
      <c r="D12" s="14">
        <v>2190375</v>
      </c>
      <c r="E12" s="15">
        <v>29400.31</v>
      </c>
      <c r="F12" s="16">
        <v>0.02</v>
      </c>
      <c r="G12" s="16"/>
    </row>
    <row r="13" spans="1:7" x14ac:dyDescent="0.25">
      <c r="A13" s="13" t="s">
        <v>405</v>
      </c>
      <c r="B13" s="31" t="s">
        <v>406</v>
      </c>
      <c r="C13" s="31" t="s">
        <v>373</v>
      </c>
      <c r="D13" s="14">
        <v>2232900</v>
      </c>
      <c r="E13" s="15">
        <v>28235.02</v>
      </c>
      <c r="F13" s="16">
        <v>1.9199999999999998E-2</v>
      </c>
      <c r="G13" s="16"/>
    </row>
    <row r="14" spans="1:7" x14ac:dyDescent="0.25">
      <c r="A14" s="13" t="s">
        <v>268</v>
      </c>
      <c r="B14" s="31" t="s">
        <v>269</v>
      </c>
      <c r="C14" s="31" t="s">
        <v>270</v>
      </c>
      <c r="D14" s="14">
        <v>864375</v>
      </c>
      <c r="E14" s="15">
        <v>25684.9</v>
      </c>
      <c r="F14" s="16">
        <v>1.7500000000000002E-2</v>
      </c>
      <c r="G14" s="16"/>
    </row>
    <row r="15" spans="1:7" x14ac:dyDescent="0.25">
      <c r="A15" s="13" t="s">
        <v>1003</v>
      </c>
      <c r="B15" s="31" t="s">
        <v>1004</v>
      </c>
      <c r="C15" s="31" t="s">
        <v>373</v>
      </c>
      <c r="D15" s="14">
        <v>12323400</v>
      </c>
      <c r="E15" s="15">
        <v>22751.46</v>
      </c>
      <c r="F15" s="16">
        <v>1.55E-2</v>
      </c>
      <c r="G15" s="16"/>
    </row>
    <row r="16" spans="1:7" x14ac:dyDescent="0.25">
      <c r="A16" s="13" t="s">
        <v>254</v>
      </c>
      <c r="B16" s="31" t="s">
        <v>255</v>
      </c>
      <c r="C16" s="31" t="s">
        <v>256</v>
      </c>
      <c r="D16" s="14">
        <v>1585000</v>
      </c>
      <c r="E16" s="15">
        <v>22678.18</v>
      </c>
      <c r="F16" s="16">
        <v>1.54E-2</v>
      </c>
      <c r="G16" s="16"/>
    </row>
    <row r="17" spans="1:7" x14ac:dyDescent="0.25">
      <c r="A17" s="13" t="s">
        <v>890</v>
      </c>
      <c r="B17" s="31" t="s">
        <v>891</v>
      </c>
      <c r="C17" s="31" t="s">
        <v>291</v>
      </c>
      <c r="D17" s="14">
        <v>887625</v>
      </c>
      <c r="E17" s="15">
        <v>21358.92</v>
      </c>
      <c r="F17" s="16">
        <v>1.4500000000000001E-2</v>
      </c>
      <c r="G17" s="16"/>
    </row>
    <row r="18" spans="1:7" x14ac:dyDescent="0.25">
      <c r="A18" s="13" t="s">
        <v>1248</v>
      </c>
      <c r="B18" s="31" t="s">
        <v>1249</v>
      </c>
      <c r="C18" s="31" t="s">
        <v>1250</v>
      </c>
      <c r="D18" s="14">
        <v>831828</v>
      </c>
      <c r="E18" s="15">
        <v>20033.75</v>
      </c>
      <c r="F18" s="16">
        <v>1.3599999999999999E-2</v>
      </c>
      <c r="G18" s="16"/>
    </row>
    <row r="19" spans="1:7" x14ac:dyDescent="0.25">
      <c r="A19" s="13" t="s">
        <v>353</v>
      </c>
      <c r="B19" s="31" t="s">
        <v>354</v>
      </c>
      <c r="C19" s="31" t="s">
        <v>355</v>
      </c>
      <c r="D19" s="14">
        <v>6028800</v>
      </c>
      <c r="E19" s="15">
        <v>18984.689999999999</v>
      </c>
      <c r="F19" s="16">
        <v>1.29E-2</v>
      </c>
      <c r="G19" s="16"/>
    </row>
    <row r="20" spans="1:7" x14ac:dyDescent="0.25">
      <c r="A20" s="13" t="s">
        <v>1614</v>
      </c>
      <c r="B20" s="31" t="s">
        <v>1615</v>
      </c>
      <c r="C20" s="31" t="s">
        <v>449</v>
      </c>
      <c r="D20" s="14">
        <v>2081700</v>
      </c>
      <c r="E20" s="15">
        <v>18691.580000000002</v>
      </c>
      <c r="F20" s="16">
        <v>1.2699999999999999E-2</v>
      </c>
      <c r="G20" s="16"/>
    </row>
    <row r="21" spans="1:7" x14ac:dyDescent="0.25">
      <c r="A21" s="13" t="s">
        <v>314</v>
      </c>
      <c r="B21" s="31" t="s">
        <v>315</v>
      </c>
      <c r="C21" s="31" t="s">
        <v>259</v>
      </c>
      <c r="D21" s="14">
        <v>1465625</v>
      </c>
      <c r="E21" s="15">
        <v>18588.52</v>
      </c>
      <c r="F21" s="16">
        <v>1.26E-2</v>
      </c>
      <c r="G21" s="16"/>
    </row>
    <row r="22" spans="1:7" x14ac:dyDescent="0.25">
      <c r="A22" s="13" t="s">
        <v>1497</v>
      </c>
      <c r="B22" s="31" t="s">
        <v>1498</v>
      </c>
      <c r="C22" s="31" t="s">
        <v>280</v>
      </c>
      <c r="D22" s="14">
        <v>8324750</v>
      </c>
      <c r="E22" s="15">
        <v>18468.46</v>
      </c>
      <c r="F22" s="16">
        <v>1.2500000000000001E-2</v>
      </c>
      <c r="G22" s="16"/>
    </row>
    <row r="23" spans="1:7" x14ac:dyDescent="0.25">
      <c r="A23" s="13" t="s">
        <v>326</v>
      </c>
      <c r="B23" s="31" t="s">
        <v>327</v>
      </c>
      <c r="C23" s="31" t="s">
        <v>259</v>
      </c>
      <c r="D23" s="14">
        <v>4612000</v>
      </c>
      <c r="E23" s="15">
        <v>17677.8</v>
      </c>
      <c r="F23" s="16">
        <v>1.2E-2</v>
      </c>
      <c r="G23" s="16"/>
    </row>
    <row r="24" spans="1:7" x14ac:dyDescent="0.25">
      <c r="A24" s="13" t="s">
        <v>995</v>
      </c>
      <c r="B24" s="31" t="s">
        <v>996</v>
      </c>
      <c r="C24" s="31" t="s">
        <v>299</v>
      </c>
      <c r="D24" s="14">
        <v>6840925</v>
      </c>
      <c r="E24" s="15">
        <v>16899.14</v>
      </c>
      <c r="F24" s="16">
        <v>1.15E-2</v>
      </c>
      <c r="G24" s="16"/>
    </row>
    <row r="25" spans="1:7" x14ac:dyDescent="0.25">
      <c r="A25" s="13" t="s">
        <v>985</v>
      </c>
      <c r="B25" s="31" t="s">
        <v>986</v>
      </c>
      <c r="C25" s="31" t="s">
        <v>262</v>
      </c>
      <c r="D25" s="14">
        <v>3524100</v>
      </c>
      <c r="E25" s="15">
        <v>14447.05</v>
      </c>
      <c r="F25" s="16">
        <v>9.7999999999999997E-3</v>
      </c>
      <c r="G25" s="16"/>
    </row>
    <row r="26" spans="1:7" x14ac:dyDescent="0.25">
      <c r="A26" s="13" t="s">
        <v>289</v>
      </c>
      <c r="B26" s="31" t="s">
        <v>290</v>
      </c>
      <c r="C26" s="31" t="s">
        <v>291</v>
      </c>
      <c r="D26" s="14">
        <v>759850</v>
      </c>
      <c r="E26" s="15">
        <v>13740.37</v>
      </c>
      <c r="F26" s="16">
        <v>9.2999999999999992E-3</v>
      </c>
      <c r="G26" s="16"/>
    </row>
    <row r="27" spans="1:7" x14ac:dyDescent="0.25">
      <c r="A27" s="13" t="s">
        <v>260</v>
      </c>
      <c r="B27" s="31" t="s">
        <v>261</v>
      </c>
      <c r="C27" s="31" t="s">
        <v>262</v>
      </c>
      <c r="D27" s="14">
        <v>709175</v>
      </c>
      <c r="E27" s="15">
        <v>13380.71</v>
      </c>
      <c r="F27" s="16">
        <v>9.1000000000000004E-3</v>
      </c>
      <c r="G27" s="16"/>
    </row>
    <row r="28" spans="1:7" x14ac:dyDescent="0.25">
      <c r="A28" s="13" t="s">
        <v>273</v>
      </c>
      <c r="B28" s="31" t="s">
        <v>274</v>
      </c>
      <c r="C28" s="31" t="s">
        <v>259</v>
      </c>
      <c r="D28" s="14">
        <v>1023750</v>
      </c>
      <c r="E28" s="15">
        <v>10938.26</v>
      </c>
      <c r="F28" s="16">
        <v>7.4000000000000003E-3</v>
      </c>
      <c r="G28" s="16"/>
    </row>
    <row r="29" spans="1:7" x14ac:dyDescent="0.25">
      <c r="A29" s="13" t="s">
        <v>263</v>
      </c>
      <c r="B29" s="31" t="s">
        <v>264</v>
      </c>
      <c r="C29" s="31" t="s">
        <v>265</v>
      </c>
      <c r="D29" s="14">
        <v>258825</v>
      </c>
      <c r="E29" s="15">
        <v>10389.24</v>
      </c>
      <c r="F29" s="16">
        <v>7.1000000000000004E-3</v>
      </c>
      <c r="G29" s="16"/>
    </row>
    <row r="30" spans="1:7" x14ac:dyDescent="0.25">
      <c r="A30" s="13" t="s">
        <v>462</v>
      </c>
      <c r="B30" s="31" t="s">
        <v>463</v>
      </c>
      <c r="C30" s="31" t="s">
        <v>277</v>
      </c>
      <c r="D30" s="14">
        <v>4140700</v>
      </c>
      <c r="E30" s="15">
        <v>10201.44</v>
      </c>
      <c r="F30" s="16">
        <v>6.8999999999999999E-3</v>
      </c>
      <c r="G30" s="16"/>
    </row>
    <row r="31" spans="1:7" x14ac:dyDescent="0.25">
      <c r="A31" s="13" t="s">
        <v>358</v>
      </c>
      <c r="B31" s="31" t="s">
        <v>359</v>
      </c>
      <c r="C31" s="31" t="s">
        <v>259</v>
      </c>
      <c r="D31" s="14">
        <v>3497500</v>
      </c>
      <c r="E31" s="15">
        <v>10036.08</v>
      </c>
      <c r="F31" s="16">
        <v>6.7999999999999996E-3</v>
      </c>
      <c r="G31" s="16"/>
    </row>
    <row r="32" spans="1:7" x14ac:dyDescent="0.25">
      <c r="A32" s="13" t="s">
        <v>1483</v>
      </c>
      <c r="B32" s="31" t="s">
        <v>1484</v>
      </c>
      <c r="C32" s="31" t="s">
        <v>291</v>
      </c>
      <c r="D32" s="14">
        <v>715000</v>
      </c>
      <c r="E32" s="15">
        <v>9934.93</v>
      </c>
      <c r="F32" s="16">
        <v>6.7999999999999996E-3</v>
      </c>
      <c r="G32" s="16"/>
    </row>
    <row r="33" spans="1:7" x14ac:dyDescent="0.25">
      <c r="A33" s="13" t="s">
        <v>2046</v>
      </c>
      <c r="B33" s="31" t="s">
        <v>2047</v>
      </c>
      <c r="C33" s="31" t="s">
        <v>259</v>
      </c>
      <c r="D33" s="14">
        <v>2867025</v>
      </c>
      <c r="E33" s="15">
        <v>9648.9699999999993</v>
      </c>
      <c r="F33" s="16">
        <v>6.6E-3</v>
      </c>
      <c r="G33" s="16"/>
    </row>
    <row r="34" spans="1:7" x14ac:dyDescent="0.25">
      <c r="A34" s="13" t="s">
        <v>1558</v>
      </c>
      <c r="B34" s="31" t="s">
        <v>1559</v>
      </c>
      <c r="C34" s="31" t="s">
        <v>277</v>
      </c>
      <c r="D34" s="14">
        <v>2678200</v>
      </c>
      <c r="E34" s="15">
        <v>9488.86</v>
      </c>
      <c r="F34" s="16">
        <v>6.4000000000000003E-3</v>
      </c>
      <c r="G34" s="16"/>
    </row>
    <row r="35" spans="1:7" x14ac:dyDescent="0.25">
      <c r="A35" s="13" t="s">
        <v>335</v>
      </c>
      <c r="B35" s="31" t="s">
        <v>336</v>
      </c>
      <c r="C35" s="31" t="s">
        <v>337</v>
      </c>
      <c r="D35" s="14">
        <v>2672250</v>
      </c>
      <c r="E35" s="15">
        <v>9417.2800000000007</v>
      </c>
      <c r="F35" s="16">
        <v>6.4000000000000003E-3</v>
      </c>
      <c r="G35" s="16"/>
    </row>
    <row r="36" spans="1:7" x14ac:dyDescent="0.25">
      <c r="A36" s="13" t="s">
        <v>1368</v>
      </c>
      <c r="B36" s="31" t="s">
        <v>1369</v>
      </c>
      <c r="C36" s="31" t="s">
        <v>923</v>
      </c>
      <c r="D36" s="14">
        <v>1919375</v>
      </c>
      <c r="E36" s="15">
        <v>8964.44</v>
      </c>
      <c r="F36" s="16">
        <v>6.1000000000000004E-3</v>
      </c>
      <c r="G36" s="16"/>
    </row>
    <row r="37" spans="1:7" x14ac:dyDescent="0.25">
      <c r="A37" s="13" t="s">
        <v>310</v>
      </c>
      <c r="B37" s="31" t="s">
        <v>311</v>
      </c>
      <c r="C37" s="31" t="s">
        <v>277</v>
      </c>
      <c r="D37" s="14">
        <v>933900</v>
      </c>
      <c r="E37" s="15">
        <v>8753.91</v>
      </c>
      <c r="F37" s="16">
        <v>5.8999999999999999E-3</v>
      </c>
      <c r="G37" s="16"/>
    </row>
    <row r="38" spans="1:7" x14ac:dyDescent="0.25">
      <c r="A38" s="13" t="s">
        <v>341</v>
      </c>
      <c r="B38" s="31" t="s">
        <v>342</v>
      </c>
      <c r="C38" s="31" t="s">
        <v>343</v>
      </c>
      <c r="D38" s="14">
        <v>194950</v>
      </c>
      <c r="E38" s="15">
        <v>8548.9500000000007</v>
      </c>
      <c r="F38" s="16">
        <v>5.7999999999999996E-3</v>
      </c>
      <c r="G38" s="16"/>
    </row>
    <row r="39" spans="1:7" x14ac:dyDescent="0.25">
      <c r="A39" s="13" t="s">
        <v>919</v>
      </c>
      <c r="B39" s="31" t="s">
        <v>920</v>
      </c>
      <c r="C39" s="31" t="s">
        <v>259</v>
      </c>
      <c r="D39" s="14">
        <v>7536000</v>
      </c>
      <c r="E39" s="15">
        <v>8241.3700000000008</v>
      </c>
      <c r="F39" s="16">
        <v>5.5999999999999999E-3</v>
      </c>
      <c r="G39" s="16"/>
    </row>
    <row r="40" spans="1:7" x14ac:dyDescent="0.25">
      <c r="A40" s="13" t="s">
        <v>410</v>
      </c>
      <c r="B40" s="31" t="s">
        <v>411</v>
      </c>
      <c r="C40" s="31" t="s">
        <v>259</v>
      </c>
      <c r="D40" s="14">
        <v>5710500</v>
      </c>
      <c r="E40" s="15">
        <v>7689.19</v>
      </c>
      <c r="F40" s="16">
        <v>5.1999999999999998E-3</v>
      </c>
      <c r="G40" s="16"/>
    </row>
    <row r="41" spans="1:7" x14ac:dyDescent="0.25">
      <c r="A41" s="13" t="s">
        <v>1288</v>
      </c>
      <c r="B41" s="31" t="s">
        <v>1289</v>
      </c>
      <c r="C41" s="31" t="s">
        <v>259</v>
      </c>
      <c r="D41" s="14">
        <v>833700</v>
      </c>
      <c r="E41" s="15">
        <v>7637.11</v>
      </c>
      <c r="F41" s="16">
        <v>5.1999999999999998E-3</v>
      </c>
      <c r="G41" s="16"/>
    </row>
    <row r="42" spans="1:7" x14ac:dyDescent="0.25">
      <c r="A42" s="13" t="s">
        <v>362</v>
      </c>
      <c r="B42" s="31" t="s">
        <v>363</v>
      </c>
      <c r="C42" s="31" t="s">
        <v>286</v>
      </c>
      <c r="D42" s="14">
        <v>215250</v>
      </c>
      <c r="E42" s="15">
        <v>7518.47</v>
      </c>
      <c r="F42" s="16">
        <v>5.1000000000000004E-3</v>
      </c>
      <c r="G42" s="16"/>
    </row>
    <row r="43" spans="1:7" x14ac:dyDescent="0.25">
      <c r="A43" s="13" t="s">
        <v>550</v>
      </c>
      <c r="B43" s="31" t="s">
        <v>551</v>
      </c>
      <c r="C43" s="31" t="s">
        <v>277</v>
      </c>
      <c r="D43" s="14">
        <v>2505000</v>
      </c>
      <c r="E43" s="15">
        <v>7373.47</v>
      </c>
      <c r="F43" s="16">
        <v>5.0000000000000001E-3</v>
      </c>
      <c r="G43" s="16"/>
    </row>
    <row r="44" spans="1:7" x14ac:dyDescent="0.25">
      <c r="A44" s="13" t="s">
        <v>1580</v>
      </c>
      <c r="B44" s="31" t="s">
        <v>1581</v>
      </c>
      <c r="C44" s="31" t="s">
        <v>449</v>
      </c>
      <c r="D44" s="14">
        <v>1249875</v>
      </c>
      <c r="E44" s="15">
        <v>7336.77</v>
      </c>
      <c r="F44" s="16">
        <v>5.0000000000000001E-3</v>
      </c>
      <c r="G44" s="16"/>
    </row>
    <row r="45" spans="1:7" x14ac:dyDescent="0.25">
      <c r="A45" s="13" t="s">
        <v>278</v>
      </c>
      <c r="B45" s="31" t="s">
        <v>279</v>
      </c>
      <c r="C45" s="31" t="s">
        <v>280</v>
      </c>
      <c r="D45" s="14">
        <v>1821000</v>
      </c>
      <c r="E45" s="15">
        <v>7268.52</v>
      </c>
      <c r="F45" s="16">
        <v>4.8999999999999998E-3</v>
      </c>
      <c r="G45" s="16"/>
    </row>
    <row r="46" spans="1:7" x14ac:dyDescent="0.25">
      <c r="A46" s="13" t="s">
        <v>371</v>
      </c>
      <c r="B46" s="31" t="s">
        <v>372</v>
      </c>
      <c r="C46" s="31" t="s">
        <v>373</v>
      </c>
      <c r="D46" s="14">
        <v>3421000</v>
      </c>
      <c r="E46" s="15">
        <v>7230.63</v>
      </c>
      <c r="F46" s="16">
        <v>4.8999999999999998E-3</v>
      </c>
      <c r="G46" s="16"/>
    </row>
    <row r="47" spans="1:7" x14ac:dyDescent="0.25">
      <c r="A47" s="13" t="s">
        <v>1568</v>
      </c>
      <c r="B47" s="31" t="s">
        <v>1569</v>
      </c>
      <c r="C47" s="31" t="s">
        <v>280</v>
      </c>
      <c r="D47" s="14">
        <v>589200</v>
      </c>
      <c r="E47" s="15">
        <v>7230.37</v>
      </c>
      <c r="F47" s="16">
        <v>4.8999999999999998E-3</v>
      </c>
      <c r="G47" s="16"/>
    </row>
    <row r="48" spans="1:7" x14ac:dyDescent="0.25">
      <c r="A48" s="13" t="s">
        <v>281</v>
      </c>
      <c r="B48" s="31" t="s">
        <v>282</v>
      </c>
      <c r="C48" s="31" t="s">
        <v>283</v>
      </c>
      <c r="D48" s="14">
        <v>1647300</v>
      </c>
      <c r="E48" s="15">
        <v>7104.8</v>
      </c>
      <c r="F48" s="16">
        <v>4.7999999999999996E-3</v>
      </c>
      <c r="G48" s="16"/>
    </row>
    <row r="49" spans="1:7" x14ac:dyDescent="0.25">
      <c r="A49" s="13" t="s">
        <v>294</v>
      </c>
      <c r="B49" s="31" t="s">
        <v>295</v>
      </c>
      <c r="C49" s="31" t="s">
        <v>296</v>
      </c>
      <c r="D49" s="14">
        <v>592800</v>
      </c>
      <c r="E49" s="15">
        <v>7005.71</v>
      </c>
      <c r="F49" s="16">
        <v>4.7999999999999996E-3</v>
      </c>
      <c r="G49" s="16"/>
    </row>
    <row r="50" spans="1:7" x14ac:dyDescent="0.25">
      <c r="A50" s="13" t="s">
        <v>1240</v>
      </c>
      <c r="B50" s="31" t="s">
        <v>1241</v>
      </c>
      <c r="C50" s="31" t="s">
        <v>320</v>
      </c>
      <c r="D50" s="14">
        <v>243500</v>
      </c>
      <c r="E50" s="15">
        <v>6804.61</v>
      </c>
      <c r="F50" s="16">
        <v>4.5999999999999999E-3</v>
      </c>
      <c r="G50" s="16"/>
    </row>
    <row r="51" spans="1:7" x14ac:dyDescent="0.25">
      <c r="A51" s="13" t="s">
        <v>2472</v>
      </c>
      <c r="B51" s="31" t="s">
        <v>2473</v>
      </c>
      <c r="C51" s="31" t="s">
        <v>343</v>
      </c>
      <c r="D51" s="14">
        <v>2471400</v>
      </c>
      <c r="E51" s="15">
        <v>6731.11</v>
      </c>
      <c r="F51" s="16">
        <v>4.5999999999999999E-3</v>
      </c>
      <c r="G51" s="16"/>
    </row>
    <row r="52" spans="1:7" x14ac:dyDescent="0.25">
      <c r="A52" s="13" t="s">
        <v>526</v>
      </c>
      <c r="B52" s="31" t="s">
        <v>527</v>
      </c>
      <c r="C52" s="31" t="s">
        <v>323</v>
      </c>
      <c r="D52" s="14">
        <v>459500</v>
      </c>
      <c r="E52" s="15">
        <v>6702.27</v>
      </c>
      <c r="F52" s="16">
        <v>4.5999999999999999E-3</v>
      </c>
      <c r="G52" s="16"/>
    </row>
    <row r="53" spans="1:7" x14ac:dyDescent="0.25">
      <c r="A53" s="13" t="s">
        <v>407</v>
      </c>
      <c r="B53" s="31" t="s">
        <v>408</v>
      </c>
      <c r="C53" s="31" t="s">
        <v>409</v>
      </c>
      <c r="D53" s="14">
        <v>3980000</v>
      </c>
      <c r="E53" s="15">
        <v>6451.18</v>
      </c>
      <c r="F53" s="16">
        <v>4.4000000000000003E-3</v>
      </c>
      <c r="G53" s="16"/>
    </row>
    <row r="54" spans="1:7" x14ac:dyDescent="0.25">
      <c r="A54" s="13" t="s">
        <v>907</v>
      </c>
      <c r="B54" s="31" t="s">
        <v>908</v>
      </c>
      <c r="C54" s="31" t="s">
        <v>389</v>
      </c>
      <c r="D54" s="14">
        <v>993215</v>
      </c>
      <c r="E54" s="15">
        <v>6374.95</v>
      </c>
      <c r="F54" s="16">
        <v>4.3E-3</v>
      </c>
      <c r="G54" s="16"/>
    </row>
    <row r="55" spans="1:7" x14ac:dyDescent="0.25">
      <c r="A55" s="13" t="s">
        <v>366</v>
      </c>
      <c r="B55" s="31" t="s">
        <v>367</v>
      </c>
      <c r="C55" s="31" t="s">
        <v>286</v>
      </c>
      <c r="D55" s="14">
        <v>47850</v>
      </c>
      <c r="E55" s="15">
        <v>6370.75</v>
      </c>
      <c r="F55" s="16">
        <v>4.3E-3</v>
      </c>
      <c r="G55" s="16"/>
    </row>
    <row r="56" spans="1:7" x14ac:dyDescent="0.25">
      <c r="A56" s="13" t="s">
        <v>513</v>
      </c>
      <c r="B56" s="31" t="s">
        <v>514</v>
      </c>
      <c r="C56" s="31" t="s">
        <v>384</v>
      </c>
      <c r="D56" s="14">
        <v>813600</v>
      </c>
      <c r="E56" s="15">
        <v>6305.4</v>
      </c>
      <c r="F56" s="16">
        <v>4.3E-3</v>
      </c>
      <c r="G56" s="16"/>
    </row>
    <row r="57" spans="1:7" x14ac:dyDescent="0.25">
      <c r="A57" s="13" t="s">
        <v>1290</v>
      </c>
      <c r="B57" s="31" t="s">
        <v>1291</v>
      </c>
      <c r="C57" s="31" t="s">
        <v>259</v>
      </c>
      <c r="D57" s="14">
        <v>31597600</v>
      </c>
      <c r="E57" s="15">
        <v>6297.4</v>
      </c>
      <c r="F57" s="16">
        <v>4.3E-3</v>
      </c>
      <c r="G57" s="16"/>
    </row>
    <row r="58" spans="1:7" x14ac:dyDescent="0.25">
      <c r="A58" s="13" t="s">
        <v>540</v>
      </c>
      <c r="B58" s="31" t="s">
        <v>541</v>
      </c>
      <c r="C58" s="31" t="s">
        <v>270</v>
      </c>
      <c r="D58" s="14">
        <v>231600</v>
      </c>
      <c r="E58" s="15">
        <v>6282.38</v>
      </c>
      <c r="F58" s="16">
        <v>4.3E-3</v>
      </c>
      <c r="G58" s="16"/>
    </row>
    <row r="59" spans="1:7" x14ac:dyDescent="0.25">
      <c r="A59" s="13" t="s">
        <v>428</v>
      </c>
      <c r="B59" s="31" t="s">
        <v>429</v>
      </c>
      <c r="C59" s="31" t="s">
        <v>277</v>
      </c>
      <c r="D59" s="14">
        <v>641250</v>
      </c>
      <c r="E59" s="15">
        <v>6008.51</v>
      </c>
      <c r="F59" s="16">
        <v>4.1000000000000003E-3</v>
      </c>
      <c r="G59" s="16"/>
    </row>
    <row r="60" spans="1:7" x14ac:dyDescent="0.25">
      <c r="A60" s="13" t="s">
        <v>1527</v>
      </c>
      <c r="B60" s="31" t="s">
        <v>1528</v>
      </c>
      <c r="C60" s="31" t="s">
        <v>277</v>
      </c>
      <c r="D60" s="14">
        <v>1060000</v>
      </c>
      <c r="E60" s="15">
        <v>5879.82</v>
      </c>
      <c r="F60" s="16">
        <v>4.0000000000000001E-3</v>
      </c>
      <c r="G60" s="16"/>
    </row>
    <row r="61" spans="1:7" x14ac:dyDescent="0.25">
      <c r="A61" s="13" t="s">
        <v>1529</v>
      </c>
      <c r="B61" s="31" t="s">
        <v>1530</v>
      </c>
      <c r="C61" s="31" t="s">
        <v>304</v>
      </c>
      <c r="D61" s="14">
        <v>1535400</v>
      </c>
      <c r="E61" s="15">
        <v>5535.88</v>
      </c>
      <c r="F61" s="16">
        <v>3.8E-3</v>
      </c>
      <c r="G61" s="16"/>
    </row>
    <row r="62" spans="1:7" x14ac:dyDescent="0.25">
      <c r="A62" s="13" t="s">
        <v>2538</v>
      </c>
      <c r="B62" s="31" t="s">
        <v>2539</v>
      </c>
      <c r="C62" s="31" t="s">
        <v>337</v>
      </c>
      <c r="D62" s="14">
        <v>5437575</v>
      </c>
      <c r="E62" s="15">
        <v>5489.23</v>
      </c>
      <c r="F62" s="16">
        <v>3.7000000000000002E-3</v>
      </c>
      <c r="G62" s="16"/>
    </row>
    <row r="63" spans="1:7" x14ac:dyDescent="0.25">
      <c r="A63" s="13" t="s">
        <v>2508</v>
      </c>
      <c r="B63" s="31" t="s">
        <v>2509</v>
      </c>
      <c r="C63" s="31" t="s">
        <v>277</v>
      </c>
      <c r="D63" s="14">
        <v>3693700</v>
      </c>
      <c r="E63" s="15">
        <v>5341.46</v>
      </c>
      <c r="F63" s="16">
        <v>3.5999999999999999E-3</v>
      </c>
      <c r="G63" s="16"/>
    </row>
    <row r="64" spans="1:7" x14ac:dyDescent="0.25">
      <c r="A64" s="13" t="s">
        <v>983</v>
      </c>
      <c r="B64" s="31" t="s">
        <v>984</v>
      </c>
      <c r="C64" s="31" t="s">
        <v>332</v>
      </c>
      <c r="D64" s="14">
        <v>897600</v>
      </c>
      <c r="E64" s="15">
        <v>5268.01</v>
      </c>
      <c r="F64" s="16">
        <v>3.5999999999999999E-3</v>
      </c>
      <c r="G64" s="16"/>
    </row>
    <row r="65" spans="1:7" x14ac:dyDescent="0.25">
      <c r="A65" s="13" t="s">
        <v>2470</v>
      </c>
      <c r="B65" s="31" t="s">
        <v>2471</v>
      </c>
      <c r="C65" s="31" t="s">
        <v>259</v>
      </c>
      <c r="D65" s="14">
        <v>2610000</v>
      </c>
      <c r="E65" s="15">
        <v>5212.6899999999996</v>
      </c>
      <c r="F65" s="16">
        <v>3.5000000000000001E-3</v>
      </c>
      <c r="G65" s="16"/>
    </row>
    <row r="66" spans="1:7" x14ac:dyDescent="0.25">
      <c r="A66" s="13" t="s">
        <v>536</v>
      </c>
      <c r="B66" s="31" t="s">
        <v>537</v>
      </c>
      <c r="C66" s="31" t="s">
        <v>323</v>
      </c>
      <c r="D66" s="14">
        <v>90500</v>
      </c>
      <c r="E66" s="15">
        <v>5182.03</v>
      </c>
      <c r="F66" s="16">
        <v>3.5000000000000001E-3</v>
      </c>
      <c r="G66" s="16"/>
    </row>
    <row r="67" spans="1:7" x14ac:dyDescent="0.25">
      <c r="A67" s="13" t="s">
        <v>892</v>
      </c>
      <c r="B67" s="31" t="s">
        <v>893</v>
      </c>
      <c r="C67" s="31" t="s">
        <v>291</v>
      </c>
      <c r="D67" s="14">
        <v>470050</v>
      </c>
      <c r="E67" s="15">
        <v>5175.0200000000004</v>
      </c>
      <c r="F67" s="16">
        <v>3.5000000000000001E-3</v>
      </c>
      <c r="G67" s="16"/>
    </row>
    <row r="68" spans="1:7" x14ac:dyDescent="0.25">
      <c r="A68" s="13" t="s">
        <v>913</v>
      </c>
      <c r="B68" s="31" t="s">
        <v>914</v>
      </c>
      <c r="C68" s="31" t="s">
        <v>256</v>
      </c>
      <c r="D68" s="14">
        <v>3558750</v>
      </c>
      <c r="E68" s="15">
        <v>5062.32</v>
      </c>
      <c r="F68" s="16">
        <v>3.3999999999999998E-3</v>
      </c>
      <c r="G68" s="16"/>
    </row>
    <row r="69" spans="1:7" x14ac:dyDescent="0.25">
      <c r="A69" s="13" t="s">
        <v>1612</v>
      </c>
      <c r="B69" s="31" t="s">
        <v>1613</v>
      </c>
      <c r="C69" s="31" t="s">
        <v>421</v>
      </c>
      <c r="D69" s="14">
        <v>780325</v>
      </c>
      <c r="E69" s="15">
        <v>4650.3500000000004</v>
      </c>
      <c r="F69" s="16">
        <v>3.2000000000000002E-3</v>
      </c>
      <c r="G69" s="16"/>
    </row>
    <row r="70" spans="1:7" x14ac:dyDescent="0.25">
      <c r="A70" s="13" t="s">
        <v>419</v>
      </c>
      <c r="B70" s="31" t="s">
        <v>420</v>
      </c>
      <c r="C70" s="31" t="s">
        <v>421</v>
      </c>
      <c r="D70" s="14">
        <v>434000</v>
      </c>
      <c r="E70" s="15">
        <v>4504.92</v>
      </c>
      <c r="F70" s="16">
        <v>3.0999999999999999E-3</v>
      </c>
      <c r="G70" s="16"/>
    </row>
    <row r="71" spans="1:7" x14ac:dyDescent="0.25">
      <c r="A71" s="13" t="s">
        <v>917</v>
      </c>
      <c r="B71" s="31" t="s">
        <v>918</v>
      </c>
      <c r="C71" s="31" t="s">
        <v>332</v>
      </c>
      <c r="D71" s="14">
        <v>861175</v>
      </c>
      <c r="E71" s="15">
        <v>4425.1499999999996</v>
      </c>
      <c r="F71" s="16">
        <v>3.0000000000000001E-3</v>
      </c>
      <c r="G71" s="16"/>
    </row>
    <row r="72" spans="1:7" x14ac:dyDescent="0.25">
      <c r="A72" s="13" t="s">
        <v>899</v>
      </c>
      <c r="B72" s="31" t="s">
        <v>900</v>
      </c>
      <c r="C72" s="31" t="s">
        <v>350</v>
      </c>
      <c r="D72" s="14">
        <v>473525</v>
      </c>
      <c r="E72" s="15">
        <v>4370.3999999999996</v>
      </c>
      <c r="F72" s="16">
        <v>3.0000000000000001E-3</v>
      </c>
      <c r="G72" s="16"/>
    </row>
    <row r="73" spans="1:7" x14ac:dyDescent="0.25">
      <c r="A73" s="13" t="s">
        <v>287</v>
      </c>
      <c r="B73" s="31" t="s">
        <v>288</v>
      </c>
      <c r="C73" s="31" t="s">
        <v>286</v>
      </c>
      <c r="D73" s="14">
        <v>133200</v>
      </c>
      <c r="E73" s="15">
        <v>4125.87</v>
      </c>
      <c r="F73" s="16">
        <v>2.8E-3</v>
      </c>
      <c r="G73" s="16"/>
    </row>
    <row r="74" spans="1:7" x14ac:dyDescent="0.25">
      <c r="A74" s="13" t="s">
        <v>1213</v>
      </c>
      <c r="B74" s="31" t="s">
        <v>1214</v>
      </c>
      <c r="C74" s="31" t="s">
        <v>466</v>
      </c>
      <c r="D74" s="14">
        <v>150000</v>
      </c>
      <c r="E74" s="15">
        <v>4099.8</v>
      </c>
      <c r="F74" s="16">
        <v>2.8E-3</v>
      </c>
      <c r="G74" s="16"/>
    </row>
    <row r="75" spans="1:7" x14ac:dyDescent="0.25">
      <c r="A75" s="13" t="s">
        <v>930</v>
      </c>
      <c r="B75" s="31" t="s">
        <v>931</v>
      </c>
      <c r="C75" s="31" t="s">
        <v>332</v>
      </c>
      <c r="D75" s="14">
        <v>258400</v>
      </c>
      <c r="E75" s="15">
        <v>4097.45</v>
      </c>
      <c r="F75" s="16">
        <v>2.8E-3</v>
      </c>
      <c r="G75" s="16"/>
    </row>
    <row r="76" spans="1:7" x14ac:dyDescent="0.25">
      <c r="A76" s="13" t="s">
        <v>894</v>
      </c>
      <c r="B76" s="31" t="s">
        <v>895</v>
      </c>
      <c r="C76" s="31" t="s">
        <v>896</v>
      </c>
      <c r="D76" s="14">
        <v>1332000</v>
      </c>
      <c r="E76" s="15">
        <v>3990.01</v>
      </c>
      <c r="F76" s="16">
        <v>2.7000000000000001E-3</v>
      </c>
      <c r="G76" s="16"/>
    </row>
    <row r="77" spans="1:7" x14ac:dyDescent="0.25">
      <c r="A77" s="13" t="s">
        <v>888</v>
      </c>
      <c r="B77" s="31" t="s">
        <v>889</v>
      </c>
      <c r="C77" s="31" t="s">
        <v>259</v>
      </c>
      <c r="D77" s="14">
        <v>389000</v>
      </c>
      <c r="E77" s="15">
        <v>3952.05</v>
      </c>
      <c r="F77" s="16">
        <v>2.7000000000000001E-3</v>
      </c>
      <c r="G77" s="16"/>
    </row>
    <row r="78" spans="1:7" x14ac:dyDescent="0.25">
      <c r="A78" s="13" t="s">
        <v>921</v>
      </c>
      <c r="B78" s="31" t="s">
        <v>922</v>
      </c>
      <c r="C78" s="31" t="s">
        <v>923</v>
      </c>
      <c r="D78" s="14">
        <v>91350</v>
      </c>
      <c r="E78" s="15">
        <v>3923.76</v>
      </c>
      <c r="F78" s="16">
        <v>2.7000000000000001E-3</v>
      </c>
      <c r="G78" s="16"/>
    </row>
    <row r="79" spans="1:7" x14ac:dyDescent="0.25">
      <c r="A79" s="13" t="s">
        <v>467</v>
      </c>
      <c r="B79" s="31" t="s">
        <v>468</v>
      </c>
      <c r="C79" s="31" t="s">
        <v>343</v>
      </c>
      <c r="D79" s="14">
        <v>34200</v>
      </c>
      <c r="E79" s="15">
        <v>3818.94</v>
      </c>
      <c r="F79" s="16">
        <v>2.5999999999999999E-3</v>
      </c>
      <c r="G79" s="16"/>
    </row>
    <row r="80" spans="1:7" x14ac:dyDescent="0.25">
      <c r="A80" s="13" t="s">
        <v>1207</v>
      </c>
      <c r="B80" s="31" t="s">
        <v>1208</v>
      </c>
      <c r="C80" s="31" t="s">
        <v>1015</v>
      </c>
      <c r="D80" s="14">
        <v>560000</v>
      </c>
      <c r="E80" s="15">
        <v>3560.76</v>
      </c>
      <c r="F80" s="16">
        <v>2.3999999999999998E-3</v>
      </c>
      <c r="G80" s="16"/>
    </row>
    <row r="81" spans="1:7" x14ac:dyDescent="0.25">
      <c r="A81" s="13" t="s">
        <v>333</v>
      </c>
      <c r="B81" s="31" t="s">
        <v>334</v>
      </c>
      <c r="C81" s="31" t="s">
        <v>277</v>
      </c>
      <c r="D81" s="14">
        <v>221875</v>
      </c>
      <c r="E81" s="15">
        <v>3467.68</v>
      </c>
      <c r="F81" s="16">
        <v>2.3999999999999998E-3</v>
      </c>
      <c r="G81" s="16"/>
    </row>
    <row r="82" spans="1:7" x14ac:dyDescent="0.25">
      <c r="A82" s="13" t="s">
        <v>433</v>
      </c>
      <c r="B82" s="31" t="s">
        <v>434</v>
      </c>
      <c r="C82" s="31" t="s">
        <v>291</v>
      </c>
      <c r="D82" s="14">
        <v>52400</v>
      </c>
      <c r="E82" s="15">
        <v>3407.31</v>
      </c>
      <c r="F82" s="16">
        <v>2.3E-3</v>
      </c>
      <c r="G82" s="16"/>
    </row>
    <row r="83" spans="1:7" x14ac:dyDescent="0.25">
      <c r="A83" s="13" t="s">
        <v>1535</v>
      </c>
      <c r="B83" s="31" t="s">
        <v>1536</v>
      </c>
      <c r="C83" s="31" t="s">
        <v>343</v>
      </c>
      <c r="D83" s="14">
        <v>815450</v>
      </c>
      <c r="E83" s="15">
        <v>3365.77</v>
      </c>
      <c r="F83" s="16">
        <v>2.3E-3</v>
      </c>
      <c r="G83" s="16"/>
    </row>
    <row r="84" spans="1:7" x14ac:dyDescent="0.25">
      <c r="A84" s="13" t="s">
        <v>1523</v>
      </c>
      <c r="B84" s="31" t="s">
        <v>1524</v>
      </c>
      <c r="C84" s="31" t="s">
        <v>923</v>
      </c>
      <c r="D84" s="14">
        <v>660000</v>
      </c>
      <c r="E84" s="15">
        <v>3358.41</v>
      </c>
      <c r="F84" s="16">
        <v>2.3E-3</v>
      </c>
      <c r="G84" s="16"/>
    </row>
    <row r="85" spans="1:7" x14ac:dyDescent="0.25">
      <c r="A85" s="13" t="s">
        <v>271</v>
      </c>
      <c r="B85" s="31" t="s">
        <v>272</v>
      </c>
      <c r="C85" s="31" t="s">
        <v>270</v>
      </c>
      <c r="D85" s="14">
        <v>91875</v>
      </c>
      <c r="E85" s="15">
        <v>3344.71</v>
      </c>
      <c r="F85" s="16">
        <v>2.3E-3</v>
      </c>
      <c r="G85" s="16"/>
    </row>
    <row r="86" spans="1:7" x14ac:dyDescent="0.25">
      <c r="A86" s="13" t="s">
        <v>1225</v>
      </c>
      <c r="B86" s="31" t="s">
        <v>1226</v>
      </c>
      <c r="C86" s="31" t="s">
        <v>283</v>
      </c>
      <c r="D86" s="14">
        <v>75600</v>
      </c>
      <c r="E86" s="15">
        <v>3280.13</v>
      </c>
      <c r="F86" s="16">
        <v>2.2000000000000001E-3</v>
      </c>
      <c r="G86" s="16"/>
    </row>
    <row r="87" spans="1:7" x14ac:dyDescent="0.25">
      <c r="A87" s="13" t="s">
        <v>1533</v>
      </c>
      <c r="B87" s="31" t="s">
        <v>1534</v>
      </c>
      <c r="C87" s="31" t="s">
        <v>384</v>
      </c>
      <c r="D87" s="14">
        <v>711900</v>
      </c>
      <c r="E87" s="15">
        <v>3270.82</v>
      </c>
      <c r="F87" s="16">
        <v>2.2000000000000001E-3</v>
      </c>
      <c r="G87" s="16"/>
    </row>
    <row r="88" spans="1:7" x14ac:dyDescent="0.25">
      <c r="A88" s="13" t="s">
        <v>530</v>
      </c>
      <c r="B88" s="31" t="s">
        <v>531</v>
      </c>
      <c r="C88" s="31" t="s">
        <v>286</v>
      </c>
      <c r="D88" s="14">
        <v>44400</v>
      </c>
      <c r="E88" s="15">
        <v>3156.4</v>
      </c>
      <c r="F88" s="16">
        <v>2.0999999999999999E-3</v>
      </c>
      <c r="G88" s="16"/>
    </row>
    <row r="89" spans="1:7" x14ac:dyDescent="0.25">
      <c r="A89" s="13" t="s">
        <v>445</v>
      </c>
      <c r="B89" s="31" t="s">
        <v>446</v>
      </c>
      <c r="C89" s="31" t="s">
        <v>280</v>
      </c>
      <c r="D89" s="14">
        <v>543000</v>
      </c>
      <c r="E89" s="15">
        <v>3047.04</v>
      </c>
      <c r="F89" s="16">
        <v>2.0999999999999999E-3</v>
      </c>
      <c r="G89" s="16"/>
    </row>
    <row r="90" spans="1:7" x14ac:dyDescent="0.25">
      <c r="A90" s="13" t="s">
        <v>999</v>
      </c>
      <c r="B90" s="31" t="s">
        <v>1000</v>
      </c>
      <c r="C90" s="31" t="s">
        <v>601</v>
      </c>
      <c r="D90" s="14">
        <v>269000</v>
      </c>
      <c r="E90" s="15">
        <v>2870.5</v>
      </c>
      <c r="F90" s="16">
        <v>2E-3</v>
      </c>
      <c r="G90" s="16"/>
    </row>
    <row r="91" spans="1:7" x14ac:dyDescent="0.25">
      <c r="A91" s="13" t="s">
        <v>390</v>
      </c>
      <c r="B91" s="31" t="s">
        <v>391</v>
      </c>
      <c r="C91" s="31" t="s">
        <v>256</v>
      </c>
      <c r="D91" s="14">
        <v>920350</v>
      </c>
      <c r="E91" s="15">
        <v>2765.19</v>
      </c>
      <c r="F91" s="16">
        <v>1.9E-3</v>
      </c>
      <c r="G91" s="16"/>
    </row>
    <row r="92" spans="1:7" x14ac:dyDescent="0.25">
      <c r="A92" s="13" t="s">
        <v>1258</v>
      </c>
      <c r="B92" s="31" t="s">
        <v>1259</v>
      </c>
      <c r="C92" s="31" t="s">
        <v>337</v>
      </c>
      <c r="D92" s="14">
        <v>8200</v>
      </c>
      <c r="E92" s="15">
        <v>2751.1</v>
      </c>
      <c r="F92" s="16">
        <v>1.9E-3</v>
      </c>
      <c r="G92" s="16"/>
    </row>
    <row r="93" spans="1:7" x14ac:dyDescent="0.25">
      <c r="A93" s="13" t="s">
        <v>2546</v>
      </c>
      <c r="B93" s="31" t="s">
        <v>2547</v>
      </c>
      <c r="C93" s="31" t="s">
        <v>265</v>
      </c>
      <c r="D93" s="14">
        <v>2821000</v>
      </c>
      <c r="E93" s="15">
        <v>2585.4499999999998</v>
      </c>
      <c r="F93" s="16">
        <v>1.8E-3</v>
      </c>
      <c r="G93" s="16"/>
    </row>
    <row r="94" spans="1:7" x14ac:dyDescent="0.25">
      <c r="A94" s="13" t="s">
        <v>1608</v>
      </c>
      <c r="B94" s="31" t="s">
        <v>1609</v>
      </c>
      <c r="C94" s="31" t="s">
        <v>320</v>
      </c>
      <c r="D94" s="14">
        <v>579600</v>
      </c>
      <c r="E94" s="15">
        <v>2574.58</v>
      </c>
      <c r="F94" s="16">
        <v>1.6999999999999999E-3</v>
      </c>
      <c r="G94" s="16"/>
    </row>
    <row r="95" spans="1:7" x14ac:dyDescent="0.25">
      <c r="A95" s="13" t="s">
        <v>1001</v>
      </c>
      <c r="B95" s="31" t="s">
        <v>1002</v>
      </c>
      <c r="C95" s="31" t="s">
        <v>304</v>
      </c>
      <c r="D95" s="14">
        <v>412825</v>
      </c>
      <c r="E95" s="15">
        <v>2506.88</v>
      </c>
      <c r="F95" s="16">
        <v>1.6999999999999999E-3</v>
      </c>
      <c r="G95" s="16"/>
    </row>
    <row r="96" spans="1:7" x14ac:dyDescent="0.25">
      <c r="A96" s="13" t="s">
        <v>1223</v>
      </c>
      <c r="B96" s="31" t="s">
        <v>1224</v>
      </c>
      <c r="C96" s="31" t="s">
        <v>449</v>
      </c>
      <c r="D96" s="14">
        <v>167850</v>
      </c>
      <c r="E96" s="15">
        <v>2374.0700000000002</v>
      </c>
      <c r="F96" s="16">
        <v>1.6000000000000001E-3</v>
      </c>
      <c r="G96" s="16"/>
    </row>
    <row r="97" spans="1:7" x14ac:dyDescent="0.25">
      <c r="A97" s="13" t="s">
        <v>426</v>
      </c>
      <c r="B97" s="31" t="s">
        <v>427</v>
      </c>
      <c r="C97" s="31" t="s">
        <v>259</v>
      </c>
      <c r="D97" s="14">
        <v>895050</v>
      </c>
      <c r="E97" s="15">
        <v>2358.1</v>
      </c>
      <c r="F97" s="16">
        <v>1.6000000000000001E-3</v>
      </c>
      <c r="G97" s="16"/>
    </row>
    <row r="98" spans="1:7" x14ac:dyDescent="0.25">
      <c r="A98" s="13" t="s">
        <v>940</v>
      </c>
      <c r="B98" s="31" t="s">
        <v>941</v>
      </c>
      <c r="C98" s="31" t="s">
        <v>277</v>
      </c>
      <c r="D98" s="14">
        <v>129750</v>
      </c>
      <c r="E98" s="15">
        <v>2266.9899999999998</v>
      </c>
      <c r="F98" s="16">
        <v>1.5E-3</v>
      </c>
      <c r="G98" s="16"/>
    </row>
    <row r="99" spans="1:7" x14ac:dyDescent="0.25">
      <c r="A99" s="13" t="s">
        <v>1260</v>
      </c>
      <c r="B99" s="31" t="s">
        <v>1261</v>
      </c>
      <c r="C99" s="31" t="s">
        <v>1237</v>
      </c>
      <c r="D99" s="14">
        <v>2322675</v>
      </c>
      <c r="E99" s="15">
        <v>2239.7600000000002</v>
      </c>
      <c r="F99" s="16">
        <v>1.5E-3</v>
      </c>
      <c r="G99" s="16"/>
    </row>
    <row r="100" spans="1:7" x14ac:dyDescent="0.25">
      <c r="A100" s="13" t="s">
        <v>1554</v>
      </c>
      <c r="B100" s="31" t="s">
        <v>1555</v>
      </c>
      <c r="C100" s="31" t="s">
        <v>296</v>
      </c>
      <c r="D100" s="14">
        <v>289000</v>
      </c>
      <c r="E100" s="15">
        <v>2193.65</v>
      </c>
      <c r="F100" s="16">
        <v>1.5E-3</v>
      </c>
      <c r="G100" s="16"/>
    </row>
    <row r="101" spans="1:7" x14ac:dyDescent="0.25">
      <c r="A101" s="13" t="s">
        <v>981</v>
      </c>
      <c r="B101" s="31" t="s">
        <v>982</v>
      </c>
      <c r="C101" s="31" t="s">
        <v>350</v>
      </c>
      <c r="D101" s="14">
        <v>28625</v>
      </c>
      <c r="E101" s="15">
        <v>2185.9499999999998</v>
      </c>
      <c r="F101" s="16">
        <v>1.5E-3</v>
      </c>
      <c r="G101" s="16"/>
    </row>
    <row r="102" spans="1:7" x14ac:dyDescent="0.25">
      <c r="A102" s="13" t="s">
        <v>1382</v>
      </c>
      <c r="B102" s="31" t="s">
        <v>1383</v>
      </c>
      <c r="C102" s="31" t="s">
        <v>280</v>
      </c>
      <c r="D102" s="14">
        <v>475600</v>
      </c>
      <c r="E102" s="15">
        <v>2114.2800000000002</v>
      </c>
      <c r="F102" s="16">
        <v>1.4E-3</v>
      </c>
      <c r="G102" s="16"/>
    </row>
    <row r="103" spans="1:7" x14ac:dyDescent="0.25">
      <c r="A103" s="13" t="s">
        <v>452</v>
      </c>
      <c r="B103" s="31" t="s">
        <v>453</v>
      </c>
      <c r="C103" s="31" t="s">
        <v>370</v>
      </c>
      <c r="D103" s="14">
        <v>109200</v>
      </c>
      <c r="E103" s="15">
        <v>2080.2600000000002</v>
      </c>
      <c r="F103" s="16">
        <v>1.4E-3</v>
      </c>
      <c r="G103" s="16"/>
    </row>
    <row r="104" spans="1:7" x14ac:dyDescent="0.25">
      <c r="A104" s="13" t="s">
        <v>897</v>
      </c>
      <c r="B104" s="31" t="s">
        <v>898</v>
      </c>
      <c r="C104" s="31" t="s">
        <v>299</v>
      </c>
      <c r="D104" s="14">
        <v>778125</v>
      </c>
      <c r="E104" s="15">
        <v>2060.16</v>
      </c>
      <c r="F104" s="16">
        <v>1.4E-3</v>
      </c>
      <c r="G104" s="16"/>
    </row>
    <row r="105" spans="1:7" x14ac:dyDescent="0.25">
      <c r="A105" s="13" t="s">
        <v>338</v>
      </c>
      <c r="B105" s="31" t="s">
        <v>339</v>
      </c>
      <c r="C105" s="31" t="s">
        <v>340</v>
      </c>
      <c r="D105" s="14">
        <v>122150</v>
      </c>
      <c r="E105" s="15">
        <v>2035.26</v>
      </c>
      <c r="F105" s="16">
        <v>1.4E-3</v>
      </c>
      <c r="G105" s="16"/>
    </row>
    <row r="106" spans="1:7" x14ac:dyDescent="0.25">
      <c r="A106" s="13" t="s">
        <v>1501</v>
      </c>
      <c r="B106" s="31" t="s">
        <v>1502</v>
      </c>
      <c r="C106" s="31" t="s">
        <v>370</v>
      </c>
      <c r="D106" s="14">
        <v>55475</v>
      </c>
      <c r="E106" s="15">
        <v>2009.64</v>
      </c>
      <c r="F106" s="16">
        <v>1.4E-3</v>
      </c>
      <c r="G106" s="16"/>
    </row>
    <row r="107" spans="1:7" x14ac:dyDescent="0.25">
      <c r="A107" s="13" t="s">
        <v>443</v>
      </c>
      <c r="B107" s="31" t="s">
        <v>444</v>
      </c>
      <c r="C107" s="31" t="s">
        <v>256</v>
      </c>
      <c r="D107" s="14">
        <v>522450</v>
      </c>
      <c r="E107" s="15">
        <v>1956.84</v>
      </c>
      <c r="F107" s="16">
        <v>1.2999999999999999E-3</v>
      </c>
      <c r="G107" s="16"/>
    </row>
    <row r="108" spans="1:7" x14ac:dyDescent="0.25">
      <c r="A108" s="13" t="s">
        <v>1235</v>
      </c>
      <c r="B108" s="31" t="s">
        <v>1236</v>
      </c>
      <c r="C108" s="31" t="s">
        <v>1237</v>
      </c>
      <c r="D108" s="14">
        <v>115900</v>
      </c>
      <c r="E108" s="15">
        <v>1920.81</v>
      </c>
      <c r="F108" s="16">
        <v>1.2999999999999999E-3</v>
      </c>
      <c r="G108" s="16"/>
    </row>
    <row r="109" spans="1:7" x14ac:dyDescent="0.25">
      <c r="A109" s="13" t="s">
        <v>1211</v>
      </c>
      <c r="B109" s="31" t="s">
        <v>1212</v>
      </c>
      <c r="C109" s="31" t="s">
        <v>304</v>
      </c>
      <c r="D109" s="14">
        <v>172150</v>
      </c>
      <c r="E109" s="15">
        <v>1915.17</v>
      </c>
      <c r="F109" s="16">
        <v>1.2999999999999999E-3</v>
      </c>
      <c r="G109" s="16"/>
    </row>
    <row r="110" spans="1:7" x14ac:dyDescent="0.25">
      <c r="A110" s="13" t="s">
        <v>394</v>
      </c>
      <c r="B110" s="31" t="s">
        <v>395</v>
      </c>
      <c r="C110" s="31" t="s">
        <v>296</v>
      </c>
      <c r="D110" s="14">
        <v>158625</v>
      </c>
      <c r="E110" s="15">
        <v>1897</v>
      </c>
      <c r="F110" s="16">
        <v>1.2999999999999999E-3</v>
      </c>
      <c r="G110" s="16"/>
    </row>
    <row r="111" spans="1:7" x14ac:dyDescent="0.25">
      <c r="A111" s="13" t="s">
        <v>1549</v>
      </c>
      <c r="B111" s="31" t="s">
        <v>1550</v>
      </c>
      <c r="C111" s="31" t="s">
        <v>1551</v>
      </c>
      <c r="D111" s="14">
        <v>677350</v>
      </c>
      <c r="E111" s="15">
        <v>1839.34</v>
      </c>
      <c r="F111" s="16">
        <v>1.1999999999999999E-3</v>
      </c>
      <c r="G111" s="16"/>
    </row>
    <row r="112" spans="1:7" x14ac:dyDescent="0.25">
      <c r="A112" s="13" t="s">
        <v>1005</v>
      </c>
      <c r="B112" s="31" t="s">
        <v>1006</v>
      </c>
      <c r="C112" s="31" t="s">
        <v>299</v>
      </c>
      <c r="D112" s="14">
        <v>38100</v>
      </c>
      <c r="E112" s="15">
        <v>1747.23</v>
      </c>
      <c r="F112" s="16">
        <v>1.1999999999999999E-3</v>
      </c>
      <c r="G112" s="16"/>
    </row>
    <row r="113" spans="1:7" x14ac:dyDescent="0.25">
      <c r="A113" s="13" t="s">
        <v>356</v>
      </c>
      <c r="B113" s="31" t="s">
        <v>357</v>
      </c>
      <c r="C113" s="31" t="s">
        <v>296</v>
      </c>
      <c r="D113" s="14">
        <v>34700</v>
      </c>
      <c r="E113" s="15">
        <v>1665.6</v>
      </c>
      <c r="F113" s="16">
        <v>1.1000000000000001E-3</v>
      </c>
      <c r="G113" s="16"/>
    </row>
    <row r="114" spans="1:7" x14ac:dyDescent="0.25">
      <c r="A114" s="13" t="s">
        <v>441</v>
      </c>
      <c r="B114" s="31" t="s">
        <v>442</v>
      </c>
      <c r="C114" s="31" t="s">
        <v>337</v>
      </c>
      <c r="D114" s="14">
        <v>200600</v>
      </c>
      <c r="E114" s="15">
        <v>1631.58</v>
      </c>
      <c r="F114" s="16">
        <v>1.1000000000000001E-3</v>
      </c>
      <c r="G114" s="16"/>
    </row>
    <row r="115" spans="1:7" x14ac:dyDescent="0.25">
      <c r="A115" s="13" t="s">
        <v>330</v>
      </c>
      <c r="B115" s="31" t="s">
        <v>331</v>
      </c>
      <c r="C115" s="31" t="s">
        <v>332</v>
      </c>
      <c r="D115" s="14">
        <v>88500</v>
      </c>
      <c r="E115" s="15">
        <v>1609.82</v>
      </c>
      <c r="F115" s="16">
        <v>1.1000000000000001E-3</v>
      </c>
      <c r="G115" s="16"/>
    </row>
    <row r="116" spans="1:7" x14ac:dyDescent="0.25">
      <c r="A116" s="13" t="s">
        <v>382</v>
      </c>
      <c r="B116" s="31" t="s">
        <v>383</v>
      </c>
      <c r="C116" s="31" t="s">
        <v>384</v>
      </c>
      <c r="D116" s="14">
        <v>136950</v>
      </c>
      <c r="E116" s="15">
        <v>1567.53</v>
      </c>
      <c r="F116" s="16">
        <v>1.1000000000000001E-3</v>
      </c>
      <c r="G116" s="16"/>
    </row>
    <row r="117" spans="1:7" x14ac:dyDescent="0.25">
      <c r="A117" s="13" t="s">
        <v>456</v>
      </c>
      <c r="B117" s="31" t="s">
        <v>457</v>
      </c>
      <c r="C117" s="31" t="s">
        <v>449</v>
      </c>
      <c r="D117" s="14">
        <v>84975</v>
      </c>
      <c r="E117" s="15">
        <v>1559.46</v>
      </c>
      <c r="F117" s="16">
        <v>1.1000000000000001E-3</v>
      </c>
      <c r="G117" s="16"/>
    </row>
    <row r="118" spans="1:7" x14ac:dyDescent="0.25">
      <c r="A118" s="13" t="s">
        <v>517</v>
      </c>
      <c r="B118" s="31" t="s">
        <v>518</v>
      </c>
      <c r="C118" s="31" t="s">
        <v>259</v>
      </c>
      <c r="D118" s="14">
        <v>2216725</v>
      </c>
      <c r="E118" s="15">
        <v>1543.73</v>
      </c>
      <c r="F118" s="16">
        <v>1E-3</v>
      </c>
      <c r="G118" s="16"/>
    </row>
    <row r="119" spans="1:7" x14ac:dyDescent="0.25">
      <c r="A119" s="13" t="s">
        <v>297</v>
      </c>
      <c r="B119" s="31" t="s">
        <v>298</v>
      </c>
      <c r="C119" s="31" t="s">
        <v>299</v>
      </c>
      <c r="D119" s="14">
        <v>37000</v>
      </c>
      <c r="E119" s="15">
        <v>1533.5</v>
      </c>
      <c r="F119" s="16">
        <v>1E-3</v>
      </c>
      <c r="G119" s="16"/>
    </row>
    <row r="120" spans="1:7" x14ac:dyDescent="0.25">
      <c r="A120" s="13" t="s">
        <v>1376</v>
      </c>
      <c r="B120" s="31" t="s">
        <v>1377</v>
      </c>
      <c r="C120" s="31" t="s">
        <v>432</v>
      </c>
      <c r="D120" s="14">
        <v>294750</v>
      </c>
      <c r="E120" s="15">
        <v>1514.13</v>
      </c>
      <c r="F120" s="16">
        <v>1E-3</v>
      </c>
      <c r="G120" s="16"/>
    </row>
    <row r="121" spans="1:7" x14ac:dyDescent="0.25">
      <c r="A121" s="13" t="s">
        <v>534</v>
      </c>
      <c r="B121" s="31" t="s">
        <v>535</v>
      </c>
      <c r="C121" s="31" t="s">
        <v>343</v>
      </c>
      <c r="D121" s="14">
        <v>61250</v>
      </c>
      <c r="E121" s="15">
        <v>1497.26</v>
      </c>
      <c r="F121" s="16">
        <v>1E-3</v>
      </c>
      <c r="G121" s="16"/>
    </row>
    <row r="122" spans="1:7" x14ac:dyDescent="0.25">
      <c r="A122" s="13" t="s">
        <v>1560</v>
      </c>
      <c r="B122" s="31" t="s">
        <v>1561</v>
      </c>
      <c r="C122" s="31" t="s">
        <v>608</v>
      </c>
      <c r="D122" s="14">
        <v>910350</v>
      </c>
      <c r="E122" s="15">
        <v>1485.96</v>
      </c>
      <c r="F122" s="16">
        <v>1E-3</v>
      </c>
      <c r="G122" s="16"/>
    </row>
    <row r="123" spans="1:7" x14ac:dyDescent="0.25">
      <c r="A123" s="13" t="s">
        <v>532</v>
      </c>
      <c r="B123" s="31" t="s">
        <v>533</v>
      </c>
      <c r="C123" s="31" t="s">
        <v>286</v>
      </c>
      <c r="D123" s="14">
        <v>28350</v>
      </c>
      <c r="E123" s="15">
        <v>1445.57</v>
      </c>
      <c r="F123" s="16">
        <v>1E-3</v>
      </c>
      <c r="G123" s="16"/>
    </row>
    <row r="124" spans="1:7" x14ac:dyDescent="0.25">
      <c r="A124" s="13" t="s">
        <v>1363</v>
      </c>
      <c r="B124" s="31" t="s">
        <v>1364</v>
      </c>
      <c r="C124" s="31" t="s">
        <v>1365</v>
      </c>
      <c r="D124" s="14">
        <v>3870</v>
      </c>
      <c r="E124" s="15">
        <v>1423.58</v>
      </c>
      <c r="F124" s="16">
        <v>1E-3</v>
      </c>
      <c r="G124" s="16"/>
    </row>
    <row r="125" spans="1:7" x14ac:dyDescent="0.25">
      <c r="A125" s="13" t="s">
        <v>1400</v>
      </c>
      <c r="B125" s="31" t="s">
        <v>1401</v>
      </c>
      <c r="C125" s="31" t="s">
        <v>277</v>
      </c>
      <c r="D125" s="14">
        <v>133900</v>
      </c>
      <c r="E125" s="15">
        <v>1400.13</v>
      </c>
      <c r="F125" s="16">
        <v>1E-3</v>
      </c>
      <c r="G125" s="16"/>
    </row>
    <row r="126" spans="1:7" x14ac:dyDescent="0.25">
      <c r="A126" s="13" t="s">
        <v>1374</v>
      </c>
      <c r="B126" s="31" t="s">
        <v>1375</v>
      </c>
      <c r="C126" s="31" t="s">
        <v>370</v>
      </c>
      <c r="D126" s="14">
        <v>87975</v>
      </c>
      <c r="E126" s="15">
        <v>1345.75</v>
      </c>
      <c r="F126" s="16">
        <v>8.9999999999999998E-4</v>
      </c>
      <c r="G126" s="16"/>
    </row>
    <row r="127" spans="1:7" x14ac:dyDescent="0.25">
      <c r="A127" s="13" t="s">
        <v>318</v>
      </c>
      <c r="B127" s="31" t="s">
        <v>319</v>
      </c>
      <c r="C127" s="31" t="s">
        <v>320</v>
      </c>
      <c r="D127" s="14">
        <v>11200</v>
      </c>
      <c r="E127" s="15">
        <v>1297.6300000000001</v>
      </c>
      <c r="F127" s="16">
        <v>8.9999999999999998E-4</v>
      </c>
      <c r="G127" s="16"/>
    </row>
    <row r="128" spans="1:7" x14ac:dyDescent="0.25">
      <c r="A128" s="13" t="s">
        <v>454</v>
      </c>
      <c r="B128" s="31" t="s">
        <v>455</v>
      </c>
      <c r="C128" s="31" t="s">
        <v>449</v>
      </c>
      <c r="D128" s="14">
        <v>67900</v>
      </c>
      <c r="E128" s="15">
        <v>1198.44</v>
      </c>
      <c r="F128" s="16">
        <v>8.0000000000000004E-4</v>
      </c>
      <c r="G128" s="16"/>
    </row>
    <row r="129" spans="1:7" x14ac:dyDescent="0.25">
      <c r="A129" s="13" t="s">
        <v>1481</v>
      </c>
      <c r="B129" s="31" t="s">
        <v>1482</v>
      </c>
      <c r="C129" s="31" t="s">
        <v>332</v>
      </c>
      <c r="D129" s="14">
        <v>67925</v>
      </c>
      <c r="E129" s="15">
        <v>1197.6500000000001</v>
      </c>
      <c r="F129" s="16">
        <v>8.0000000000000004E-4</v>
      </c>
      <c r="G129" s="16"/>
    </row>
    <row r="130" spans="1:7" x14ac:dyDescent="0.25">
      <c r="A130" s="13" t="s">
        <v>936</v>
      </c>
      <c r="B130" s="31" t="s">
        <v>937</v>
      </c>
      <c r="C130" s="31" t="s">
        <v>370</v>
      </c>
      <c r="D130" s="14">
        <v>14000</v>
      </c>
      <c r="E130" s="15">
        <v>1135.47</v>
      </c>
      <c r="F130" s="16">
        <v>8.0000000000000004E-4</v>
      </c>
      <c r="G130" s="16"/>
    </row>
    <row r="131" spans="1:7" x14ac:dyDescent="0.25">
      <c r="A131" s="13" t="s">
        <v>1266</v>
      </c>
      <c r="B131" s="31" t="s">
        <v>1267</v>
      </c>
      <c r="C131" s="31" t="s">
        <v>259</v>
      </c>
      <c r="D131" s="14">
        <v>785200</v>
      </c>
      <c r="E131" s="15">
        <v>1098.26</v>
      </c>
      <c r="F131" s="16">
        <v>6.9999999999999999E-4</v>
      </c>
      <c r="G131" s="16"/>
    </row>
    <row r="132" spans="1:7" x14ac:dyDescent="0.25">
      <c r="A132" s="13" t="s">
        <v>1491</v>
      </c>
      <c r="B132" s="31" t="s">
        <v>1492</v>
      </c>
      <c r="C132" s="31" t="s">
        <v>337</v>
      </c>
      <c r="D132" s="14">
        <v>34475</v>
      </c>
      <c r="E132" s="15">
        <v>1075.21</v>
      </c>
      <c r="F132" s="16">
        <v>6.9999999999999999E-4</v>
      </c>
      <c r="G132" s="16"/>
    </row>
    <row r="133" spans="1:7" x14ac:dyDescent="0.25">
      <c r="A133" s="13" t="s">
        <v>1604</v>
      </c>
      <c r="B133" s="31" t="s">
        <v>1605</v>
      </c>
      <c r="C133" s="31" t="s">
        <v>304</v>
      </c>
      <c r="D133" s="14">
        <v>2950</v>
      </c>
      <c r="E133" s="15">
        <v>1061.8499999999999</v>
      </c>
      <c r="F133" s="16">
        <v>6.9999999999999999E-4</v>
      </c>
      <c r="G133" s="16"/>
    </row>
    <row r="134" spans="1:7" x14ac:dyDescent="0.25">
      <c r="A134" s="13" t="s">
        <v>552</v>
      </c>
      <c r="B134" s="31" t="s">
        <v>553</v>
      </c>
      <c r="C134" s="31" t="s">
        <v>270</v>
      </c>
      <c r="D134" s="14">
        <v>101000</v>
      </c>
      <c r="E134" s="15">
        <v>1045</v>
      </c>
      <c r="F134" s="16">
        <v>6.9999999999999999E-4</v>
      </c>
      <c r="G134" s="16"/>
    </row>
    <row r="135" spans="1:7" x14ac:dyDescent="0.25">
      <c r="A135" s="13" t="s">
        <v>348</v>
      </c>
      <c r="B135" s="31" t="s">
        <v>349</v>
      </c>
      <c r="C135" s="31" t="s">
        <v>350</v>
      </c>
      <c r="D135" s="14">
        <v>101850</v>
      </c>
      <c r="E135" s="15">
        <v>1011.42</v>
      </c>
      <c r="F135" s="16">
        <v>6.9999999999999999E-4</v>
      </c>
      <c r="G135" s="16"/>
    </row>
    <row r="136" spans="1:7" x14ac:dyDescent="0.25">
      <c r="A136" s="13" t="s">
        <v>416</v>
      </c>
      <c r="B136" s="31" t="s">
        <v>417</v>
      </c>
      <c r="C136" s="31" t="s">
        <v>418</v>
      </c>
      <c r="D136" s="14">
        <v>6350</v>
      </c>
      <c r="E136" s="15">
        <v>980.38</v>
      </c>
      <c r="F136" s="16">
        <v>6.9999999999999999E-4</v>
      </c>
      <c r="G136" s="16"/>
    </row>
    <row r="137" spans="1:7" x14ac:dyDescent="0.25">
      <c r="A137" s="13" t="s">
        <v>564</v>
      </c>
      <c r="B137" s="31" t="s">
        <v>565</v>
      </c>
      <c r="C137" s="31" t="s">
        <v>270</v>
      </c>
      <c r="D137" s="14">
        <v>315000</v>
      </c>
      <c r="E137" s="15">
        <v>972.44</v>
      </c>
      <c r="F137" s="16">
        <v>6.9999999999999999E-4</v>
      </c>
      <c r="G137" s="16"/>
    </row>
    <row r="138" spans="1:7" x14ac:dyDescent="0.25">
      <c r="A138" s="13" t="s">
        <v>1011</v>
      </c>
      <c r="B138" s="31" t="s">
        <v>1012</v>
      </c>
      <c r="C138" s="31" t="s">
        <v>299</v>
      </c>
      <c r="D138" s="14">
        <v>98250</v>
      </c>
      <c r="E138" s="15">
        <v>955.83</v>
      </c>
      <c r="F138" s="16">
        <v>5.9999999999999995E-4</v>
      </c>
      <c r="G138" s="16"/>
    </row>
    <row r="139" spans="1:7" x14ac:dyDescent="0.25">
      <c r="A139" s="13" t="s">
        <v>1009</v>
      </c>
      <c r="B139" s="31" t="s">
        <v>1010</v>
      </c>
      <c r="C139" s="31" t="s">
        <v>291</v>
      </c>
      <c r="D139" s="14">
        <v>101700</v>
      </c>
      <c r="E139" s="15">
        <v>907.06</v>
      </c>
      <c r="F139" s="16">
        <v>5.9999999999999995E-4</v>
      </c>
      <c r="G139" s="16"/>
    </row>
    <row r="140" spans="1:7" x14ac:dyDescent="0.25">
      <c r="A140" s="13" t="s">
        <v>328</v>
      </c>
      <c r="B140" s="31" t="s">
        <v>329</v>
      </c>
      <c r="C140" s="31" t="s">
        <v>277</v>
      </c>
      <c r="D140" s="14">
        <v>301500</v>
      </c>
      <c r="E140" s="15">
        <v>843.39</v>
      </c>
      <c r="F140" s="16">
        <v>5.9999999999999995E-4</v>
      </c>
      <c r="G140" s="16"/>
    </row>
    <row r="141" spans="1:7" x14ac:dyDescent="0.25">
      <c r="A141" s="13" t="s">
        <v>542</v>
      </c>
      <c r="B141" s="31" t="s">
        <v>543</v>
      </c>
      <c r="C141" s="31" t="s">
        <v>421</v>
      </c>
      <c r="D141" s="14">
        <v>206250</v>
      </c>
      <c r="E141" s="15">
        <v>823.56</v>
      </c>
      <c r="F141" s="16">
        <v>5.9999999999999995E-4</v>
      </c>
      <c r="G141" s="16"/>
    </row>
    <row r="142" spans="1:7" x14ac:dyDescent="0.25">
      <c r="A142" s="13" t="s">
        <v>1221</v>
      </c>
      <c r="B142" s="31" t="s">
        <v>1222</v>
      </c>
      <c r="C142" s="31" t="s">
        <v>283</v>
      </c>
      <c r="D142" s="14">
        <v>55300</v>
      </c>
      <c r="E142" s="15">
        <v>754.35</v>
      </c>
      <c r="F142" s="16">
        <v>5.0000000000000001E-4</v>
      </c>
      <c r="G142" s="16"/>
    </row>
    <row r="143" spans="1:7" x14ac:dyDescent="0.25">
      <c r="A143" s="13" t="s">
        <v>942</v>
      </c>
      <c r="B143" s="31" t="s">
        <v>943</v>
      </c>
      <c r="C143" s="31" t="s">
        <v>259</v>
      </c>
      <c r="D143" s="14">
        <v>451350</v>
      </c>
      <c r="E143" s="15">
        <v>748.97</v>
      </c>
      <c r="F143" s="16">
        <v>5.0000000000000001E-4</v>
      </c>
      <c r="G143" s="16"/>
    </row>
    <row r="144" spans="1:7" x14ac:dyDescent="0.25">
      <c r="A144" s="13" t="s">
        <v>1270</v>
      </c>
      <c r="B144" s="31" t="s">
        <v>1271</v>
      </c>
      <c r="C144" s="31" t="s">
        <v>277</v>
      </c>
      <c r="D144" s="14">
        <v>105600</v>
      </c>
      <c r="E144" s="15">
        <v>679.96</v>
      </c>
      <c r="F144" s="16">
        <v>5.0000000000000001E-4</v>
      </c>
      <c r="G144" s="16"/>
    </row>
    <row r="145" spans="1:7" x14ac:dyDescent="0.25">
      <c r="A145" s="13" t="s">
        <v>316</v>
      </c>
      <c r="B145" s="31" t="s">
        <v>317</v>
      </c>
      <c r="C145" s="31" t="s">
        <v>304</v>
      </c>
      <c r="D145" s="14">
        <v>528900</v>
      </c>
      <c r="E145" s="15">
        <v>641.08000000000004</v>
      </c>
      <c r="F145" s="16">
        <v>4.0000000000000002E-4</v>
      </c>
      <c r="G145" s="16"/>
    </row>
    <row r="146" spans="1:7" x14ac:dyDescent="0.25">
      <c r="A146" s="13" t="s">
        <v>1256</v>
      </c>
      <c r="B146" s="31" t="s">
        <v>1257</v>
      </c>
      <c r="C146" s="31" t="s">
        <v>340</v>
      </c>
      <c r="D146" s="14">
        <v>58000</v>
      </c>
      <c r="E146" s="15">
        <v>635.55999999999995</v>
      </c>
      <c r="F146" s="16">
        <v>4.0000000000000002E-4</v>
      </c>
      <c r="G146" s="16"/>
    </row>
    <row r="147" spans="1:7" x14ac:dyDescent="0.25">
      <c r="A147" s="13" t="s">
        <v>926</v>
      </c>
      <c r="B147" s="31" t="s">
        <v>927</v>
      </c>
      <c r="C147" s="31" t="s">
        <v>896</v>
      </c>
      <c r="D147" s="14">
        <v>117600</v>
      </c>
      <c r="E147" s="15">
        <v>577.17999999999995</v>
      </c>
      <c r="F147" s="16">
        <v>4.0000000000000002E-4</v>
      </c>
      <c r="G147" s="16"/>
    </row>
    <row r="148" spans="1:7" x14ac:dyDescent="0.25">
      <c r="A148" s="13" t="s">
        <v>1489</v>
      </c>
      <c r="B148" s="31" t="s">
        <v>1490</v>
      </c>
      <c r="C148" s="31" t="s">
        <v>343</v>
      </c>
      <c r="D148" s="14">
        <v>46500</v>
      </c>
      <c r="E148" s="15">
        <v>576.88</v>
      </c>
      <c r="F148" s="16">
        <v>4.0000000000000002E-4</v>
      </c>
      <c r="G148" s="16"/>
    </row>
    <row r="149" spans="1:7" x14ac:dyDescent="0.25">
      <c r="A149" s="13" t="s">
        <v>1392</v>
      </c>
      <c r="B149" s="31" t="s">
        <v>1393</v>
      </c>
      <c r="C149" s="31" t="s">
        <v>601</v>
      </c>
      <c r="D149" s="14">
        <v>121250</v>
      </c>
      <c r="E149" s="15">
        <v>535.32000000000005</v>
      </c>
      <c r="F149" s="16">
        <v>4.0000000000000002E-4</v>
      </c>
      <c r="G149" s="16"/>
    </row>
    <row r="150" spans="1:7" x14ac:dyDescent="0.25">
      <c r="A150" s="13" t="s">
        <v>1372</v>
      </c>
      <c r="B150" s="31" t="s">
        <v>1373</v>
      </c>
      <c r="C150" s="31" t="s">
        <v>432</v>
      </c>
      <c r="D150" s="14">
        <v>38800</v>
      </c>
      <c r="E150" s="15">
        <v>514.33000000000004</v>
      </c>
      <c r="F150" s="16">
        <v>2.9999999999999997E-4</v>
      </c>
      <c r="G150" s="16"/>
    </row>
    <row r="151" spans="1:7" x14ac:dyDescent="0.25">
      <c r="A151" s="13" t="s">
        <v>1515</v>
      </c>
      <c r="B151" s="31" t="s">
        <v>1516</v>
      </c>
      <c r="C151" s="31" t="s">
        <v>277</v>
      </c>
      <c r="D151" s="14">
        <v>113100</v>
      </c>
      <c r="E151" s="15">
        <v>507.14</v>
      </c>
      <c r="F151" s="16">
        <v>2.9999999999999997E-4</v>
      </c>
      <c r="G151" s="16"/>
    </row>
    <row r="152" spans="1:7" x14ac:dyDescent="0.25">
      <c r="A152" s="13" t="s">
        <v>458</v>
      </c>
      <c r="B152" s="31" t="s">
        <v>459</v>
      </c>
      <c r="C152" s="31" t="s">
        <v>299</v>
      </c>
      <c r="D152" s="14">
        <v>184600</v>
      </c>
      <c r="E152" s="15">
        <v>498.97</v>
      </c>
      <c r="F152" s="16">
        <v>2.9999999999999997E-4</v>
      </c>
      <c r="G152" s="16"/>
    </row>
    <row r="153" spans="1:7" x14ac:dyDescent="0.25">
      <c r="A153" s="13" t="s">
        <v>1217</v>
      </c>
      <c r="B153" s="31" t="s">
        <v>1218</v>
      </c>
      <c r="C153" s="31" t="s">
        <v>304</v>
      </c>
      <c r="D153" s="14">
        <v>25000</v>
      </c>
      <c r="E153" s="15">
        <v>470.4</v>
      </c>
      <c r="F153" s="16">
        <v>2.9999999999999997E-4</v>
      </c>
      <c r="G153" s="16"/>
    </row>
    <row r="154" spans="1:7" x14ac:dyDescent="0.25">
      <c r="A154" s="13" t="s">
        <v>380</v>
      </c>
      <c r="B154" s="31" t="s">
        <v>381</v>
      </c>
      <c r="C154" s="31" t="s">
        <v>373</v>
      </c>
      <c r="D154" s="14">
        <v>38125</v>
      </c>
      <c r="E154" s="15">
        <v>466.31</v>
      </c>
      <c r="F154" s="16">
        <v>2.9999999999999997E-4</v>
      </c>
      <c r="G154" s="16"/>
    </row>
    <row r="155" spans="1:7" x14ac:dyDescent="0.25">
      <c r="A155" s="13" t="s">
        <v>905</v>
      </c>
      <c r="B155" s="31" t="s">
        <v>906</v>
      </c>
      <c r="C155" s="31" t="s">
        <v>277</v>
      </c>
      <c r="D155" s="14">
        <v>130200</v>
      </c>
      <c r="E155" s="15">
        <v>449.84</v>
      </c>
      <c r="F155" s="16">
        <v>2.9999999999999997E-4</v>
      </c>
      <c r="G155" s="16"/>
    </row>
    <row r="156" spans="1:7" x14ac:dyDescent="0.25">
      <c r="A156" s="13" t="s">
        <v>2530</v>
      </c>
      <c r="B156" s="31" t="s">
        <v>2531</v>
      </c>
      <c r="C156" s="31" t="s">
        <v>270</v>
      </c>
      <c r="D156" s="14">
        <v>341250</v>
      </c>
      <c r="E156" s="15">
        <v>427.21</v>
      </c>
      <c r="F156" s="16">
        <v>2.9999999999999997E-4</v>
      </c>
      <c r="G156" s="16"/>
    </row>
    <row r="157" spans="1:7" x14ac:dyDescent="0.25">
      <c r="A157" s="13" t="s">
        <v>1268</v>
      </c>
      <c r="B157" s="31" t="s">
        <v>1269</v>
      </c>
      <c r="C157" s="31" t="s">
        <v>291</v>
      </c>
      <c r="D157" s="14">
        <v>117500</v>
      </c>
      <c r="E157" s="15">
        <v>422.59</v>
      </c>
      <c r="F157" s="16">
        <v>2.9999999999999997E-4</v>
      </c>
      <c r="G157" s="16"/>
    </row>
    <row r="158" spans="1:7" x14ac:dyDescent="0.25">
      <c r="A158" s="13" t="s">
        <v>414</v>
      </c>
      <c r="B158" s="31" t="s">
        <v>415</v>
      </c>
      <c r="C158" s="31" t="s">
        <v>259</v>
      </c>
      <c r="D158" s="14">
        <v>48000</v>
      </c>
      <c r="E158" s="15">
        <v>408.89</v>
      </c>
      <c r="F158" s="16">
        <v>2.9999999999999997E-4</v>
      </c>
      <c r="G158" s="16"/>
    </row>
    <row r="159" spans="1:7" x14ac:dyDescent="0.25">
      <c r="A159" s="13" t="s">
        <v>275</v>
      </c>
      <c r="B159" s="31" t="s">
        <v>276</v>
      </c>
      <c r="C159" s="31" t="s">
        <v>277</v>
      </c>
      <c r="D159" s="14">
        <v>11550</v>
      </c>
      <c r="E159" s="15">
        <v>395.5</v>
      </c>
      <c r="F159" s="16">
        <v>2.9999999999999997E-4</v>
      </c>
      <c r="G159" s="16"/>
    </row>
    <row r="160" spans="1:7" x14ac:dyDescent="0.25">
      <c r="A160" s="13" t="s">
        <v>1244</v>
      </c>
      <c r="B160" s="31" t="s">
        <v>1245</v>
      </c>
      <c r="C160" s="31" t="s">
        <v>291</v>
      </c>
      <c r="D160" s="14">
        <v>29625</v>
      </c>
      <c r="E160" s="15">
        <v>387.97</v>
      </c>
      <c r="F160" s="16">
        <v>2.9999999999999997E-4</v>
      </c>
      <c r="G160" s="16"/>
    </row>
    <row r="161" spans="1:7" x14ac:dyDescent="0.25">
      <c r="A161" s="13" t="s">
        <v>364</v>
      </c>
      <c r="B161" s="31" t="s">
        <v>365</v>
      </c>
      <c r="C161" s="31" t="s">
        <v>355</v>
      </c>
      <c r="D161" s="14">
        <v>16500</v>
      </c>
      <c r="E161" s="15">
        <v>371.4</v>
      </c>
      <c r="F161" s="16">
        <v>2.9999999999999997E-4</v>
      </c>
      <c r="G161" s="16"/>
    </row>
    <row r="162" spans="1:7" x14ac:dyDescent="0.25">
      <c r="A162" s="13" t="s">
        <v>1556</v>
      </c>
      <c r="B162" s="31" t="s">
        <v>1557</v>
      </c>
      <c r="C162" s="31" t="s">
        <v>277</v>
      </c>
      <c r="D162" s="14">
        <v>3550</v>
      </c>
      <c r="E162" s="15">
        <v>364.48</v>
      </c>
      <c r="F162" s="16">
        <v>2.0000000000000001E-4</v>
      </c>
      <c r="G162" s="16"/>
    </row>
    <row r="163" spans="1:7" x14ac:dyDescent="0.25">
      <c r="A163" s="13" t="s">
        <v>1479</v>
      </c>
      <c r="B163" s="31" t="s">
        <v>1480</v>
      </c>
      <c r="C163" s="31" t="s">
        <v>337</v>
      </c>
      <c r="D163" s="14">
        <v>595650</v>
      </c>
      <c r="E163" s="15">
        <v>331.06</v>
      </c>
      <c r="F163" s="16">
        <v>2.0000000000000001E-4</v>
      </c>
      <c r="G163" s="16"/>
    </row>
    <row r="164" spans="1:7" x14ac:dyDescent="0.25">
      <c r="A164" s="13" t="s">
        <v>515</v>
      </c>
      <c r="B164" s="31" t="s">
        <v>516</v>
      </c>
      <c r="C164" s="31" t="s">
        <v>291</v>
      </c>
      <c r="D164" s="14">
        <v>13275</v>
      </c>
      <c r="E164" s="15">
        <v>298.25</v>
      </c>
      <c r="F164" s="16">
        <v>2.0000000000000001E-4</v>
      </c>
      <c r="G164" s="16"/>
    </row>
    <row r="165" spans="1:7" x14ac:dyDescent="0.25">
      <c r="A165" s="13" t="s">
        <v>1219</v>
      </c>
      <c r="B165" s="31" t="s">
        <v>1220</v>
      </c>
      <c r="C165" s="31" t="s">
        <v>337</v>
      </c>
      <c r="D165" s="14">
        <v>3875</v>
      </c>
      <c r="E165" s="15">
        <v>280.16000000000003</v>
      </c>
      <c r="F165" s="16">
        <v>2.0000000000000001E-4</v>
      </c>
      <c r="G165" s="16"/>
    </row>
    <row r="166" spans="1:7" x14ac:dyDescent="0.25">
      <c r="A166" s="13" t="s">
        <v>574</v>
      </c>
      <c r="B166" s="31" t="s">
        <v>575</v>
      </c>
      <c r="C166" s="31" t="s">
        <v>270</v>
      </c>
      <c r="D166" s="14">
        <v>33325</v>
      </c>
      <c r="E166" s="15">
        <v>266.68</v>
      </c>
      <c r="F166" s="16">
        <v>2.0000000000000001E-4</v>
      </c>
      <c r="G166" s="16"/>
    </row>
    <row r="167" spans="1:7" x14ac:dyDescent="0.25">
      <c r="A167" s="13" t="s">
        <v>915</v>
      </c>
      <c r="B167" s="31" t="s">
        <v>916</v>
      </c>
      <c r="C167" s="31" t="s">
        <v>291</v>
      </c>
      <c r="D167" s="14">
        <v>4375</v>
      </c>
      <c r="E167" s="15">
        <v>236.25</v>
      </c>
      <c r="F167" s="16">
        <v>2.0000000000000001E-4</v>
      </c>
      <c r="G167" s="16"/>
    </row>
    <row r="168" spans="1:7" x14ac:dyDescent="0.25">
      <c r="A168" s="13" t="s">
        <v>1487</v>
      </c>
      <c r="B168" s="31" t="s">
        <v>1488</v>
      </c>
      <c r="C168" s="31" t="s">
        <v>304</v>
      </c>
      <c r="D168" s="14">
        <v>6800</v>
      </c>
      <c r="E168" s="15">
        <v>200.46</v>
      </c>
      <c r="F168" s="16">
        <v>1E-4</v>
      </c>
      <c r="G168" s="16"/>
    </row>
    <row r="169" spans="1:7" x14ac:dyDescent="0.25">
      <c r="A169" s="13" t="s">
        <v>1209</v>
      </c>
      <c r="B169" s="31" t="s">
        <v>1210</v>
      </c>
      <c r="C169" s="31" t="s">
        <v>418</v>
      </c>
      <c r="D169" s="14">
        <v>7800</v>
      </c>
      <c r="E169" s="15">
        <v>196.45</v>
      </c>
      <c r="F169" s="16">
        <v>1E-4</v>
      </c>
      <c r="G169" s="16"/>
    </row>
    <row r="170" spans="1:7" x14ac:dyDescent="0.25">
      <c r="A170" s="13" t="s">
        <v>368</v>
      </c>
      <c r="B170" s="31" t="s">
        <v>369</v>
      </c>
      <c r="C170" s="31" t="s">
        <v>370</v>
      </c>
      <c r="D170" s="14">
        <v>3500</v>
      </c>
      <c r="E170" s="15">
        <v>170.01</v>
      </c>
      <c r="F170" s="16">
        <v>1E-4</v>
      </c>
      <c r="G170" s="16"/>
    </row>
    <row r="171" spans="1:7" x14ac:dyDescent="0.25">
      <c r="A171" s="13" t="s">
        <v>300</v>
      </c>
      <c r="B171" s="31" t="s">
        <v>301</v>
      </c>
      <c r="C171" s="31" t="s">
        <v>291</v>
      </c>
      <c r="D171" s="14">
        <v>3750</v>
      </c>
      <c r="E171" s="15">
        <v>156.94</v>
      </c>
      <c r="F171" s="16">
        <v>1E-4</v>
      </c>
      <c r="G171" s="16"/>
    </row>
    <row r="172" spans="1:7" x14ac:dyDescent="0.25">
      <c r="A172" s="13" t="s">
        <v>1246</v>
      </c>
      <c r="B172" s="31" t="s">
        <v>1247</v>
      </c>
      <c r="C172" s="31" t="s">
        <v>286</v>
      </c>
      <c r="D172" s="14">
        <v>43200</v>
      </c>
      <c r="E172" s="15">
        <v>147.55000000000001</v>
      </c>
      <c r="F172" s="16">
        <v>1E-4</v>
      </c>
      <c r="G172" s="16"/>
    </row>
    <row r="173" spans="1:7" x14ac:dyDescent="0.25">
      <c r="A173" s="13" t="s">
        <v>989</v>
      </c>
      <c r="B173" s="31" t="s">
        <v>990</v>
      </c>
      <c r="C173" s="31" t="s">
        <v>418</v>
      </c>
      <c r="D173" s="14">
        <v>6500</v>
      </c>
      <c r="E173" s="15">
        <v>89.42</v>
      </c>
      <c r="F173" s="16">
        <v>1E-4</v>
      </c>
      <c r="G173" s="16"/>
    </row>
    <row r="174" spans="1:7" x14ac:dyDescent="0.25">
      <c r="A174" s="13" t="s">
        <v>346</v>
      </c>
      <c r="B174" s="31" t="s">
        <v>347</v>
      </c>
      <c r="C174" s="31" t="s">
        <v>291</v>
      </c>
      <c r="D174" s="14">
        <v>3400</v>
      </c>
      <c r="E174" s="15">
        <v>78.38</v>
      </c>
      <c r="F174" s="16">
        <v>1E-4</v>
      </c>
      <c r="G174" s="16"/>
    </row>
    <row r="175" spans="1:7" x14ac:dyDescent="0.25">
      <c r="A175" s="13" t="s">
        <v>1541</v>
      </c>
      <c r="B175" s="31" t="s">
        <v>1542</v>
      </c>
      <c r="C175" s="31" t="s">
        <v>466</v>
      </c>
      <c r="D175" s="14">
        <v>4400</v>
      </c>
      <c r="E175" s="15">
        <v>76.27</v>
      </c>
      <c r="F175" s="16">
        <v>1E-4</v>
      </c>
      <c r="G175" s="16"/>
    </row>
    <row r="176" spans="1:7" x14ac:dyDescent="0.25">
      <c r="A176" s="13" t="s">
        <v>1007</v>
      </c>
      <c r="B176" s="31" t="s">
        <v>1008</v>
      </c>
      <c r="C176" s="31" t="s">
        <v>280</v>
      </c>
      <c r="D176" s="14">
        <v>19000</v>
      </c>
      <c r="E176" s="15">
        <v>60.49</v>
      </c>
      <c r="F176" s="68">
        <v>0</v>
      </c>
      <c r="G176" s="16"/>
    </row>
    <row r="177" spans="1:7" x14ac:dyDescent="0.25">
      <c r="A177" s="13" t="s">
        <v>519</v>
      </c>
      <c r="B177" s="31" t="s">
        <v>520</v>
      </c>
      <c r="C177" s="31" t="s">
        <v>299</v>
      </c>
      <c r="D177" s="14">
        <v>43650</v>
      </c>
      <c r="E177" s="15">
        <v>53.38</v>
      </c>
      <c r="F177" s="68">
        <v>0</v>
      </c>
      <c r="G177" s="16"/>
    </row>
    <row r="178" spans="1:7" x14ac:dyDescent="0.25">
      <c r="A178" s="13" t="s">
        <v>528</v>
      </c>
      <c r="B178" s="31" t="s">
        <v>529</v>
      </c>
      <c r="C178" s="31" t="s">
        <v>370</v>
      </c>
      <c r="D178" s="14">
        <v>400</v>
      </c>
      <c r="E178" s="15">
        <v>21.07</v>
      </c>
      <c r="F178" s="68">
        <v>0</v>
      </c>
      <c r="G178" s="16"/>
    </row>
    <row r="179" spans="1:7" x14ac:dyDescent="0.25">
      <c r="A179" s="13" t="s">
        <v>396</v>
      </c>
      <c r="B179" s="31" t="s">
        <v>397</v>
      </c>
      <c r="C179" s="31" t="s">
        <v>398</v>
      </c>
      <c r="D179" s="14">
        <v>1350</v>
      </c>
      <c r="E179" s="15">
        <v>6.5</v>
      </c>
      <c r="F179" s="68">
        <v>0</v>
      </c>
      <c r="G179" s="16"/>
    </row>
    <row r="180" spans="1:7" x14ac:dyDescent="0.25">
      <c r="A180" s="13" t="s">
        <v>1274</v>
      </c>
      <c r="B180" s="31" t="s">
        <v>1275</v>
      </c>
      <c r="C180" s="31" t="s">
        <v>320</v>
      </c>
      <c r="D180" s="14">
        <v>325</v>
      </c>
      <c r="E180" s="15">
        <v>6.2</v>
      </c>
      <c r="F180" s="68">
        <v>0</v>
      </c>
      <c r="G180" s="16"/>
    </row>
    <row r="181" spans="1:7" x14ac:dyDescent="0.25">
      <c r="A181" s="13" t="s">
        <v>1509</v>
      </c>
      <c r="B181" s="31" t="s">
        <v>1510</v>
      </c>
      <c r="C181" s="31" t="s">
        <v>608</v>
      </c>
      <c r="D181" s="14">
        <v>1900</v>
      </c>
      <c r="E181" s="15">
        <v>5.26</v>
      </c>
      <c r="F181" s="68">
        <v>0</v>
      </c>
      <c r="G181" s="16"/>
    </row>
    <row r="182" spans="1:7" x14ac:dyDescent="0.25">
      <c r="A182" s="17" t="s">
        <v>187</v>
      </c>
      <c r="B182" s="32"/>
      <c r="C182" s="32"/>
      <c r="D182" s="18"/>
      <c r="E182" s="37">
        <v>972200.45</v>
      </c>
      <c r="F182" s="38">
        <v>0.66039999999999999</v>
      </c>
      <c r="G182" s="21"/>
    </row>
    <row r="183" spans="1:7" x14ac:dyDescent="0.25">
      <c r="A183" s="17" t="s">
        <v>477</v>
      </c>
      <c r="B183" s="31"/>
      <c r="C183" s="31"/>
      <c r="D183" s="14"/>
      <c r="E183" s="15"/>
      <c r="F183" s="16"/>
      <c r="G183" s="16"/>
    </row>
    <row r="184" spans="1:7" x14ac:dyDescent="0.25">
      <c r="A184" s="17" t="s">
        <v>187</v>
      </c>
      <c r="B184" s="31"/>
      <c r="C184" s="31"/>
      <c r="D184" s="14"/>
      <c r="E184" s="39" t="s">
        <v>153</v>
      </c>
      <c r="F184" s="40" t="s">
        <v>153</v>
      </c>
      <c r="G184" s="16"/>
    </row>
    <row r="185" spans="1:7" x14ac:dyDescent="0.25">
      <c r="A185" s="24" t="s">
        <v>190</v>
      </c>
      <c r="B185" s="33"/>
      <c r="C185" s="33"/>
      <c r="D185" s="25"/>
      <c r="E185" s="28">
        <v>972200.45</v>
      </c>
      <c r="F185" s="29">
        <v>0.66039999999999999</v>
      </c>
      <c r="G185" s="21"/>
    </row>
    <row r="186" spans="1:7" x14ac:dyDescent="0.25">
      <c r="A186" s="13"/>
      <c r="B186" s="31"/>
      <c r="C186" s="31"/>
      <c r="D186" s="14"/>
      <c r="E186" s="15"/>
      <c r="F186" s="16"/>
      <c r="G186" s="16"/>
    </row>
    <row r="187" spans="1:7" x14ac:dyDescent="0.25">
      <c r="A187" s="17" t="s">
        <v>948</v>
      </c>
      <c r="B187" s="31"/>
      <c r="C187" s="31"/>
      <c r="D187" s="14"/>
      <c r="E187" s="15"/>
      <c r="F187" s="16"/>
      <c r="G187" s="16"/>
    </row>
    <row r="188" spans="1:7" x14ac:dyDescent="0.25">
      <c r="A188" s="17" t="s">
        <v>949</v>
      </c>
      <c r="B188" s="31"/>
      <c r="C188" s="31"/>
      <c r="D188" s="14"/>
      <c r="E188" s="15"/>
      <c r="F188" s="16"/>
      <c r="G188" s="16"/>
    </row>
    <row r="189" spans="1:7" x14ac:dyDescent="0.25">
      <c r="A189" s="13" t="s">
        <v>3013</v>
      </c>
      <c r="B189" s="31"/>
      <c r="C189" s="31" t="s">
        <v>608</v>
      </c>
      <c r="D189" s="44">
        <v>-1900</v>
      </c>
      <c r="E189" s="35">
        <v>-5.29</v>
      </c>
      <c r="F189" s="36">
        <v>-3.0000000000000001E-6</v>
      </c>
      <c r="G189" s="16"/>
    </row>
    <row r="190" spans="1:7" x14ac:dyDescent="0.25">
      <c r="A190" s="13" t="s">
        <v>3014</v>
      </c>
      <c r="B190" s="31"/>
      <c r="C190" s="31" t="s">
        <v>320</v>
      </c>
      <c r="D190" s="44">
        <v>-325</v>
      </c>
      <c r="E190" s="35">
        <v>-6.23</v>
      </c>
      <c r="F190" s="36">
        <v>-3.9999999999999998E-6</v>
      </c>
      <c r="G190" s="16"/>
    </row>
    <row r="191" spans="1:7" x14ac:dyDescent="0.25">
      <c r="A191" s="13" t="s">
        <v>3015</v>
      </c>
      <c r="B191" s="31"/>
      <c r="C191" s="31" t="s">
        <v>398</v>
      </c>
      <c r="D191" s="44">
        <v>-1350</v>
      </c>
      <c r="E191" s="35">
        <v>-6.53</v>
      </c>
      <c r="F191" s="36">
        <v>-3.9999999999999998E-6</v>
      </c>
      <c r="G191" s="16"/>
    </row>
    <row r="192" spans="1:7" x14ac:dyDescent="0.25">
      <c r="A192" s="13" t="s">
        <v>3016</v>
      </c>
      <c r="B192" s="31"/>
      <c r="C192" s="31" t="s">
        <v>370</v>
      </c>
      <c r="D192" s="44">
        <v>-400</v>
      </c>
      <c r="E192" s="35">
        <v>-21.2</v>
      </c>
      <c r="F192" s="36">
        <v>-1.4E-5</v>
      </c>
      <c r="G192" s="16"/>
    </row>
    <row r="193" spans="1:7" x14ac:dyDescent="0.25">
      <c r="A193" s="13" t="s">
        <v>3017</v>
      </c>
      <c r="B193" s="31"/>
      <c r="C193" s="31" t="s">
        <v>280</v>
      </c>
      <c r="D193" s="44">
        <v>-7500</v>
      </c>
      <c r="E193" s="35">
        <v>-30.25</v>
      </c>
      <c r="F193" s="36">
        <v>-2.0000000000000002E-5</v>
      </c>
      <c r="G193" s="16"/>
    </row>
    <row r="194" spans="1:7" x14ac:dyDescent="0.25">
      <c r="A194" s="13" t="s">
        <v>3018</v>
      </c>
      <c r="B194" s="31"/>
      <c r="C194" s="31" t="s">
        <v>262</v>
      </c>
      <c r="D194" s="44">
        <v>-2375</v>
      </c>
      <c r="E194" s="35">
        <v>-45.32</v>
      </c>
      <c r="F194" s="36">
        <v>-3.0000000000000001E-5</v>
      </c>
      <c r="G194" s="16"/>
    </row>
    <row r="195" spans="1:7" x14ac:dyDescent="0.25">
      <c r="A195" s="13" t="s">
        <v>3019</v>
      </c>
      <c r="B195" s="31"/>
      <c r="C195" s="31" t="s">
        <v>299</v>
      </c>
      <c r="D195" s="44">
        <v>-43650</v>
      </c>
      <c r="E195" s="35">
        <v>-53.7</v>
      </c>
      <c r="F195" s="36">
        <v>-3.6000000000000001E-5</v>
      </c>
      <c r="G195" s="16"/>
    </row>
    <row r="196" spans="1:7" x14ac:dyDescent="0.25">
      <c r="A196" s="13" t="s">
        <v>3020</v>
      </c>
      <c r="B196" s="31"/>
      <c r="C196" s="31" t="s">
        <v>280</v>
      </c>
      <c r="D196" s="44">
        <v>-19000</v>
      </c>
      <c r="E196" s="35">
        <v>-60.64</v>
      </c>
      <c r="F196" s="36">
        <v>-4.1E-5</v>
      </c>
      <c r="G196" s="16"/>
    </row>
    <row r="197" spans="1:7" x14ac:dyDescent="0.25">
      <c r="A197" s="13" t="s">
        <v>3021</v>
      </c>
      <c r="B197" s="31"/>
      <c r="C197" s="31" t="s">
        <v>466</v>
      </c>
      <c r="D197" s="44">
        <v>-4400</v>
      </c>
      <c r="E197" s="35">
        <v>-76.55</v>
      </c>
      <c r="F197" s="36">
        <v>-5.1999999999999997E-5</v>
      </c>
      <c r="G197" s="16"/>
    </row>
    <row r="198" spans="1:7" x14ac:dyDescent="0.25">
      <c r="A198" s="13" t="s">
        <v>3022</v>
      </c>
      <c r="B198" s="31"/>
      <c r="C198" s="31" t="s">
        <v>291</v>
      </c>
      <c r="D198" s="44">
        <v>-3400</v>
      </c>
      <c r="E198" s="35">
        <v>-78.569999999999993</v>
      </c>
      <c r="F198" s="36">
        <v>-5.3000000000000001E-5</v>
      </c>
      <c r="G198" s="16"/>
    </row>
    <row r="199" spans="1:7" x14ac:dyDescent="0.25">
      <c r="A199" s="13" t="s">
        <v>2340</v>
      </c>
      <c r="B199" s="31"/>
      <c r="C199" s="31" t="s">
        <v>418</v>
      </c>
      <c r="D199" s="44">
        <v>-6500</v>
      </c>
      <c r="E199" s="35">
        <v>-90.04</v>
      </c>
      <c r="F199" s="36">
        <v>-6.0999999999999999E-5</v>
      </c>
      <c r="G199" s="16"/>
    </row>
    <row r="200" spans="1:7" x14ac:dyDescent="0.25">
      <c r="A200" s="13" t="s">
        <v>3023</v>
      </c>
      <c r="B200" s="31"/>
      <c r="C200" s="31" t="s">
        <v>277</v>
      </c>
      <c r="D200" s="44">
        <v>-26600</v>
      </c>
      <c r="E200" s="35">
        <v>-95.16</v>
      </c>
      <c r="F200" s="36">
        <v>-6.3999999999999997E-5</v>
      </c>
      <c r="G200" s="16"/>
    </row>
    <row r="201" spans="1:7" x14ac:dyDescent="0.25">
      <c r="A201" s="13" t="s">
        <v>3024</v>
      </c>
      <c r="B201" s="31"/>
      <c r="C201" s="31" t="s">
        <v>286</v>
      </c>
      <c r="D201" s="44">
        <v>-43200</v>
      </c>
      <c r="E201" s="35">
        <v>-148.24</v>
      </c>
      <c r="F201" s="36">
        <v>-1E-4</v>
      </c>
      <c r="G201" s="16"/>
    </row>
    <row r="202" spans="1:7" x14ac:dyDescent="0.25">
      <c r="A202" s="13" t="s">
        <v>3025</v>
      </c>
      <c r="B202" s="31"/>
      <c r="C202" s="31" t="s">
        <v>291</v>
      </c>
      <c r="D202" s="44">
        <v>-3750</v>
      </c>
      <c r="E202" s="35">
        <v>-157.63</v>
      </c>
      <c r="F202" s="36">
        <v>-1.07E-4</v>
      </c>
      <c r="G202" s="16"/>
    </row>
    <row r="203" spans="1:7" x14ac:dyDescent="0.25">
      <c r="A203" s="13" t="s">
        <v>3026</v>
      </c>
      <c r="B203" s="31"/>
      <c r="C203" s="31" t="s">
        <v>370</v>
      </c>
      <c r="D203" s="44">
        <v>-3500</v>
      </c>
      <c r="E203" s="35">
        <v>-171</v>
      </c>
      <c r="F203" s="36">
        <v>-1.16E-4</v>
      </c>
      <c r="G203" s="16"/>
    </row>
    <row r="204" spans="1:7" x14ac:dyDescent="0.25">
      <c r="A204" s="13" t="s">
        <v>3027</v>
      </c>
      <c r="B204" s="31"/>
      <c r="C204" s="31" t="s">
        <v>418</v>
      </c>
      <c r="D204" s="44">
        <v>-7800</v>
      </c>
      <c r="E204" s="35">
        <v>-197.64</v>
      </c>
      <c r="F204" s="36">
        <v>-1.34E-4</v>
      </c>
      <c r="G204" s="16"/>
    </row>
    <row r="205" spans="1:7" x14ac:dyDescent="0.25">
      <c r="A205" s="13" t="s">
        <v>3028</v>
      </c>
      <c r="B205" s="31"/>
      <c r="C205" s="31" t="s">
        <v>304</v>
      </c>
      <c r="D205" s="44">
        <v>-6800</v>
      </c>
      <c r="E205" s="35">
        <v>-201.65</v>
      </c>
      <c r="F205" s="36">
        <v>-1.37E-4</v>
      </c>
      <c r="G205" s="16"/>
    </row>
    <row r="206" spans="1:7" x14ac:dyDescent="0.25">
      <c r="A206" s="13" t="s">
        <v>3029</v>
      </c>
      <c r="B206" s="31"/>
      <c r="C206" s="31" t="s">
        <v>291</v>
      </c>
      <c r="D206" s="44">
        <v>-4375</v>
      </c>
      <c r="E206" s="35">
        <v>-235.97</v>
      </c>
      <c r="F206" s="36">
        <v>-1.6000000000000001E-4</v>
      </c>
      <c r="G206" s="16"/>
    </row>
    <row r="207" spans="1:7" x14ac:dyDescent="0.25">
      <c r="A207" s="13" t="s">
        <v>3030</v>
      </c>
      <c r="B207" s="31"/>
      <c r="C207" s="31" t="s">
        <v>270</v>
      </c>
      <c r="D207" s="44">
        <v>-33325</v>
      </c>
      <c r="E207" s="35">
        <v>-268.32</v>
      </c>
      <c r="F207" s="36">
        <v>-1.8200000000000001E-4</v>
      </c>
      <c r="G207" s="16"/>
    </row>
    <row r="208" spans="1:7" x14ac:dyDescent="0.25">
      <c r="A208" s="13" t="s">
        <v>3031</v>
      </c>
      <c r="B208" s="31"/>
      <c r="C208" s="31" t="s">
        <v>337</v>
      </c>
      <c r="D208" s="44">
        <v>-3875</v>
      </c>
      <c r="E208" s="35">
        <v>-281.60000000000002</v>
      </c>
      <c r="F208" s="36">
        <v>-1.9100000000000001E-4</v>
      </c>
      <c r="G208" s="16"/>
    </row>
    <row r="209" spans="1:7" x14ac:dyDescent="0.25">
      <c r="A209" s="13" t="s">
        <v>3032</v>
      </c>
      <c r="B209" s="31"/>
      <c r="C209" s="31" t="s">
        <v>291</v>
      </c>
      <c r="D209" s="44">
        <v>-13275</v>
      </c>
      <c r="E209" s="35">
        <v>-298.97000000000003</v>
      </c>
      <c r="F209" s="36">
        <v>-2.03E-4</v>
      </c>
      <c r="G209" s="16"/>
    </row>
    <row r="210" spans="1:7" x14ac:dyDescent="0.25">
      <c r="A210" s="13" t="s">
        <v>3033</v>
      </c>
      <c r="B210" s="31"/>
      <c r="C210" s="31" t="s">
        <v>337</v>
      </c>
      <c r="D210" s="44">
        <v>-595650</v>
      </c>
      <c r="E210" s="35">
        <v>-332.31</v>
      </c>
      <c r="F210" s="36">
        <v>-2.2499999999999999E-4</v>
      </c>
      <c r="G210" s="16"/>
    </row>
    <row r="211" spans="1:7" x14ac:dyDescent="0.25">
      <c r="A211" s="13" t="s">
        <v>3034</v>
      </c>
      <c r="B211" s="31"/>
      <c r="C211" s="31" t="s">
        <v>277</v>
      </c>
      <c r="D211" s="44">
        <v>-36750</v>
      </c>
      <c r="E211" s="35">
        <v>-346.26</v>
      </c>
      <c r="F211" s="36">
        <v>-2.3499999999999999E-4</v>
      </c>
      <c r="G211" s="16"/>
    </row>
    <row r="212" spans="1:7" x14ac:dyDescent="0.25">
      <c r="A212" s="13" t="s">
        <v>3035</v>
      </c>
      <c r="B212" s="31"/>
      <c r="C212" s="31" t="s">
        <v>277</v>
      </c>
      <c r="D212" s="44">
        <v>-3550</v>
      </c>
      <c r="E212" s="35">
        <v>-366.93</v>
      </c>
      <c r="F212" s="36">
        <v>-2.4899999999999998E-4</v>
      </c>
      <c r="G212" s="16"/>
    </row>
    <row r="213" spans="1:7" x14ac:dyDescent="0.25">
      <c r="A213" s="13" t="s">
        <v>3036</v>
      </c>
      <c r="B213" s="31"/>
      <c r="C213" s="31" t="s">
        <v>355</v>
      </c>
      <c r="D213" s="44">
        <v>-16500</v>
      </c>
      <c r="E213" s="35">
        <v>-372.85</v>
      </c>
      <c r="F213" s="36">
        <v>-2.5300000000000002E-4</v>
      </c>
      <c r="G213" s="16"/>
    </row>
    <row r="214" spans="1:7" x14ac:dyDescent="0.25">
      <c r="A214" s="13" t="s">
        <v>3037</v>
      </c>
      <c r="B214" s="31"/>
      <c r="C214" s="31" t="s">
        <v>291</v>
      </c>
      <c r="D214" s="44">
        <v>-29625</v>
      </c>
      <c r="E214" s="35">
        <v>-389.63</v>
      </c>
      <c r="F214" s="36">
        <v>-2.6400000000000002E-4</v>
      </c>
      <c r="G214" s="16"/>
    </row>
    <row r="215" spans="1:7" x14ac:dyDescent="0.25">
      <c r="A215" s="13" t="s">
        <v>3038</v>
      </c>
      <c r="B215" s="31"/>
      <c r="C215" s="31" t="s">
        <v>277</v>
      </c>
      <c r="D215" s="44">
        <v>-11550</v>
      </c>
      <c r="E215" s="35">
        <v>-397.83</v>
      </c>
      <c r="F215" s="36">
        <v>-2.7E-4</v>
      </c>
      <c r="G215" s="16"/>
    </row>
    <row r="216" spans="1:7" x14ac:dyDescent="0.25">
      <c r="A216" s="13" t="s">
        <v>3039</v>
      </c>
      <c r="B216" s="31"/>
      <c r="C216" s="31" t="s">
        <v>277</v>
      </c>
      <c r="D216" s="44">
        <v>-42075</v>
      </c>
      <c r="E216" s="35">
        <v>-398.41</v>
      </c>
      <c r="F216" s="36">
        <v>-2.7E-4</v>
      </c>
      <c r="G216" s="16"/>
    </row>
    <row r="217" spans="1:7" x14ac:dyDescent="0.25">
      <c r="A217" s="13" t="s">
        <v>3040</v>
      </c>
      <c r="B217" s="31"/>
      <c r="C217" s="31" t="s">
        <v>259</v>
      </c>
      <c r="D217" s="44">
        <v>-48000</v>
      </c>
      <c r="E217" s="35">
        <v>-410.86</v>
      </c>
      <c r="F217" s="36">
        <v>-2.7900000000000001E-4</v>
      </c>
      <c r="G217" s="16"/>
    </row>
    <row r="218" spans="1:7" x14ac:dyDescent="0.25">
      <c r="A218" s="13" t="s">
        <v>3041</v>
      </c>
      <c r="B218" s="31"/>
      <c r="C218" s="31" t="s">
        <v>270</v>
      </c>
      <c r="D218" s="44">
        <v>-341250</v>
      </c>
      <c r="E218" s="35">
        <v>-423.25</v>
      </c>
      <c r="F218" s="36">
        <v>-2.8699999999999998E-4</v>
      </c>
      <c r="G218" s="16"/>
    </row>
    <row r="219" spans="1:7" x14ac:dyDescent="0.25">
      <c r="A219" s="13" t="s">
        <v>3042</v>
      </c>
      <c r="B219" s="31"/>
      <c r="C219" s="31" t="s">
        <v>291</v>
      </c>
      <c r="D219" s="44">
        <v>-117500</v>
      </c>
      <c r="E219" s="35">
        <v>-424.29</v>
      </c>
      <c r="F219" s="36">
        <v>-2.8800000000000001E-4</v>
      </c>
      <c r="G219" s="16"/>
    </row>
    <row r="220" spans="1:7" x14ac:dyDescent="0.25">
      <c r="A220" s="13" t="s">
        <v>3043</v>
      </c>
      <c r="B220" s="31"/>
      <c r="C220" s="31" t="s">
        <v>277</v>
      </c>
      <c r="D220" s="44">
        <v>-130200</v>
      </c>
      <c r="E220" s="35">
        <v>-452.51</v>
      </c>
      <c r="F220" s="36">
        <v>-3.0699999999999998E-4</v>
      </c>
      <c r="G220" s="16"/>
    </row>
    <row r="221" spans="1:7" x14ac:dyDescent="0.25">
      <c r="A221" s="13" t="s">
        <v>3044</v>
      </c>
      <c r="B221" s="31"/>
      <c r="C221" s="31" t="s">
        <v>373</v>
      </c>
      <c r="D221" s="44">
        <v>-38125</v>
      </c>
      <c r="E221" s="35">
        <v>-469.93</v>
      </c>
      <c r="F221" s="36">
        <v>-3.19E-4</v>
      </c>
      <c r="G221" s="16"/>
    </row>
    <row r="222" spans="1:7" x14ac:dyDescent="0.25">
      <c r="A222" s="13" t="s">
        <v>3045</v>
      </c>
      <c r="B222" s="31"/>
      <c r="C222" s="31" t="s">
        <v>304</v>
      </c>
      <c r="D222" s="44">
        <v>-25000</v>
      </c>
      <c r="E222" s="35">
        <v>-472.88</v>
      </c>
      <c r="F222" s="36">
        <v>-3.21E-4</v>
      </c>
      <c r="G222" s="16"/>
    </row>
    <row r="223" spans="1:7" x14ac:dyDescent="0.25">
      <c r="A223" s="13" t="s">
        <v>3046</v>
      </c>
      <c r="B223" s="31"/>
      <c r="C223" s="31" t="s">
        <v>277</v>
      </c>
      <c r="D223" s="44">
        <v>-27750</v>
      </c>
      <c r="E223" s="35">
        <v>-489.54</v>
      </c>
      <c r="F223" s="36">
        <v>-3.3199999999999999E-4</v>
      </c>
      <c r="G223" s="16"/>
    </row>
    <row r="224" spans="1:7" x14ac:dyDescent="0.25">
      <c r="A224" s="13" t="s">
        <v>3047</v>
      </c>
      <c r="B224" s="31"/>
      <c r="C224" s="31" t="s">
        <v>299</v>
      </c>
      <c r="D224" s="44">
        <v>-184600</v>
      </c>
      <c r="E224" s="35">
        <v>-500.27</v>
      </c>
      <c r="F224" s="36">
        <v>-3.39E-4</v>
      </c>
      <c r="G224" s="16"/>
    </row>
    <row r="225" spans="1:7" x14ac:dyDescent="0.25">
      <c r="A225" s="13" t="s">
        <v>3048</v>
      </c>
      <c r="B225" s="31"/>
      <c r="C225" s="31" t="s">
        <v>277</v>
      </c>
      <c r="D225" s="44">
        <v>-113100</v>
      </c>
      <c r="E225" s="35">
        <v>-510.36</v>
      </c>
      <c r="F225" s="36">
        <v>-3.4600000000000001E-4</v>
      </c>
      <c r="G225" s="16"/>
    </row>
    <row r="226" spans="1:7" x14ac:dyDescent="0.25">
      <c r="A226" s="13" t="s">
        <v>3049</v>
      </c>
      <c r="B226" s="31"/>
      <c r="C226" s="31" t="s">
        <v>432</v>
      </c>
      <c r="D226" s="44">
        <v>-38800</v>
      </c>
      <c r="E226" s="35">
        <v>-517.44000000000005</v>
      </c>
      <c r="F226" s="36">
        <v>-3.5100000000000002E-4</v>
      </c>
      <c r="G226" s="16"/>
    </row>
    <row r="227" spans="1:7" x14ac:dyDescent="0.25">
      <c r="A227" s="13" t="s">
        <v>2337</v>
      </c>
      <c r="B227" s="31"/>
      <c r="C227" s="31" t="s">
        <v>601</v>
      </c>
      <c r="D227" s="44">
        <v>-121250</v>
      </c>
      <c r="E227" s="35">
        <v>-538.47</v>
      </c>
      <c r="F227" s="36">
        <v>-3.6499999999999998E-4</v>
      </c>
      <c r="G227" s="16"/>
    </row>
    <row r="228" spans="1:7" x14ac:dyDescent="0.25">
      <c r="A228" s="13" t="s">
        <v>3050</v>
      </c>
      <c r="B228" s="31"/>
      <c r="C228" s="31" t="s">
        <v>343</v>
      </c>
      <c r="D228" s="44">
        <v>-46500</v>
      </c>
      <c r="E228" s="35">
        <v>-577.29999999999995</v>
      </c>
      <c r="F228" s="36">
        <v>-3.9199999999999999E-4</v>
      </c>
      <c r="G228" s="16"/>
    </row>
    <row r="229" spans="1:7" x14ac:dyDescent="0.25">
      <c r="A229" s="13" t="s">
        <v>3051</v>
      </c>
      <c r="B229" s="31"/>
      <c r="C229" s="31" t="s">
        <v>896</v>
      </c>
      <c r="D229" s="44">
        <v>-117600</v>
      </c>
      <c r="E229" s="35">
        <v>-577.89</v>
      </c>
      <c r="F229" s="36">
        <v>-3.9199999999999999E-4</v>
      </c>
      <c r="G229" s="16"/>
    </row>
    <row r="230" spans="1:7" x14ac:dyDescent="0.25">
      <c r="A230" s="13" t="s">
        <v>3052</v>
      </c>
      <c r="B230" s="31"/>
      <c r="C230" s="31" t="s">
        <v>340</v>
      </c>
      <c r="D230" s="44">
        <v>-58000</v>
      </c>
      <c r="E230" s="35">
        <v>-638.87</v>
      </c>
      <c r="F230" s="36">
        <v>-4.3399999999999998E-4</v>
      </c>
      <c r="G230" s="16"/>
    </row>
    <row r="231" spans="1:7" x14ac:dyDescent="0.25">
      <c r="A231" s="13" t="s">
        <v>3053</v>
      </c>
      <c r="B231" s="31"/>
      <c r="C231" s="31" t="s">
        <v>304</v>
      </c>
      <c r="D231" s="44">
        <v>-528900</v>
      </c>
      <c r="E231" s="35">
        <v>-644.83000000000004</v>
      </c>
      <c r="F231" s="36">
        <v>-4.3800000000000002E-4</v>
      </c>
      <c r="G231" s="16"/>
    </row>
    <row r="232" spans="1:7" x14ac:dyDescent="0.25">
      <c r="A232" s="13" t="s">
        <v>3054</v>
      </c>
      <c r="B232" s="31"/>
      <c r="C232" s="31" t="s">
        <v>277</v>
      </c>
      <c r="D232" s="44">
        <v>-105600</v>
      </c>
      <c r="E232" s="35">
        <v>-680.96</v>
      </c>
      <c r="F232" s="36">
        <v>-4.6200000000000001E-4</v>
      </c>
      <c r="G232" s="16"/>
    </row>
    <row r="233" spans="1:7" x14ac:dyDescent="0.25">
      <c r="A233" s="13" t="s">
        <v>950</v>
      </c>
      <c r="B233" s="31"/>
      <c r="C233" s="31" t="s">
        <v>259</v>
      </c>
      <c r="D233" s="44">
        <v>-451350</v>
      </c>
      <c r="E233" s="35">
        <v>-753.62</v>
      </c>
      <c r="F233" s="36">
        <v>-5.1199999999999998E-4</v>
      </c>
      <c r="G233" s="16"/>
    </row>
    <row r="234" spans="1:7" x14ac:dyDescent="0.25">
      <c r="A234" s="13" t="s">
        <v>3055</v>
      </c>
      <c r="B234" s="31"/>
      <c r="C234" s="31" t="s">
        <v>283</v>
      </c>
      <c r="D234" s="44">
        <v>-55300</v>
      </c>
      <c r="E234" s="35">
        <v>-756.84</v>
      </c>
      <c r="F234" s="36">
        <v>-5.1400000000000003E-4</v>
      </c>
      <c r="G234" s="16"/>
    </row>
    <row r="235" spans="1:7" x14ac:dyDescent="0.25">
      <c r="A235" s="13" t="s">
        <v>2358</v>
      </c>
      <c r="B235" s="31"/>
      <c r="C235" s="31" t="s">
        <v>421</v>
      </c>
      <c r="D235" s="44">
        <v>-206250</v>
      </c>
      <c r="E235" s="35">
        <v>-821.8</v>
      </c>
      <c r="F235" s="36">
        <v>-5.5800000000000001E-4</v>
      </c>
      <c r="G235" s="16"/>
    </row>
    <row r="236" spans="1:7" x14ac:dyDescent="0.25">
      <c r="A236" s="13" t="s">
        <v>3056</v>
      </c>
      <c r="B236" s="31"/>
      <c r="C236" s="31" t="s">
        <v>277</v>
      </c>
      <c r="D236" s="44">
        <v>-301500</v>
      </c>
      <c r="E236" s="35">
        <v>-846.64</v>
      </c>
      <c r="F236" s="36">
        <v>-5.7499999999999999E-4</v>
      </c>
      <c r="G236" s="16"/>
    </row>
    <row r="237" spans="1:7" x14ac:dyDescent="0.25">
      <c r="A237" s="13" t="s">
        <v>3057</v>
      </c>
      <c r="B237" s="31"/>
      <c r="C237" s="31" t="s">
        <v>291</v>
      </c>
      <c r="D237" s="44">
        <v>-101700</v>
      </c>
      <c r="E237" s="35">
        <v>-912.86</v>
      </c>
      <c r="F237" s="36">
        <v>-6.2E-4</v>
      </c>
      <c r="G237" s="16"/>
    </row>
    <row r="238" spans="1:7" x14ac:dyDescent="0.25">
      <c r="A238" s="13" t="s">
        <v>3058</v>
      </c>
      <c r="B238" s="31"/>
      <c r="C238" s="31" t="s">
        <v>299</v>
      </c>
      <c r="D238" s="44">
        <v>-98250</v>
      </c>
      <c r="E238" s="35">
        <v>-961.08</v>
      </c>
      <c r="F238" s="36">
        <v>-6.5300000000000004E-4</v>
      </c>
      <c r="G238" s="16"/>
    </row>
    <row r="239" spans="1:7" x14ac:dyDescent="0.25">
      <c r="A239" s="13" t="s">
        <v>3059</v>
      </c>
      <c r="B239" s="31"/>
      <c r="C239" s="31" t="s">
        <v>270</v>
      </c>
      <c r="D239" s="44">
        <v>-315000</v>
      </c>
      <c r="E239" s="35">
        <v>-977.7</v>
      </c>
      <c r="F239" s="36">
        <v>-6.6399999999999999E-4</v>
      </c>
      <c r="G239" s="16"/>
    </row>
    <row r="240" spans="1:7" x14ac:dyDescent="0.25">
      <c r="A240" s="13" t="s">
        <v>3060</v>
      </c>
      <c r="B240" s="31"/>
      <c r="C240" s="31" t="s">
        <v>418</v>
      </c>
      <c r="D240" s="44">
        <v>-6350</v>
      </c>
      <c r="E240" s="35">
        <v>-986.47</v>
      </c>
      <c r="F240" s="36">
        <v>-6.7000000000000002E-4</v>
      </c>
      <c r="G240" s="16"/>
    </row>
    <row r="241" spans="1:7" x14ac:dyDescent="0.25">
      <c r="A241" s="13" t="s">
        <v>2341</v>
      </c>
      <c r="B241" s="31"/>
      <c r="C241" s="31" t="s">
        <v>350</v>
      </c>
      <c r="D241" s="44">
        <v>-101850</v>
      </c>
      <c r="E241" s="35">
        <v>-1017.43</v>
      </c>
      <c r="F241" s="36">
        <v>-6.9099999999999999E-4</v>
      </c>
      <c r="G241" s="16"/>
    </row>
    <row r="242" spans="1:7" x14ac:dyDescent="0.25">
      <c r="A242" s="13" t="s">
        <v>3061</v>
      </c>
      <c r="B242" s="31"/>
      <c r="C242" s="31" t="s">
        <v>270</v>
      </c>
      <c r="D242" s="44">
        <v>-101000</v>
      </c>
      <c r="E242" s="35">
        <v>-1049.6400000000001</v>
      </c>
      <c r="F242" s="36">
        <v>-7.1299999999999998E-4</v>
      </c>
      <c r="G242" s="16"/>
    </row>
    <row r="243" spans="1:7" x14ac:dyDescent="0.25">
      <c r="A243" s="13" t="s">
        <v>3062</v>
      </c>
      <c r="B243" s="31"/>
      <c r="C243" s="31" t="s">
        <v>304</v>
      </c>
      <c r="D243" s="44">
        <v>-2950</v>
      </c>
      <c r="E243" s="35">
        <v>-1068.79</v>
      </c>
      <c r="F243" s="36">
        <v>-7.2599999999999997E-4</v>
      </c>
      <c r="G243" s="16"/>
    </row>
    <row r="244" spans="1:7" x14ac:dyDescent="0.25">
      <c r="A244" s="13" t="s">
        <v>3063</v>
      </c>
      <c r="B244" s="31"/>
      <c r="C244" s="31" t="s">
        <v>337</v>
      </c>
      <c r="D244" s="44">
        <v>-34475</v>
      </c>
      <c r="E244" s="35">
        <v>-1080.24</v>
      </c>
      <c r="F244" s="36">
        <v>-7.3300000000000004E-4</v>
      </c>
      <c r="G244" s="16"/>
    </row>
    <row r="245" spans="1:7" x14ac:dyDescent="0.25">
      <c r="A245" s="13" t="s">
        <v>3064</v>
      </c>
      <c r="B245" s="31"/>
      <c r="C245" s="31" t="s">
        <v>259</v>
      </c>
      <c r="D245" s="44">
        <v>-785200</v>
      </c>
      <c r="E245" s="35">
        <v>-1103.28</v>
      </c>
      <c r="F245" s="36">
        <v>-7.4899999999999999E-4</v>
      </c>
      <c r="G245" s="16"/>
    </row>
    <row r="246" spans="1:7" x14ac:dyDescent="0.25">
      <c r="A246" s="13" t="s">
        <v>3065</v>
      </c>
      <c r="B246" s="31"/>
      <c r="C246" s="31" t="s">
        <v>370</v>
      </c>
      <c r="D246" s="44">
        <v>-14000</v>
      </c>
      <c r="E246" s="35">
        <v>-1142.33</v>
      </c>
      <c r="F246" s="36">
        <v>-7.76E-4</v>
      </c>
      <c r="G246" s="16"/>
    </row>
    <row r="247" spans="1:7" x14ac:dyDescent="0.25">
      <c r="A247" s="13" t="s">
        <v>3066</v>
      </c>
      <c r="B247" s="31"/>
      <c r="C247" s="31" t="s">
        <v>332</v>
      </c>
      <c r="D247" s="44">
        <v>-67925</v>
      </c>
      <c r="E247" s="35">
        <v>-1200.98</v>
      </c>
      <c r="F247" s="36">
        <v>-8.1599999999999999E-4</v>
      </c>
      <c r="G247" s="16"/>
    </row>
    <row r="248" spans="1:7" x14ac:dyDescent="0.25">
      <c r="A248" s="13" t="s">
        <v>3067</v>
      </c>
      <c r="B248" s="31"/>
      <c r="C248" s="31" t="s">
        <v>449</v>
      </c>
      <c r="D248" s="44">
        <v>-67900</v>
      </c>
      <c r="E248" s="35">
        <v>-1202.51</v>
      </c>
      <c r="F248" s="36">
        <v>-8.1700000000000002E-4</v>
      </c>
      <c r="G248" s="16"/>
    </row>
    <row r="249" spans="1:7" x14ac:dyDescent="0.25">
      <c r="A249" s="13" t="s">
        <v>2353</v>
      </c>
      <c r="B249" s="31"/>
      <c r="C249" s="31" t="s">
        <v>320</v>
      </c>
      <c r="D249" s="44">
        <v>-11200</v>
      </c>
      <c r="E249" s="35">
        <v>-1305.3599999999999</v>
      </c>
      <c r="F249" s="36">
        <v>-8.8599999999999996E-4</v>
      </c>
      <c r="G249" s="16"/>
    </row>
    <row r="250" spans="1:7" x14ac:dyDescent="0.25">
      <c r="A250" s="13" t="s">
        <v>3068</v>
      </c>
      <c r="B250" s="31"/>
      <c r="C250" s="31" t="s">
        <v>370</v>
      </c>
      <c r="D250" s="44">
        <v>-87975</v>
      </c>
      <c r="E250" s="35">
        <v>-1348.83</v>
      </c>
      <c r="F250" s="36">
        <v>-9.1600000000000004E-4</v>
      </c>
      <c r="G250" s="16"/>
    </row>
    <row r="251" spans="1:7" x14ac:dyDescent="0.25">
      <c r="A251" s="13" t="s">
        <v>3069</v>
      </c>
      <c r="B251" s="31"/>
      <c r="C251" s="31" t="s">
        <v>277</v>
      </c>
      <c r="D251" s="44">
        <v>-133900</v>
      </c>
      <c r="E251" s="35">
        <v>-1407.36</v>
      </c>
      <c r="F251" s="36">
        <v>-9.5600000000000004E-4</v>
      </c>
      <c r="G251" s="16"/>
    </row>
    <row r="252" spans="1:7" x14ac:dyDescent="0.25">
      <c r="A252" s="13" t="s">
        <v>3070</v>
      </c>
      <c r="B252" s="31"/>
      <c r="C252" s="31" t="s">
        <v>1365</v>
      </c>
      <c r="D252" s="44">
        <v>-3870</v>
      </c>
      <c r="E252" s="35">
        <v>-1431.13</v>
      </c>
      <c r="F252" s="36">
        <v>-9.7199999999999999E-4</v>
      </c>
      <c r="G252" s="16"/>
    </row>
    <row r="253" spans="1:7" x14ac:dyDescent="0.25">
      <c r="A253" s="13" t="s">
        <v>3071</v>
      </c>
      <c r="B253" s="31"/>
      <c r="C253" s="31" t="s">
        <v>286</v>
      </c>
      <c r="D253" s="44">
        <v>-28350</v>
      </c>
      <c r="E253" s="35">
        <v>-1452.65</v>
      </c>
      <c r="F253" s="36">
        <v>-9.8700000000000003E-4</v>
      </c>
      <c r="G253" s="16"/>
    </row>
    <row r="254" spans="1:7" x14ac:dyDescent="0.25">
      <c r="A254" s="13" t="s">
        <v>3072</v>
      </c>
      <c r="B254" s="31"/>
      <c r="C254" s="31" t="s">
        <v>608</v>
      </c>
      <c r="D254" s="44">
        <v>-910350</v>
      </c>
      <c r="E254" s="35">
        <v>-1491.52</v>
      </c>
      <c r="F254" s="36">
        <v>-1.013E-3</v>
      </c>
      <c r="G254" s="16"/>
    </row>
    <row r="255" spans="1:7" x14ac:dyDescent="0.25">
      <c r="A255" s="13" t="s">
        <v>3073</v>
      </c>
      <c r="B255" s="31"/>
      <c r="C255" s="31" t="s">
        <v>343</v>
      </c>
      <c r="D255" s="44">
        <v>-61250</v>
      </c>
      <c r="E255" s="35">
        <v>-1505.04</v>
      </c>
      <c r="F255" s="36">
        <v>-1.0219999999999999E-3</v>
      </c>
      <c r="G255" s="16"/>
    </row>
    <row r="256" spans="1:7" x14ac:dyDescent="0.25">
      <c r="A256" s="13" t="s">
        <v>3074</v>
      </c>
      <c r="B256" s="31"/>
      <c r="C256" s="31" t="s">
        <v>432</v>
      </c>
      <c r="D256" s="44">
        <v>-294750</v>
      </c>
      <c r="E256" s="35">
        <v>-1523.27</v>
      </c>
      <c r="F256" s="36">
        <v>-1.0349999999999999E-3</v>
      </c>
      <c r="G256" s="16"/>
    </row>
    <row r="257" spans="1:7" x14ac:dyDescent="0.25">
      <c r="A257" s="13" t="s">
        <v>3075</v>
      </c>
      <c r="B257" s="31"/>
      <c r="C257" s="31" t="s">
        <v>299</v>
      </c>
      <c r="D257" s="44">
        <v>-37000</v>
      </c>
      <c r="E257" s="35">
        <v>-1541.57</v>
      </c>
      <c r="F257" s="36">
        <v>-1.047E-3</v>
      </c>
      <c r="G257" s="16"/>
    </row>
    <row r="258" spans="1:7" x14ac:dyDescent="0.25">
      <c r="A258" s="13" t="s">
        <v>3076</v>
      </c>
      <c r="B258" s="31"/>
      <c r="C258" s="31" t="s">
        <v>259</v>
      </c>
      <c r="D258" s="44">
        <v>-2216725</v>
      </c>
      <c r="E258" s="35">
        <v>-1553.04</v>
      </c>
      <c r="F258" s="36">
        <v>-1.0549999999999999E-3</v>
      </c>
      <c r="G258" s="16"/>
    </row>
    <row r="259" spans="1:7" x14ac:dyDescent="0.25">
      <c r="A259" s="13" t="s">
        <v>3077</v>
      </c>
      <c r="B259" s="31"/>
      <c r="C259" s="31" t="s">
        <v>449</v>
      </c>
      <c r="D259" s="44">
        <v>-84975</v>
      </c>
      <c r="E259" s="35">
        <v>-1564.39</v>
      </c>
      <c r="F259" s="36">
        <v>-1.062E-3</v>
      </c>
      <c r="G259" s="16"/>
    </row>
    <row r="260" spans="1:7" x14ac:dyDescent="0.25">
      <c r="A260" s="13" t="s">
        <v>2336</v>
      </c>
      <c r="B260" s="31"/>
      <c r="C260" s="31" t="s">
        <v>384</v>
      </c>
      <c r="D260" s="44">
        <v>-136950</v>
      </c>
      <c r="E260" s="35">
        <v>-1575.06</v>
      </c>
      <c r="F260" s="36">
        <v>-1.07E-3</v>
      </c>
      <c r="G260" s="16"/>
    </row>
    <row r="261" spans="1:7" x14ac:dyDescent="0.25">
      <c r="A261" s="13" t="s">
        <v>3078</v>
      </c>
      <c r="B261" s="31"/>
      <c r="C261" s="31" t="s">
        <v>332</v>
      </c>
      <c r="D261" s="44">
        <v>-88500</v>
      </c>
      <c r="E261" s="35">
        <v>-1614.24</v>
      </c>
      <c r="F261" s="36">
        <v>-1.096E-3</v>
      </c>
      <c r="G261" s="16"/>
    </row>
    <row r="262" spans="1:7" x14ac:dyDescent="0.25">
      <c r="A262" s="13" t="s">
        <v>3079</v>
      </c>
      <c r="B262" s="31"/>
      <c r="C262" s="31" t="s">
        <v>337</v>
      </c>
      <c r="D262" s="44">
        <v>-200600</v>
      </c>
      <c r="E262" s="35">
        <v>-1641.81</v>
      </c>
      <c r="F262" s="36">
        <v>-1.1150000000000001E-3</v>
      </c>
      <c r="G262" s="16"/>
    </row>
    <row r="263" spans="1:7" x14ac:dyDescent="0.25">
      <c r="A263" s="13" t="s">
        <v>3080</v>
      </c>
      <c r="B263" s="31"/>
      <c r="C263" s="31" t="s">
        <v>296</v>
      </c>
      <c r="D263" s="44">
        <v>-34700</v>
      </c>
      <c r="E263" s="35">
        <v>-1673.3</v>
      </c>
      <c r="F263" s="36">
        <v>-1.1360000000000001E-3</v>
      </c>
      <c r="G263" s="16"/>
    </row>
    <row r="264" spans="1:7" x14ac:dyDescent="0.25">
      <c r="A264" s="13" t="s">
        <v>3081</v>
      </c>
      <c r="B264" s="31"/>
      <c r="C264" s="31" t="s">
        <v>299</v>
      </c>
      <c r="D264" s="44">
        <v>-38100</v>
      </c>
      <c r="E264" s="35">
        <v>-1758.62</v>
      </c>
      <c r="F264" s="36">
        <v>-1.194E-3</v>
      </c>
      <c r="G264" s="16"/>
    </row>
    <row r="265" spans="1:7" x14ac:dyDescent="0.25">
      <c r="A265" s="13" t="s">
        <v>3082</v>
      </c>
      <c r="B265" s="31"/>
      <c r="C265" s="31" t="s">
        <v>277</v>
      </c>
      <c r="D265" s="44">
        <v>-102000</v>
      </c>
      <c r="E265" s="35">
        <v>-1787.45</v>
      </c>
      <c r="F265" s="36">
        <v>-1.214E-3</v>
      </c>
      <c r="G265" s="16"/>
    </row>
    <row r="266" spans="1:7" x14ac:dyDescent="0.25">
      <c r="A266" s="13" t="s">
        <v>3083</v>
      </c>
      <c r="B266" s="31"/>
      <c r="C266" s="31" t="s">
        <v>1551</v>
      </c>
      <c r="D266" s="44">
        <v>-677350</v>
      </c>
      <c r="E266" s="35">
        <v>-1850.52</v>
      </c>
      <c r="F266" s="36">
        <v>-1.2570000000000001E-3</v>
      </c>
      <c r="G266" s="16"/>
    </row>
    <row r="267" spans="1:7" x14ac:dyDescent="0.25">
      <c r="A267" s="13" t="s">
        <v>3084</v>
      </c>
      <c r="B267" s="31"/>
      <c r="C267" s="31" t="s">
        <v>296</v>
      </c>
      <c r="D267" s="44">
        <v>-158625</v>
      </c>
      <c r="E267" s="35">
        <v>-1894.62</v>
      </c>
      <c r="F267" s="36">
        <v>-1.2869999999999999E-3</v>
      </c>
      <c r="G267" s="16"/>
    </row>
    <row r="268" spans="1:7" x14ac:dyDescent="0.25">
      <c r="A268" s="13" t="s">
        <v>2333</v>
      </c>
      <c r="B268" s="31"/>
      <c r="C268" s="31" t="s">
        <v>1237</v>
      </c>
      <c r="D268" s="44">
        <v>-115900</v>
      </c>
      <c r="E268" s="35">
        <v>-1927.3</v>
      </c>
      <c r="F268" s="36">
        <v>-1.3090000000000001E-3</v>
      </c>
      <c r="G268" s="16"/>
    </row>
    <row r="269" spans="1:7" x14ac:dyDescent="0.25">
      <c r="A269" s="13" t="s">
        <v>3085</v>
      </c>
      <c r="B269" s="31"/>
      <c r="C269" s="31" t="s">
        <v>304</v>
      </c>
      <c r="D269" s="44">
        <v>-172150</v>
      </c>
      <c r="E269" s="35">
        <v>-1927.91</v>
      </c>
      <c r="F269" s="36">
        <v>-1.3090000000000001E-3</v>
      </c>
      <c r="G269" s="16"/>
    </row>
    <row r="270" spans="1:7" x14ac:dyDescent="0.25">
      <c r="A270" s="13" t="s">
        <v>3086</v>
      </c>
      <c r="B270" s="31"/>
      <c r="C270" s="31" t="s">
        <v>259</v>
      </c>
      <c r="D270" s="44">
        <v>-500000</v>
      </c>
      <c r="E270" s="35">
        <v>-1938.75</v>
      </c>
      <c r="F270" s="36">
        <v>-1.317E-3</v>
      </c>
      <c r="G270" s="16"/>
    </row>
    <row r="271" spans="1:7" x14ac:dyDescent="0.25">
      <c r="A271" s="13" t="s">
        <v>2355</v>
      </c>
      <c r="B271" s="31"/>
      <c r="C271" s="31" t="s">
        <v>256</v>
      </c>
      <c r="D271" s="44">
        <v>-522450</v>
      </c>
      <c r="E271" s="35">
        <v>-1968.85</v>
      </c>
      <c r="F271" s="36">
        <v>-1.3370000000000001E-3</v>
      </c>
      <c r="G271" s="16"/>
    </row>
    <row r="272" spans="1:7" x14ac:dyDescent="0.25">
      <c r="A272" s="13" t="s">
        <v>3087</v>
      </c>
      <c r="B272" s="31"/>
      <c r="C272" s="31" t="s">
        <v>370</v>
      </c>
      <c r="D272" s="44">
        <v>-55475</v>
      </c>
      <c r="E272" s="35">
        <v>-2014.91</v>
      </c>
      <c r="F272" s="36">
        <v>-1.369E-3</v>
      </c>
      <c r="G272" s="16"/>
    </row>
    <row r="273" spans="1:7" x14ac:dyDescent="0.25">
      <c r="A273" s="13" t="s">
        <v>2346</v>
      </c>
      <c r="B273" s="31"/>
      <c r="C273" s="31" t="s">
        <v>340</v>
      </c>
      <c r="D273" s="44">
        <v>-122150</v>
      </c>
      <c r="E273" s="35">
        <v>-2041.13</v>
      </c>
      <c r="F273" s="36">
        <v>-1.3860000000000001E-3</v>
      </c>
      <c r="G273" s="16"/>
    </row>
    <row r="274" spans="1:7" x14ac:dyDescent="0.25">
      <c r="A274" s="13" t="s">
        <v>3088</v>
      </c>
      <c r="B274" s="31"/>
      <c r="C274" s="31" t="s">
        <v>299</v>
      </c>
      <c r="D274" s="44">
        <v>-778125</v>
      </c>
      <c r="E274" s="35">
        <v>-2072.46</v>
      </c>
      <c r="F274" s="36">
        <v>-1.408E-3</v>
      </c>
      <c r="G274" s="16"/>
    </row>
    <row r="275" spans="1:7" x14ac:dyDescent="0.25">
      <c r="A275" s="13" t="s">
        <v>3089</v>
      </c>
      <c r="B275" s="31"/>
      <c r="C275" s="31" t="s">
        <v>370</v>
      </c>
      <c r="D275" s="44">
        <v>-109200</v>
      </c>
      <c r="E275" s="35">
        <v>-2092.6</v>
      </c>
      <c r="F275" s="36">
        <v>-1.421E-3</v>
      </c>
      <c r="G275" s="16"/>
    </row>
    <row r="276" spans="1:7" x14ac:dyDescent="0.25">
      <c r="A276" s="13" t="s">
        <v>3090</v>
      </c>
      <c r="B276" s="31"/>
      <c r="C276" s="31" t="s">
        <v>280</v>
      </c>
      <c r="D276" s="44">
        <v>-475600</v>
      </c>
      <c r="E276" s="35">
        <v>-2126.17</v>
      </c>
      <c r="F276" s="36">
        <v>-1.444E-3</v>
      </c>
      <c r="G276" s="16"/>
    </row>
    <row r="277" spans="1:7" x14ac:dyDescent="0.25">
      <c r="A277" s="13" t="s">
        <v>3091</v>
      </c>
      <c r="B277" s="31"/>
      <c r="C277" s="31" t="s">
        <v>256</v>
      </c>
      <c r="D277" s="44">
        <v>-150000</v>
      </c>
      <c r="E277" s="35">
        <v>-2166</v>
      </c>
      <c r="F277" s="36">
        <v>-1.4710000000000001E-3</v>
      </c>
      <c r="G277" s="16"/>
    </row>
    <row r="278" spans="1:7" x14ac:dyDescent="0.25">
      <c r="A278" s="13" t="s">
        <v>3092</v>
      </c>
      <c r="B278" s="31"/>
      <c r="C278" s="31" t="s">
        <v>350</v>
      </c>
      <c r="D278" s="44">
        <v>-28625</v>
      </c>
      <c r="E278" s="35">
        <v>-2198.2600000000002</v>
      </c>
      <c r="F278" s="36">
        <v>-1.493E-3</v>
      </c>
      <c r="G278" s="16"/>
    </row>
    <row r="279" spans="1:7" x14ac:dyDescent="0.25">
      <c r="A279" s="13" t="s">
        <v>3093</v>
      </c>
      <c r="B279" s="31"/>
      <c r="C279" s="31" t="s">
        <v>296</v>
      </c>
      <c r="D279" s="44">
        <v>-289000</v>
      </c>
      <c r="E279" s="35">
        <v>-2201.02</v>
      </c>
      <c r="F279" s="36">
        <v>-1.495E-3</v>
      </c>
      <c r="G279" s="16"/>
    </row>
    <row r="280" spans="1:7" x14ac:dyDescent="0.25">
      <c r="A280" s="13" t="s">
        <v>3094</v>
      </c>
      <c r="B280" s="31"/>
      <c r="C280" s="31" t="s">
        <v>1237</v>
      </c>
      <c r="D280" s="44">
        <v>-2322675</v>
      </c>
      <c r="E280" s="35">
        <v>-2252.0700000000002</v>
      </c>
      <c r="F280" s="36">
        <v>-1.5299999999999999E-3</v>
      </c>
      <c r="G280" s="16"/>
    </row>
    <row r="281" spans="1:7" x14ac:dyDescent="0.25">
      <c r="A281" s="13" t="s">
        <v>2334</v>
      </c>
      <c r="B281" s="31"/>
      <c r="C281" s="31" t="s">
        <v>259</v>
      </c>
      <c r="D281" s="44">
        <v>-895050</v>
      </c>
      <c r="E281" s="35">
        <v>-2372.7800000000002</v>
      </c>
      <c r="F281" s="36">
        <v>-1.6119999999999999E-3</v>
      </c>
      <c r="G281" s="16"/>
    </row>
    <row r="282" spans="1:7" x14ac:dyDescent="0.25">
      <c r="A282" s="13" t="s">
        <v>2342</v>
      </c>
      <c r="B282" s="31"/>
      <c r="C282" s="31" t="s">
        <v>449</v>
      </c>
      <c r="D282" s="44">
        <v>-167850</v>
      </c>
      <c r="E282" s="35">
        <v>-2388.84</v>
      </c>
      <c r="F282" s="36">
        <v>-1.6230000000000001E-3</v>
      </c>
      <c r="G282" s="16"/>
    </row>
    <row r="283" spans="1:7" x14ac:dyDescent="0.25">
      <c r="A283" s="13" t="s">
        <v>3095</v>
      </c>
      <c r="B283" s="31"/>
      <c r="C283" s="31" t="s">
        <v>304</v>
      </c>
      <c r="D283" s="44">
        <v>-412825</v>
      </c>
      <c r="E283" s="35">
        <v>-2515.14</v>
      </c>
      <c r="F283" s="36">
        <v>-1.7080000000000001E-3</v>
      </c>
      <c r="G283" s="16"/>
    </row>
    <row r="284" spans="1:7" x14ac:dyDescent="0.25">
      <c r="A284" s="13" t="s">
        <v>3096</v>
      </c>
      <c r="B284" s="31"/>
      <c r="C284" s="31" t="s">
        <v>320</v>
      </c>
      <c r="D284" s="44">
        <v>-579600</v>
      </c>
      <c r="E284" s="35">
        <v>-2589.65</v>
      </c>
      <c r="F284" s="36">
        <v>-1.7589999999999999E-3</v>
      </c>
      <c r="G284" s="16"/>
    </row>
    <row r="285" spans="1:7" x14ac:dyDescent="0.25">
      <c r="A285" s="13" t="s">
        <v>3097</v>
      </c>
      <c r="B285" s="31"/>
      <c r="C285" s="31" t="s">
        <v>265</v>
      </c>
      <c r="D285" s="44">
        <v>-2821000</v>
      </c>
      <c r="E285" s="35">
        <v>-2601.5300000000002</v>
      </c>
      <c r="F285" s="36">
        <v>-1.7669999999999999E-3</v>
      </c>
      <c r="G285" s="16"/>
    </row>
    <row r="286" spans="1:7" x14ac:dyDescent="0.25">
      <c r="A286" s="13" t="s">
        <v>3098</v>
      </c>
      <c r="B286" s="31"/>
      <c r="C286" s="31" t="s">
        <v>337</v>
      </c>
      <c r="D286" s="44">
        <v>-8200</v>
      </c>
      <c r="E286" s="35">
        <v>-2765.45</v>
      </c>
      <c r="F286" s="36">
        <v>-1.879E-3</v>
      </c>
      <c r="G286" s="16"/>
    </row>
    <row r="287" spans="1:7" x14ac:dyDescent="0.25">
      <c r="A287" s="13" t="s">
        <v>3099</v>
      </c>
      <c r="B287" s="31"/>
      <c r="C287" s="31" t="s">
        <v>256</v>
      </c>
      <c r="D287" s="44">
        <v>-920350</v>
      </c>
      <c r="E287" s="35">
        <v>-2782.22</v>
      </c>
      <c r="F287" s="36">
        <v>-1.89E-3</v>
      </c>
      <c r="G287" s="16"/>
    </row>
    <row r="288" spans="1:7" x14ac:dyDescent="0.25">
      <c r="A288" s="13" t="s">
        <v>3100</v>
      </c>
      <c r="B288" s="31"/>
      <c r="C288" s="31" t="s">
        <v>601</v>
      </c>
      <c r="D288" s="44">
        <v>-269000</v>
      </c>
      <c r="E288" s="35">
        <v>-2864.31</v>
      </c>
      <c r="F288" s="36">
        <v>-1.946E-3</v>
      </c>
      <c r="G288" s="16"/>
    </row>
    <row r="289" spans="1:7" x14ac:dyDescent="0.25">
      <c r="A289" s="13" t="s">
        <v>3101</v>
      </c>
      <c r="B289" s="31"/>
      <c r="C289" s="31" t="s">
        <v>280</v>
      </c>
      <c r="D289" s="44">
        <v>-543000</v>
      </c>
      <c r="E289" s="35">
        <v>-3061.98</v>
      </c>
      <c r="F289" s="36">
        <v>-2.0799999999999998E-3</v>
      </c>
      <c r="G289" s="16"/>
    </row>
    <row r="290" spans="1:7" x14ac:dyDescent="0.25">
      <c r="A290" s="13" t="s">
        <v>3102</v>
      </c>
      <c r="B290" s="31"/>
      <c r="C290" s="31" t="s">
        <v>286</v>
      </c>
      <c r="D290" s="44">
        <v>-44400</v>
      </c>
      <c r="E290" s="35">
        <v>-3174.16</v>
      </c>
      <c r="F290" s="36">
        <v>-2.1559999999999999E-3</v>
      </c>
      <c r="G290" s="16"/>
    </row>
    <row r="291" spans="1:7" x14ac:dyDescent="0.25">
      <c r="A291" s="13" t="s">
        <v>3103</v>
      </c>
      <c r="B291" s="31"/>
      <c r="C291" s="31" t="s">
        <v>384</v>
      </c>
      <c r="D291" s="44">
        <v>-711900</v>
      </c>
      <c r="E291" s="35">
        <v>-3276.88</v>
      </c>
      <c r="F291" s="36">
        <v>-2.2260000000000001E-3</v>
      </c>
      <c r="G291" s="16"/>
    </row>
    <row r="292" spans="1:7" x14ac:dyDescent="0.25">
      <c r="A292" s="13" t="s">
        <v>2365</v>
      </c>
      <c r="B292" s="31"/>
      <c r="C292" s="31" t="s">
        <v>283</v>
      </c>
      <c r="D292" s="44">
        <v>-75600</v>
      </c>
      <c r="E292" s="35">
        <v>-3299.34</v>
      </c>
      <c r="F292" s="36">
        <v>-2.2409999999999999E-3</v>
      </c>
      <c r="G292" s="16"/>
    </row>
    <row r="293" spans="1:7" x14ac:dyDescent="0.25">
      <c r="A293" s="13" t="s">
        <v>2344</v>
      </c>
      <c r="B293" s="31"/>
      <c r="C293" s="31" t="s">
        <v>270</v>
      </c>
      <c r="D293" s="44">
        <v>-91875</v>
      </c>
      <c r="E293" s="35">
        <v>-3360.51</v>
      </c>
      <c r="F293" s="36">
        <v>-2.2829999999999999E-3</v>
      </c>
      <c r="G293" s="16"/>
    </row>
    <row r="294" spans="1:7" x14ac:dyDescent="0.25">
      <c r="A294" s="13" t="s">
        <v>3104</v>
      </c>
      <c r="B294" s="31"/>
      <c r="C294" s="31" t="s">
        <v>923</v>
      </c>
      <c r="D294" s="44">
        <v>-660000</v>
      </c>
      <c r="E294" s="35">
        <v>-3374.58</v>
      </c>
      <c r="F294" s="36">
        <v>-2.2920000000000002E-3</v>
      </c>
      <c r="G294" s="16"/>
    </row>
    <row r="295" spans="1:7" x14ac:dyDescent="0.25">
      <c r="A295" s="13" t="s">
        <v>3105</v>
      </c>
      <c r="B295" s="31"/>
      <c r="C295" s="31" t="s">
        <v>343</v>
      </c>
      <c r="D295" s="44">
        <v>-815450</v>
      </c>
      <c r="E295" s="35">
        <v>-3385.34</v>
      </c>
      <c r="F295" s="36">
        <v>-2.3E-3</v>
      </c>
      <c r="G295" s="16"/>
    </row>
    <row r="296" spans="1:7" x14ac:dyDescent="0.25">
      <c r="A296" s="13" t="s">
        <v>3106</v>
      </c>
      <c r="B296" s="31"/>
      <c r="C296" s="31" t="s">
        <v>291</v>
      </c>
      <c r="D296" s="44">
        <v>-52400</v>
      </c>
      <c r="E296" s="35">
        <v>-3427.48</v>
      </c>
      <c r="F296" s="36">
        <v>-2.3280000000000002E-3</v>
      </c>
      <c r="G296" s="16"/>
    </row>
    <row r="297" spans="1:7" x14ac:dyDescent="0.25">
      <c r="A297" s="13" t="s">
        <v>3107</v>
      </c>
      <c r="B297" s="31"/>
      <c r="C297" s="31" t="s">
        <v>277</v>
      </c>
      <c r="D297" s="44">
        <v>-221875</v>
      </c>
      <c r="E297" s="35">
        <v>-3490.09</v>
      </c>
      <c r="F297" s="36">
        <v>-2.3709999999999998E-3</v>
      </c>
      <c r="G297" s="16"/>
    </row>
    <row r="298" spans="1:7" x14ac:dyDescent="0.25">
      <c r="A298" s="13" t="s">
        <v>3108</v>
      </c>
      <c r="B298" s="31"/>
      <c r="C298" s="31" t="s">
        <v>1015</v>
      </c>
      <c r="D298" s="44">
        <v>-560000</v>
      </c>
      <c r="E298" s="35">
        <v>-3584</v>
      </c>
      <c r="F298" s="36">
        <v>-2.4350000000000001E-3</v>
      </c>
      <c r="G298" s="16"/>
    </row>
    <row r="299" spans="1:7" x14ac:dyDescent="0.25">
      <c r="A299" s="13" t="s">
        <v>3109</v>
      </c>
      <c r="B299" s="31"/>
      <c r="C299" s="31" t="s">
        <v>343</v>
      </c>
      <c r="D299" s="44">
        <v>-34200</v>
      </c>
      <c r="E299" s="35">
        <v>-3842.2</v>
      </c>
      <c r="F299" s="36">
        <v>-2.6099999999999999E-3</v>
      </c>
      <c r="G299" s="16"/>
    </row>
    <row r="300" spans="1:7" x14ac:dyDescent="0.25">
      <c r="A300" s="13" t="s">
        <v>3110</v>
      </c>
      <c r="B300" s="31"/>
      <c r="C300" s="31" t="s">
        <v>923</v>
      </c>
      <c r="D300" s="44">
        <v>-91350</v>
      </c>
      <c r="E300" s="35">
        <v>-3947.51</v>
      </c>
      <c r="F300" s="36">
        <v>-2.6819999999999999E-3</v>
      </c>
      <c r="G300" s="16"/>
    </row>
    <row r="301" spans="1:7" x14ac:dyDescent="0.25">
      <c r="A301" s="13" t="s">
        <v>3111</v>
      </c>
      <c r="B301" s="31"/>
      <c r="C301" s="31" t="s">
        <v>259</v>
      </c>
      <c r="D301" s="44">
        <v>-389000</v>
      </c>
      <c r="E301" s="35">
        <v>-3972.27</v>
      </c>
      <c r="F301" s="36">
        <v>-2.699E-3</v>
      </c>
      <c r="G301" s="16"/>
    </row>
    <row r="302" spans="1:7" x14ac:dyDescent="0.25">
      <c r="A302" s="13" t="s">
        <v>3112</v>
      </c>
      <c r="B302" s="31"/>
      <c r="C302" s="31" t="s">
        <v>896</v>
      </c>
      <c r="D302" s="44">
        <v>-1332000</v>
      </c>
      <c r="E302" s="35">
        <v>-4009.99</v>
      </c>
      <c r="F302" s="36">
        <v>-2.7239999999999999E-3</v>
      </c>
      <c r="G302" s="16"/>
    </row>
    <row r="303" spans="1:7" x14ac:dyDescent="0.25">
      <c r="A303" s="13" t="s">
        <v>3113</v>
      </c>
      <c r="B303" s="31"/>
      <c r="C303" s="31" t="s">
        <v>466</v>
      </c>
      <c r="D303" s="44">
        <v>-150000</v>
      </c>
      <c r="E303" s="35">
        <v>-4113.3</v>
      </c>
      <c r="F303" s="36">
        <v>-2.794E-3</v>
      </c>
      <c r="G303" s="16"/>
    </row>
    <row r="304" spans="1:7" x14ac:dyDescent="0.25">
      <c r="A304" s="13" t="s">
        <v>3114</v>
      </c>
      <c r="B304" s="31"/>
      <c r="C304" s="31" t="s">
        <v>332</v>
      </c>
      <c r="D304" s="44">
        <v>-258400</v>
      </c>
      <c r="E304" s="35">
        <v>-4121.74</v>
      </c>
      <c r="F304" s="36">
        <v>-2.8E-3</v>
      </c>
      <c r="G304" s="16"/>
    </row>
    <row r="305" spans="1:7" x14ac:dyDescent="0.25">
      <c r="A305" s="13" t="s">
        <v>2362</v>
      </c>
      <c r="B305" s="31"/>
      <c r="C305" s="31" t="s">
        <v>286</v>
      </c>
      <c r="D305" s="44">
        <v>-133200</v>
      </c>
      <c r="E305" s="35">
        <v>-4149.18</v>
      </c>
      <c r="F305" s="36">
        <v>-2.8189999999999999E-3</v>
      </c>
      <c r="G305" s="16"/>
    </row>
    <row r="306" spans="1:7" x14ac:dyDescent="0.25">
      <c r="A306" s="13" t="s">
        <v>2347</v>
      </c>
      <c r="B306" s="31"/>
      <c r="C306" s="31" t="s">
        <v>350</v>
      </c>
      <c r="D306" s="44">
        <v>-473525</v>
      </c>
      <c r="E306" s="35">
        <v>-4393.84</v>
      </c>
      <c r="F306" s="36">
        <v>-2.9849999999999998E-3</v>
      </c>
      <c r="G306" s="16"/>
    </row>
    <row r="307" spans="1:7" x14ac:dyDescent="0.25">
      <c r="A307" s="13" t="s">
        <v>3115</v>
      </c>
      <c r="B307" s="31"/>
      <c r="C307" s="31" t="s">
        <v>332</v>
      </c>
      <c r="D307" s="44">
        <v>-861175</v>
      </c>
      <c r="E307" s="35">
        <v>-4443.66</v>
      </c>
      <c r="F307" s="36">
        <v>-3.019E-3</v>
      </c>
      <c r="G307" s="16"/>
    </row>
    <row r="308" spans="1:7" x14ac:dyDescent="0.25">
      <c r="A308" s="13" t="s">
        <v>3116</v>
      </c>
      <c r="B308" s="31"/>
      <c r="C308" s="31" t="s">
        <v>421</v>
      </c>
      <c r="D308" s="44">
        <v>-434000</v>
      </c>
      <c r="E308" s="35">
        <v>-4523.58</v>
      </c>
      <c r="F308" s="36">
        <v>-3.0730000000000002E-3</v>
      </c>
      <c r="G308" s="16"/>
    </row>
    <row r="309" spans="1:7" x14ac:dyDescent="0.25">
      <c r="A309" s="13" t="s">
        <v>3117</v>
      </c>
      <c r="B309" s="31"/>
      <c r="C309" s="31" t="s">
        <v>421</v>
      </c>
      <c r="D309" s="44">
        <v>-780325</v>
      </c>
      <c r="E309" s="35">
        <v>-4664</v>
      </c>
      <c r="F309" s="36">
        <v>-3.1689999999999999E-3</v>
      </c>
      <c r="G309" s="16"/>
    </row>
    <row r="310" spans="1:7" x14ac:dyDescent="0.25">
      <c r="A310" s="13" t="s">
        <v>3118</v>
      </c>
      <c r="B310" s="31"/>
      <c r="C310" s="31" t="s">
        <v>256</v>
      </c>
      <c r="D310" s="44">
        <v>-3558750</v>
      </c>
      <c r="E310" s="35">
        <v>-5093.28</v>
      </c>
      <c r="F310" s="36">
        <v>-3.46E-3</v>
      </c>
      <c r="G310" s="16"/>
    </row>
    <row r="311" spans="1:7" x14ac:dyDescent="0.25">
      <c r="A311" s="13" t="s">
        <v>3119</v>
      </c>
      <c r="B311" s="31"/>
      <c r="C311" s="31" t="s">
        <v>323</v>
      </c>
      <c r="D311" s="44">
        <v>-90500</v>
      </c>
      <c r="E311" s="35">
        <v>-5200.58</v>
      </c>
      <c r="F311" s="36">
        <v>-3.5330000000000001E-3</v>
      </c>
      <c r="G311" s="16"/>
    </row>
    <row r="312" spans="1:7" x14ac:dyDescent="0.25">
      <c r="A312" s="13" t="s">
        <v>3120</v>
      </c>
      <c r="B312" s="31"/>
      <c r="C312" s="31" t="s">
        <v>291</v>
      </c>
      <c r="D312" s="44">
        <v>-470050</v>
      </c>
      <c r="E312" s="35">
        <v>-5205.57</v>
      </c>
      <c r="F312" s="36">
        <v>-3.5370000000000002E-3</v>
      </c>
      <c r="G312" s="16"/>
    </row>
    <row r="313" spans="1:7" x14ac:dyDescent="0.25">
      <c r="A313" s="13" t="s">
        <v>3121</v>
      </c>
      <c r="B313" s="31"/>
      <c r="C313" s="31" t="s">
        <v>259</v>
      </c>
      <c r="D313" s="44">
        <v>-2610000</v>
      </c>
      <c r="E313" s="35">
        <v>-5243.23</v>
      </c>
      <c r="F313" s="36">
        <v>-3.5620000000000001E-3</v>
      </c>
      <c r="G313" s="16"/>
    </row>
    <row r="314" spans="1:7" x14ac:dyDescent="0.25">
      <c r="A314" s="13" t="s">
        <v>3122</v>
      </c>
      <c r="B314" s="31"/>
      <c r="C314" s="31" t="s">
        <v>332</v>
      </c>
      <c r="D314" s="44">
        <v>-897600</v>
      </c>
      <c r="E314" s="35">
        <v>-5295.84</v>
      </c>
      <c r="F314" s="36">
        <v>-3.5980000000000001E-3</v>
      </c>
      <c r="G314" s="16"/>
    </row>
    <row r="315" spans="1:7" x14ac:dyDescent="0.25">
      <c r="A315" s="13" t="s">
        <v>3123</v>
      </c>
      <c r="B315" s="31"/>
      <c r="C315" s="31" t="s">
        <v>277</v>
      </c>
      <c r="D315" s="44">
        <v>-3693700</v>
      </c>
      <c r="E315" s="35">
        <v>-5376.18</v>
      </c>
      <c r="F315" s="36">
        <v>-3.6519999999999999E-3</v>
      </c>
      <c r="G315" s="16"/>
    </row>
    <row r="316" spans="1:7" x14ac:dyDescent="0.25">
      <c r="A316" s="13" t="s">
        <v>3124</v>
      </c>
      <c r="B316" s="31"/>
      <c r="C316" s="31" t="s">
        <v>337</v>
      </c>
      <c r="D316" s="44">
        <v>-5437575</v>
      </c>
      <c r="E316" s="35">
        <v>-5519.68</v>
      </c>
      <c r="F316" s="36">
        <v>-3.7499999999999999E-3</v>
      </c>
      <c r="G316" s="16"/>
    </row>
    <row r="317" spans="1:7" x14ac:dyDescent="0.25">
      <c r="A317" s="13" t="s">
        <v>3125</v>
      </c>
      <c r="B317" s="31"/>
      <c r="C317" s="31" t="s">
        <v>304</v>
      </c>
      <c r="D317" s="44">
        <v>-1535400</v>
      </c>
      <c r="E317" s="35">
        <v>-5556.61</v>
      </c>
      <c r="F317" s="36">
        <v>-3.7750000000000001E-3</v>
      </c>
      <c r="G317" s="16"/>
    </row>
    <row r="318" spans="1:7" x14ac:dyDescent="0.25">
      <c r="A318" s="13" t="s">
        <v>2335</v>
      </c>
      <c r="B318" s="31"/>
      <c r="C318" s="31" t="s">
        <v>277</v>
      </c>
      <c r="D318" s="44">
        <v>-604500</v>
      </c>
      <c r="E318" s="35">
        <v>-5696.51</v>
      </c>
      <c r="F318" s="36">
        <v>-3.8700000000000002E-3</v>
      </c>
      <c r="G318" s="16"/>
    </row>
    <row r="319" spans="1:7" x14ac:dyDescent="0.25">
      <c r="A319" s="13" t="s">
        <v>3126</v>
      </c>
      <c r="B319" s="31"/>
      <c r="C319" s="31" t="s">
        <v>277</v>
      </c>
      <c r="D319" s="44">
        <v>-1060000</v>
      </c>
      <c r="E319" s="35">
        <v>-5914.8</v>
      </c>
      <c r="F319" s="36">
        <v>-4.0179999999999999E-3</v>
      </c>
      <c r="G319" s="16"/>
    </row>
    <row r="320" spans="1:7" x14ac:dyDescent="0.25">
      <c r="A320" s="13" t="s">
        <v>3127</v>
      </c>
      <c r="B320" s="31"/>
      <c r="C320" s="31" t="s">
        <v>270</v>
      </c>
      <c r="D320" s="44">
        <v>-231600</v>
      </c>
      <c r="E320" s="35">
        <v>-6321.99</v>
      </c>
      <c r="F320" s="36">
        <v>-4.2950000000000002E-3</v>
      </c>
      <c r="G320" s="16"/>
    </row>
    <row r="321" spans="1:7" x14ac:dyDescent="0.25">
      <c r="A321" s="13" t="s">
        <v>3128</v>
      </c>
      <c r="B321" s="31"/>
      <c r="C321" s="31" t="s">
        <v>384</v>
      </c>
      <c r="D321" s="44">
        <v>-813600</v>
      </c>
      <c r="E321" s="35">
        <v>-6327.77</v>
      </c>
      <c r="F321" s="36">
        <v>-4.2989999999999999E-3</v>
      </c>
      <c r="G321" s="16"/>
    </row>
    <row r="322" spans="1:7" x14ac:dyDescent="0.25">
      <c r="A322" s="13" t="s">
        <v>2359</v>
      </c>
      <c r="B322" s="31"/>
      <c r="C322" s="31" t="s">
        <v>259</v>
      </c>
      <c r="D322" s="44">
        <v>-31597600</v>
      </c>
      <c r="E322" s="35">
        <v>-6335.32</v>
      </c>
      <c r="F322" s="36">
        <v>-4.3039999999999997E-3</v>
      </c>
      <c r="G322" s="16"/>
    </row>
    <row r="323" spans="1:7" x14ac:dyDescent="0.25">
      <c r="A323" s="13" t="s">
        <v>3129</v>
      </c>
      <c r="B323" s="31"/>
      <c r="C323" s="31" t="s">
        <v>286</v>
      </c>
      <c r="D323" s="44">
        <v>-47850</v>
      </c>
      <c r="E323" s="35">
        <v>-6405.2</v>
      </c>
      <c r="F323" s="36">
        <v>-4.352E-3</v>
      </c>
      <c r="G323" s="16"/>
    </row>
    <row r="324" spans="1:7" x14ac:dyDescent="0.25">
      <c r="A324" s="13" t="s">
        <v>3130</v>
      </c>
      <c r="B324" s="31"/>
      <c r="C324" s="31" t="s">
        <v>389</v>
      </c>
      <c r="D324" s="44">
        <v>-993215</v>
      </c>
      <c r="E324" s="35">
        <v>-6416.17</v>
      </c>
      <c r="F324" s="36">
        <v>-4.359E-3</v>
      </c>
      <c r="G324" s="16"/>
    </row>
    <row r="325" spans="1:7" x14ac:dyDescent="0.25">
      <c r="A325" s="13" t="s">
        <v>3131</v>
      </c>
      <c r="B325" s="31"/>
      <c r="C325" s="31" t="s">
        <v>409</v>
      </c>
      <c r="D325" s="44">
        <v>-3980000</v>
      </c>
      <c r="E325" s="35">
        <v>-6465.51</v>
      </c>
      <c r="F325" s="36">
        <v>-4.3930000000000002E-3</v>
      </c>
      <c r="G325" s="16"/>
    </row>
    <row r="326" spans="1:7" x14ac:dyDescent="0.25">
      <c r="A326" s="13" t="s">
        <v>3132</v>
      </c>
      <c r="B326" s="31"/>
      <c r="C326" s="31" t="s">
        <v>259</v>
      </c>
      <c r="D326" s="44">
        <v>-506100</v>
      </c>
      <c r="E326" s="35">
        <v>-6470.49</v>
      </c>
      <c r="F326" s="36">
        <v>-4.3959999999999997E-3</v>
      </c>
      <c r="G326" s="16"/>
    </row>
    <row r="327" spans="1:7" x14ac:dyDescent="0.25">
      <c r="A327" s="13" t="s">
        <v>3133</v>
      </c>
      <c r="B327" s="31"/>
      <c r="C327" s="31" t="s">
        <v>323</v>
      </c>
      <c r="D327" s="44">
        <v>-459500</v>
      </c>
      <c r="E327" s="35">
        <v>-6718.35</v>
      </c>
      <c r="F327" s="36">
        <v>-4.5640000000000003E-3</v>
      </c>
      <c r="G327" s="16"/>
    </row>
    <row r="328" spans="1:7" x14ac:dyDescent="0.25">
      <c r="A328" s="13" t="s">
        <v>3134</v>
      </c>
      <c r="B328" s="31"/>
      <c r="C328" s="31" t="s">
        <v>343</v>
      </c>
      <c r="D328" s="44">
        <v>-2471400</v>
      </c>
      <c r="E328" s="35">
        <v>-6751.12</v>
      </c>
      <c r="F328" s="36">
        <v>-4.5869999999999999E-3</v>
      </c>
      <c r="G328" s="16"/>
    </row>
    <row r="329" spans="1:7" x14ac:dyDescent="0.25">
      <c r="A329" s="13" t="s">
        <v>2366</v>
      </c>
      <c r="B329" s="31"/>
      <c r="C329" s="31" t="s">
        <v>320</v>
      </c>
      <c r="D329" s="44">
        <v>-243500</v>
      </c>
      <c r="E329" s="35">
        <v>-6824.82</v>
      </c>
      <c r="F329" s="36">
        <v>-4.6369999999999996E-3</v>
      </c>
      <c r="G329" s="16"/>
    </row>
    <row r="330" spans="1:7" x14ac:dyDescent="0.25">
      <c r="A330" s="13" t="s">
        <v>3135</v>
      </c>
      <c r="B330" s="31"/>
      <c r="C330" s="31" t="s">
        <v>296</v>
      </c>
      <c r="D330" s="44">
        <v>-592800</v>
      </c>
      <c r="E330" s="35">
        <v>-7038.91</v>
      </c>
      <c r="F330" s="36">
        <v>-4.7819999999999998E-3</v>
      </c>
      <c r="G330" s="16"/>
    </row>
    <row r="331" spans="1:7" x14ac:dyDescent="0.25">
      <c r="A331" s="13" t="s">
        <v>2363</v>
      </c>
      <c r="B331" s="31"/>
      <c r="C331" s="31" t="s">
        <v>283</v>
      </c>
      <c r="D331" s="44">
        <v>-1647300</v>
      </c>
      <c r="E331" s="35">
        <v>-7148.46</v>
      </c>
      <c r="F331" s="36">
        <v>-4.8570000000000002E-3</v>
      </c>
      <c r="G331" s="16"/>
    </row>
    <row r="332" spans="1:7" x14ac:dyDescent="0.25">
      <c r="A332" s="13" t="s">
        <v>2351</v>
      </c>
      <c r="B332" s="31"/>
      <c r="C332" s="31" t="s">
        <v>373</v>
      </c>
      <c r="D332" s="44">
        <v>-3421000</v>
      </c>
      <c r="E332" s="35">
        <v>-7254.57</v>
      </c>
      <c r="F332" s="36">
        <v>-4.9290000000000002E-3</v>
      </c>
      <c r="G332" s="16"/>
    </row>
    <row r="333" spans="1:7" x14ac:dyDescent="0.25">
      <c r="A333" s="13" t="s">
        <v>3136</v>
      </c>
      <c r="B333" s="31"/>
      <c r="C333" s="31" t="s">
        <v>280</v>
      </c>
      <c r="D333" s="44">
        <v>-1813500</v>
      </c>
      <c r="E333" s="35">
        <v>-7263.07</v>
      </c>
      <c r="F333" s="36">
        <v>-4.9350000000000002E-3</v>
      </c>
      <c r="G333" s="16"/>
    </row>
    <row r="334" spans="1:7" x14ac:dyDescent="0.25">
      <c r="A334" s="13" t="s">
        <v>3137</v>
      </c>
      <c r="B334" s="31"/>
      <c r="C334" s="31" t="s">
        <v>280</v>
      </c>
      <c r="D334" s="44">
        <v>-589200</v>
      </c>
      <c r="E334" s="35">
        <v>-7277.8</v>
      </c>
      <c r="F334" s="36">
        <v>-4.9449999999999997E-3</v>
      </c>
      <c r="G334" s="16"/>
    </row>
    <row r="335" spans="1:7" x14ac:dyDescent="0.25">
      <c r="A335" s="13" t="s">
        <v>3138</v>
      </c>
      <c r="B335" s="31"/>
      <c r="C335" s="31" t="s">
        <v>449</v>
      </c>
      <c r="D335" s="44">
        <v>-1249875</v>
      </c>
      <c r="E335" s="35">
        <v>-7378.64</v>
      </c>
      <c r="F335" s="36">
        <v>-5.0130000000000001E-3</v>
      </c>
      <c r="G335" s="16"/>
    </row>
    <row r="336" spans="1:7" x14ac:dyDescent="0.25">
      <c r="A336" s="13" t="s">
        <v>3139</v>
      </c>
      <c r="B336" s="31"/>
      <c r="C336" s="31" t="s">
        <v>277</v>
      </c>
      <c r="D336" s="44">
        <v>-2505000</v>
      </c>
      <c r="E336" s="35">
        <v>-7409.79</v>
      </c>
      <c r="F336" s="36">
        <v>-5.0340000000000003E-3</v>
      </c>
      <c r="G336" s="16"/>
    </row>
    <row r="337" spans="1:7" x14ac:dyDescent="0.25">
      <c r="A337" s="13" t="s">
        <v>2350</v>
      </c>
      <c r="B337" s="31"/>
      <c r="C337" s="31" t="s">
        <v>286</v>
      </c>
      <c r="D337" s="44">
        <v>-215250</v>
      </c>
      <c r="E337" s="35">
        <v>-7564.75</v>
      </c>
      <c r="F337" s="36">
        <v>-5.1390000000000003E-3</v>
      </c>
      <c r="G337" s="16"/>
    </row>
    <row r="338" spans="1:7" x14ac:dyDescent="0.25">
      <c r="A338" s="13" t="s">
        <v>3140</v>
      </c>
      <c r="B338" s="31"/>
      <c r="C338" s="31" t="s">
        <v>259</v>
      </c>
      <c r="D338" s="44">
        <v>-833700</v>
      </c>
      <c r="E338" s="35">
        <v>-7681.29</v>
      </c>
      <c r="F338" s="36">
        <v>-5.2189999999999997E-3</v>
      </c>
      <c r="G338" s="16"/>
    </row>
    <row r="339" spans="1:7" x14ac:dyDescent="0.25">
      <c r="A339" s="13" t="s">
        <v>3141</v>
      </c>
      <c r="B339" s="31"/>
      <c r="C339" s="31" t="s">
        <v>259</v>
      </c>
      <c r="D339" s="44">
        <v>-5710500</v>
      </c>
      <c r="E339" s="35">
        <v>-7734.87</v>
      </c>
      <c r="F339" s="36">
        <v>-5.2550000000000001E-3</v>
      </c>
      <c r="G339" s="16"/>
    </row>
    <row r="340" spans="1:7" x14ac:dyDescent="0.25">
      <c r="A340" s="13" t="s">
        <v>3142</v>
      </c>
      <c r="B340" s="31"/>
      <c r="C340" s="31" t="s">
        <v>355</v>
      </c>
      <c r="D340" s="44">
        <v>-2446400</v>
      </c>
      <c r="E340" s="35">
        <v>-7778.33</v>
      </c>
      <c r="F340" s="36">
        <v>-5.2849999999999998E-3</v>
      </c>
      <c r="G340" s="16"/>
    </row>
    <row r="341" spans="1:7" x14ac:dyDescent="0.25">
      <c r="A341" s="13" t="s">
        <v>3143</v>
      </c>
      <c r="B341" s="31"/>
      <c r="C341" s="31" t="s">
        <v>259</v>
      </c>
      <c r="D341" s="44">
        <v>-7536000</v>
      </c>
      <c r="E341" s="35">
        <v>-8269.25</v>
      </c>
      <c r="F341" s="36">
        <v>-5.6179999999999997E-3</v>
      </c>
      <c r="G341" s="16"/>
    </row>
    <row r="342" spans="1:7" x14ac:dyDescent="0.25">
      <c r="A342" s="13" t="s">
        <v>2345</v>
      </c>
      <c r="B342" s="31"/>
      <c r="C342" s="31" t="s">
        <v>277</v>
      </c>
      <c r="D342" s="44">
        <v>-891825</v>
      </c>
      <c r="E342" s="35">
        <v>-8382.7099999999991</v>
      </c>
      <c r="F342" s="36">
        <v>-5.6950000000000004E-3</v>
      </c>
      <c r="G342" s="16"/>
    </row>
    <row r="343" spans="1:7" x14ac:dyDescent="0.25">
      <c r="A343" s="13" t="s">
        <v>3144</v>
      </c>
      <c r="B343" s="31"/>
      <c r="C343" s="31" t="s">
        <v>343</v>
      </c>
      <c r="D343" s="44">
        <v>-194950</v>
      </c>
      <c r="E343" s="35">
        <v>-8582.09</v>
      </c>
      <c r="F343" s="36">
        <v>-5.8310000000000002E-3</v>
      </c>
      <c r="G343" s="16"/>
    </row>
    <row r="344" spans="1:7" x14ac:dyDescent="0.25">
      <c r="A344" s="13" t="s">
        <v>3145</v>
      </c>
      <c r="B344" s="31"/>
      <c r="C344" s="31" t="s">
        <v>923</v>
      </c>
      <c r="D344" s="44">
        <v>-1919375</v>
      </c>
      <c r="E344" s="35">
        <v>-9008.59</v>
      </c>
      <c r="F344" s="36">
        <v>-6.1209999999999997E-3</v>
      </c>
      <c r="G344" s="16"/>
    </row>
    <row r="345" spans="1:7" x14ac:dyDescent="0.25">
      <c r="A345" s="13" t="s">
        <v>3146</v>
      </c>
      <c r="B345" s="31"/>
      <c r="C345" s="31" t="s">
        <v>277</v>
      </c>
      <c r="D345" s="44">
        <v>-2651600</v>
      </c>
      <c r="E345" s="35">
        <v>-9422.4599999999991</v>
      </c>
      <c r="F345" s="36">
        <v>-6.4019999999999997E-3</v>
      </c>
      <c r="G345" s="16"/>
    </row>
    <row r="346" spans="1:7" x14ac:dyDescent="0.25">
      <c r="A346" s="13" t="s">
        <v>3147</v>
      </c>
      <c r="B346" s="31"/>
      <c r="C346" s="31" t="s">
        <v>337</v>
      </c>
      <c r="D346" s="44">
        <v>-2672250</v>
      </c>
      <c r="E346" s="35">
        <v>-9473.66</v>
      </c>
      <c r="F346" s="36">
        <v>-6.437E-3</v>
      </c>
      <c r="G346" s="16"/>
    </row>
    <row r="347" spans="1:7" x14ac:dyDescent="0.25">
      <c r="A347" s="13" t="s">
        <v>3148</v>
      </c>
      <c r="B347" s="31"/>
      <c r="C347" s="31" t="s">
        <v>259</v>
      </c>
      <c r="D347" s="44">
        <v>-2867025</v>
      </c>
      <c r="E347" s="35">
        <v>-9709.18</v>
      </c>
      <c r="F347" s="36">
        <v>-6.5970000000000004E-3</v>
      </c>
      <c r="G347" s="16"/>
    </row>
    <row r="348" spans="1:7" x14ac:dyDescent="0.25">
      <c r="A348" s="13" t="s">
        <v>2354</v>
      </c>
      <c r="B348" s="31"/>
      <c r="C348" s="31" t="s">
        <v>291</v>
      </c>
      <c r="D348" s="44">
        <v>-715000</v>
      </c>
      <c r="E348" s="35">
        <v>-9984.26</v>
      </c>
      <c r="F348" s="36">
        <v>-6.783E-3</v>
      </c>
      <c r="G348" s="16"/>
    </row>
    <row r="349" spans="1:7" x14ac:dyDescent="0.25">
      <c r="A349" s="13" t="s">
        <v>3149</v>
      </c>
      <c r="B349" s="31"/>
      <c r="C349" s="31" t="s">
        <v>259</v>
      </c>
      <c r="D349" s="44">
        <v>-3497500</v>
      </c>
      <c r="E349" s="35">
        <v>-10065.81</v>
      </c>
      <c r="F349" s="36">
        <v>-6.8389999999999996E-3</v>
      </c>
      <c r="G349" s="16"/>
    </row>
    <row r="350" spans="1:7" x14ac:dyDescent="0.25">
      <c r="A350" s="13" t="s">
        <v>2357</v>
      </c>
      <c r="B350" s="31"/>
      <c r="C350" s="31" t="s">
        <v>277</v>
      </c>
      <c r="D350" s="44">
        <v>-4140700</v>
      </c>
      <c r="E350" s="35">
        <v>-10232.5</v>
      </c>
      <c r="F350" s="36">
        <v>-6.9519999999999998E-3</v>
      </c>
      <c r="G350" s="16"/>
    </row>
    <row r="351" spans="1:7" x14ac:dyDescent="0.25">
      <c r="A351" s="13" t="s">
        <v>3150</v>
      </c>
      <c r="B351" s="31"/>
      <c r="C351" s="31" t="s">
        <v>265</v>
      </c>
      <c r="D351" s="44">
        <v>-258825</v>
      </c>
      <c r="E351" s="35">
        <v>-10450.58</v>
      </c>
      <c r="F351" s="36">
        <v>-7.1000000000000004E-3</v>
      </c>
      <c r="G351" s="16"/>
    </row>
    <row r="352" spans="1:7" x14ac:dyDescent="0.25">
      <c r="A352" s="13" t="s">
        <v>2343</v>
      </c>
      <c r="B352" s="31"/>
      <c r="C352" s="31" t="s">
        <v>259</v>
      </c>
      <c r="D352" s="44">
        <v>-1023750</v>
      </c>
      <c r="E352" s="35">
        <v>-10893.72</v>
      </c>
      <c r="F352" s="36">
        <v>-7.4009999999999996E-3</v>
      </c>
      <c r="G352" s="16"/>
    </row>
    <row r="353" spans="1:7" x14ac:dyDescent="0.25">
      <c r="A353" s="13" t="s">
        <v>2356</v>
      </c>
      <c r="B353" s="31"/>
      <c r="C353" s="31" t="s">
        <v>355</v>
      </c>
      <c r="D353" s="44">
        <v>-3582400</v>
      </c>
      <c r="E353" s="35">
        <v>-11311.43</v>
      </c>
      <c r="F353" s="36">
        <v>-7.685E-3</v>
      </c>
      <c r="G353" s="16"/>
    </row>
    <row r="354" spans="1:7" x14ac:dyDescent="0.25">
      <c r="A354" s="13" t="s">
        <v>2367</v>
      </c>
      <c r="B354" s="31"/>
      <c r="C354" s="31" t="s">
        <v>262</v>
      </c>
      <c r="D354" s="44">
        <v>-706800</v>
      </c>
      <c r="E354" s="35">
        <v>-13403.76</v>
      </c>
      <c r="F354" s="36">
        <v>-9.1070000000000005E-3</v>
      </c>
      <c r="G354" s="16"/>
    </row>
    <row r="355" spans="1:7" x14ac:dyDescent="0.25">
      <c r="A355" s="13" t="s">
        <v>3151</v>
      </c>
      <c r="B355" s="31"/>
      <c r="C355" s="31" t="s">
        <v>291</v>
      </c>
      <c r="D355" s="44">
        <v>-759850</v>
      </c>
      <c r="E355" s="35">
        <v>-13791.28</v>
      </c>
      <c r="F355" s="36">
        <v>-9.3699999999999999E-3</v>
      </c>
      <c r="G355" s="16"/>
    </row>
    <row r="356" spans="1:7" x14ac:dyDescent="0.25">
      <c r="A356" s="13" t="s">
        <v>3152</v>
      </c>
      <c r="B356" s="31"/>
      <c r="C356" s="31" t="s">
        <v>259</v>
      </c>
      <c r="D356" s="44">
        <v>-1838650</v>
      </c>
      <c r="E356" s="35">
        <v>-14129.11</v>
      </c>
      <c r="F356" s="36">
        <v>-9.5999999999999992E-3</v>
      </c>
      <c r="G356" s="16"/>
    </row>
    <row r="357" spans="1:7" x14ac:dyDescent="0.25">
      <c r="A357" s="13" t="s">
        <v>2338</v>
      </c>
      <c r="B357" s="31"/>
      <c r="C357" s="31" t="s">
        <v>262</v>
      </c>
      <c r="D357" s="44">
        <v>-3524100</v>
      </c>
      <c r="E357" s="35">
        <v>-14526.34</v>
      </c>
      <c r="F357" s="36">
        <v>-9.8700000000000003E-3</v>
      </c>
      <c r="G357" s="16"/>
    </row>
    <row r="358" spans="1:7" x14ac:dyDescent="0.25">
      <c r="A358" s="13" t="s">
        <v>2361</v>
      </c>
      <c r="B358" s="31"/>
      <c r="C358" s="31" t="s">
        <v>259</v>
      </c>
      <c r="D358" s="44">
        <v>-4112000</v>
      </c>
      <c r="E358" s="35">
        <v>-15868.21</v>
      </c>
      <c r="F358" s="36">
        <v>-1.0781000000000001E-2</v>
      </c>
      <c r="G358" s="16"/>
    </row>
    <row r="359" spans="1:7" x14ac:dyDescent="0.25">
      <c r="A359" s="13" t="s">
        <v>2360</v>
      </c>
      <c r="B359" s="31"/>
      <c r="C359" s="31" t="s">
        <v>299</v>
      </c>
      <c r="D359" s="44">
        <v>-6840925</v>
      </c>
      <c r="E359" s="35">
        <v>-16996.96</v>
      </c>
      <c r="F359" s="36">
        <v>-1.1547999999999999E-2</v>
      </c>
      <c r="G359" s="16"/>
    </row>
    <row r="360" spans="1:7" x14ac:dyDescent="0.25">
      <c r="A360" s="13" t="s">
        <v>3153</v>
      </c>
      <c r="B360" s="31"/>
      <c r="C360" s="31" t="s">
        <v>280</v>
      </c>
      <c r="D360" s="44">
        <v>-8324750</v>
      </c>
      <c r="E360" s="35">
        <v>-18595.830000000002</v>
      </c>
      <c r="F360" s="36">
        <v>-1.2635E-2</v>
      </c>
      <c r="G360" s="16"/>
    </row>
    <row r="361" spans="1:7" x14ac:dyDescent="0.25">
      <c r="A361" s="13" t="s">
        <v>2339</v>
      </c>
      <c r="B361" s="31"/>
      <c r="C361" s="31" t="s">
        <v>259</v>
      </c>
      <c r="D361" s="44">
        <v>-1465625</v>
      </c>
      <c r="E361" s="35">
        <v>-18699.91</v>
      </c>
      <c r="F361" s="36">
        <v>-1.2704999999999999E-2</v>
      </c>
      <c r="G361" s="16"/>
    </row>
    <row r="362" spans="1:7" x14ac:dyDescent="0.25">
      <c r="A362" s="13" t="s">
        <v>3154</v>
      </c>
      <c r="B362" s="31"/>
      <c r="C362" s="31" t="s">
        <v>449</v>
      </c>
      <c r="D362" s="44">
        <v>-2081700</v>
      </c>
      <c r="E362" s="35">
        <v>-18785.259999999998</v>
      </c>
      <c r="F362" s="36">
        <v>-1.2763E-2</v>
      </c>
      <c r="G362" s="16"/>
    </row>
    <row r="363" spans="1:7" x14ac:dyDescent="0.25">
      <c r="A363" s="13" t="s">
        <v>3155</v>
      </c>
      <c r="B363" s="31"/>
      <c r="C363" s="31" t="s">
        <v>1250</v>
      </c>
      <c r="D363" s="44">
        <v>-831828</v>
      </c>
      <c r="E363" s="35">
        <v>-20145.21</v>
      </c>
      <c r="F363" s="36">
        <v>-1.3687E-2</v>
      </c>
      <c r="G363" s="16"/>
    </row>
    <row r="364" spans="1:7" x14ac:dyDescent="0.25">
      <c r="A364" s="13" t="s">
        <v>2368</v>
      </c>
      <c r="B364" s="31"/>
      <c r="C364" s="31" t="s">
        <v>256</v>
      </c>
      <c r="D364" s="44">
        <v>-1435000</v>
      </c>
      <c r="E364" s="35">
        <v>-20595.12</v>
      </c>
      <c r="F364" s="36">
        <v>-1.3993E-2</v>
      </c>
      <c r="G364" s="16"/>
    </row>
    <row r="365" spans="1:7" x14ac:dyDescent="0.25">
      <c r="A365" s="13" t="s">
        <v>2349</v>
      </c>
      <c r="B365" s="31"/>
      <c r="C365" s="31" t="s">
        <v>291</v>
      </c>
      <c r="D365" s="44">
        <v>-887625</v>
      </c>
      <c r="E365" s="35">
        <v>-21487.63</v>
      </c>
      <c r="F365" s="36">
        <v>-1.46E-2</v>
      </c>
      <c r="G365" s="16"/>
    </row>
    <row r="366" spans="1:7" x14ac:dyDescent="0.25">
      <c r="A366" s="13" t="s">
        <v>2370</v>
      </c>
      <c r="B366" s="31"/>
      <c r="C366" s="31" t="s">
        <v>373</v>
      </c>
      <c r="D366" s="44">
        <v>-12323400</v>
      </c>
      <c r="E366" s="35">
        <v>-22900.57</v>
      </c>
      <c r="F366" s="36">
        <v>-1.5559999999999999E-2</v>
      </c>
      <c r="G366" s="16"/>
    </row>
    <row r="367" spans="1:7" x14ac:dyDescent="0.25">
      <c r="A367" s="13" t="s">
        <v>3156</v>
      </c>
      <c r="B367" s="31"/>
      <c r="C367" s="31" t="s">
        <v>270</v>
      </c>
      <c r="D367" s="44">
        <v>-864375</v>
      </c>
      <c r="E367" s="35">
        <v>-25767.02</v>
      </c>
      <c r="F367" s="36">
        <v>-1.7507000000000002E-2</v>
      </c>
      <c r="G367" s="16"/>
    </row>
    <row r="368" spans="1:7" x14ac:dyDescent="0.25">
      <c r="A368" s="13" t="s">
        <v>2364</v>
      </c>
      <c r="B368" s="31"/>
      <c r="C368" s="31" t="s">
        <v>259</v>
      </c>
      <c r="D368" s="44">
        <v>-2178400</v>
      </c>
      <c r="E368" s="35">
        <v>-27680.93</v>
      </c>
      <c r="F368" s="36">
        <v>-1.8807999999999998E-2</v>
      </c>
      <c r="G368" s="16"/>
    </row>
    <row r="369" spans="1:7" x14ac:dyDescent="0.25">
      <c r="A369" s="13" t="s">
        <v>2348</v>
      </c>
      <c r="B369" s="31"/>
      <c r="C369" s="31" t="s">
        <v>373</v>
      </c>
      <c r="D369" s="44">
        <v>-2232900</v>
      </c>
      <c r="E369" s="35">
        <v>-28364.53</v>
      </c>
      <c r="F369" s="36">
        <v>-1.9272000000000001E-2</v>
      </c>
      <c r="G369" s="16"/>
    </row>
    <row r="370" spans="1:7" x14ac:dyDescent="0.25">
      <c r="A370" s="13" t="s">
        <v>2352</v>
      </c>
      <c r="B370" s="31"/>
      <c r="C370" s="31" t="s">
        <v>280</v>
      </c>
      <c r="D370" s="44">
        <v>-2190375</v>
      </c>
      <c r="E370" s="35">
        <v>-29585.4</v>
      </c>
      <c r="F370" s="36">
        <v>-2.0101999999999998E-2</v>
      </c>
      <c r="G370" s="16"/>
    </row>
    <row r="371" spans="1:7" x14ac:dyDescent="0.25">
      <c r="A371" s="13" t="s">
        <v>2369</v>
      </c>
      <c r="B371" s="31"/>
      <c r="C371" s="31" t="s">
        <v>262</v>
      </c>
      <c r="D371" s="44">
        <v>-321566025</v>
      </c>
      <c r="E371" s="35">
        <v>-32992.67</v>
      </c>
      <c r="F371" s="36">
        <v>-2.2416999999999999E-2</v>
      </c>
      <c r="G371" s="16"/>
    </row>
    <row r="372" spans="1:7" x14ac:dyDescent="0.25">
      <c r="A372" s="13" t="s">
        <v>3157</v>
      </c>
      <c r="B372" s="31"/>
      <c r="C372" s="31" t="s">
        <v>586</v>
      </c>
      <c r="D372" s="44">
        <v>-39534750</v>
      </c>
      <c r="E372" s="35">
        <v>-35933.129999999997</v>
      </c>
      <c r="F372" s="36">
        <v>-2.4414999999999999E-2</v>
      </c>
      <c r="G372" s="16"/>
    </row>
    <row r="373" spans="1:7" x14ac:dyDescent="0.25">
      <c r="A373" s="13" t="s">
        <v>2371</v>
      </c>
      <c r="B373" s="31"/>
      <c r="C373" s="31" t="s">
        <v>259</v>
      </c>
      <c r="D373" s="44">
        <v>-6899200</v>
      </c>
      <c r="E373" s="35">
        <v>-53544.69</v>
      </c>
      <c r="F373" s="36">
        <v>-3.6380999999999997E-2</v>
      </c>
      <c r="G373" s="16"/>
    </row>
    <row r="374" spans="1:7" x14ac:dyDescent="0.25">
      <c r="A374" s="17" t="s">
        <v>187</v>
      </c>
      <c r="B374" s="32"/>
      <c r="C374" s="32"/>
      <c r="D374" s="18"/>
      <c r="E374" s="42">
        <v>-976938.64</v>
      </c>
      <c r="F374" s="43">
        <v>-0.66371199999999997</v>
      </c>
      <c r="G374" s="21"/>
    </row>
    <row r="375" spans="1:7" x14ac:dyDescent="0.25">
      <c r="A375" s="13"/>
      <c r="B375" s="31"/>
      <c r="C375" s="31"/>
      <c r="D375" s="14"/>
      <c r="E375" s="15"/>
      <c r="F375" s="16"/>
      <c r="G375" s="16"/>
    </row>
    <row r="376" spans="1:7" x14ac:dyDescent="0.25">
      <c r="A376" s="13"/>
      <c r="B376" s="31"/>
      <c r="C376" s="31"/>
      <c r="D376" s="14"/>
      <c r="E376" s="15"/>
      <c r="F376" s="16"/>
      <c r="G376" s="16"/>
    </row>
    <row r="377" spans="1:7" x14ac:dyDescent="0.25">
      <c r="A377" s="13"/>
      <c r="B377" s="31"/>
      <c r="C377" s="31"/>
      <c r="D377" s="14"/>
      <c r="E377" s="15"/>
      <c r="F377" s="16"/>
      <c r="G377" s="16"/>
    </row>
    <row r="378" spans="1:7" x14ac:dyDescent="0.25">
      <c r="A378" s="24" t="s">
        <v>190</v>
      </c>
      <c r="B378" s="33"/>
      <c r="C378" s="33"/>
      <c r="D378" s="25"/>
      <c r="E378" s="45">
        <v>-976938.64</v>
      </c>
      <c r="F378" s="46">
        <v>-0.66371199999999997</v>
      </c>
      <c r="G378" s="21"/>
    </row>
    <row r="379" spans="1:7" x14ac:dyDescent="0.25">
      <c r="A379" s="13"/>
      <c r="B379" s="31"/>
      <c r="C379" s="31"/>
      <c r="D379" s="14"/>
      <c r="E379" s="15"/>
      <c r="F379" s="16"/>
      <c r="G379" s="16"/>
    </row>
    <row r="380" spans="1:7" x14ac:dyDescent="0.25">
      <c r="A380" s="17" t="s">
        <v>154</v>
      </c>
      <c r="B380" s="31"/>
      <c r="C380" s="31"/>
      <c r="D380" s="14"/>
      <c r="E380" s="15"/>
      <c r="F380" s="16"/>
      <c r="G380" s="16"/>
    </row>
    <row r="381" spans="1:7" x14ac:dyDescent="0.25">
      <c r="A381" s="17" t="s">
        <v>155</v>
      </c>
      <c r="B381" s="31"/>
      <c r="C381" s="31"/>
      <c r="D381" s="14"/>
      <c r="E381" s="15"/>
      <c r="F381" s="16"/>
      <c r="G381" s="16"/>
    </row>
    <row r="382" spans="1:7" x14ac:dyDescent="0.25">
      <c r="A382" s="13" t="s">
        <v>2270</v>
      </c>
      <c r="B382" s="31" t="s">
        <v>2271</v>
      </c>
      <c r="C382" s="31" t="s">
        <v>158</v>
      </c>
      <c r="D382" s="14">
        <v>26000000</v>
      </c>
      <c r="E382" s="15">
        <v>26066.09</v>
      </c>
      <c r="F382" s="16">
        <v>1.77E-2</v>
      </c>
      <c r="G382" s="16">
        <v>7.4149999999999994E-2</v>
      </c>
    </row>
    <row r="383" spans="1:7" x14ac:dyDescent="0.25">
      <c r="A383" s="13" t="s">
        <v>3158</v>
      </c>
      <c r="B383" s="31" t="s">
        <v>3159</v>
      </c>
      <c r="C383" s="31" t="s">
        <v>161</v>
      </c>
      <c r="D383" s="14">
        <v>10000000</v>
      </c>
      <c r="E383" s="15">
        <v>10024.07</v>
      </c>
      <c r="F383" s="16">
        <v>6.7999999999999996E-3</v>
      </c>
      <c r="G383" s="16">
        <v>7.3049000000000003E-2</v>
      </c>
    </row>
    <row r="384" spans="1:7" x14ac:dyDescent="0.25">
      <c r="A384" s="13" t="s">
        <v>837</v>
      </c>
      <c r="B384" s="31" t="s">
        <v>838</v>
      </c>
      <c r="C384" s="31" t="s">
        <v>161</v>
      </c>
      <c r="D384" s="14">
        <v>7500000</v>
      </c>
      <c r="E384" s="15">
        <v>7431.32</v>
      </c>
      <c r="F384" s="16">
        <v>5.0000000000000001E-3</v>
      </c>
      <c r="G384" s="16">
        <v>7.8899999999999998E-2</v>
      </c>
    </row>
    <row r="385" spans="1:7" x14ac:dyDescent="0.25">
      <c r="A385" s="13" t="s">
        <v>835</v>
      </c>
      <c r="B385" s="31" t="s">
        <v>836</v>
      </c>
      <c r="C385" s="31" t="s">
        <v>158</v>
      </c>
      <c r="D385" s="14">
        <v>5000000</v>
      </c>
      <c r="E385" s="15">
        <v>4957.08</v>
      </c>
      <c r="F385" s="16">
        <v>3.3999999999999998E-3</v>
      </c>
      <c r="G385" s="16">
        <v>7.3649999999999993E-2</v>
      </c>
    </row>
    <row r="386" spans="1:7" x14ac:dyDescent="0.25">
      <c r="A386" s="13" t="s">
        <v>3160</v>
      </c>
      <c r="B386" s="31" t="s">
        <v>3161</v>
      </c>
      <c r="C386" s="31" t="s">
        <v>161</v>
      </c>
      <c r="D386" s="14">
        <v>2500000</v>
      </c>
      <c r="E386" s="15">
        <v>2496.2199999999998</v>
      </c>
      <c r="F386" s="16">
        <v>1.6999999999999999E-3</v>
      </c>
      <c r="G386" s="16">
        <v>7.2950000000000001E-2</v>
      </c>
    </row>
    <row r="387" spans="1:7" x14ac:dyDescent="0.25">
      <c r="A387" s="13" t="s">
        <v>813</v>
      </c>
      <c r="B387" s="31" t="s">
        <v>814</v>
      </c>
      <c r="C387" s="31" t="s">
        <v>161</v>
      </c>
      <c r="D387" s="14">
        <v>2000000</v>
      </c>
      <c r="E387" s="15">
        <v>2006.6</v>
      </c>
      <c r="F387" s="16">
        <v>1.4E-3</v>
      </c>
      <c r="G387" s="16">
        <v>7.3332999999999995E-2</v>
      </c>
    </row>
    <row r="388" spans="1:7" x14ac:dyDescent="0.25">
      <c r="A388" s="13" t="s">
        <v>3162</v>
      </c>
      <c r="B388" s="31" t="s">
        <v>3163</v>
      </c>
      <c r="C388" s="31" t="s">
        <v>161</v>
      </c>
      <c r="D388" s="14">
        <v>1000000</v>
      </c>
      <c r="E388" s="15">
        <v>986.86</v>
      </c>
      <c r="F388" s="16">
        <v>6.9999999999999999E-4</v>
      </c>
      <c r="G388" s="16">
        <v>7.9549999999999996E-2</v>
      </c>
    </row>
    <row r="389" spans="1:7" x14ac:dyDescent="0.25">
      <c r="A389" s="17" t="s">
        <v>187</v>
      </c>
      <c r="B389" s="32"/>
      <c r="C389" s="32"/>
      <c r="D389" s="18"/>
      <c r="E389" s="37">
        <v>53968.24</v>
      </c>
      <c r="F389" s="38">
        <v>3.6700000000000003E-2</v>
      </c>
      <c r="G389" s="21"/>
    </row>
    <row r="390" spans="1:7" x14ac:dyDescent="0.25">
      <c r="A390" s="13"/>
      <c r="B390" s="31"/>
      <c r="C390" s="31"/>
      <c r="D390" s="14"/>
      <c r="E390" s="15"/>
      <c r="F390" s="16"/>
      <c r="G390" s="16"/>
    </row>
    <row r="391" spans="1:7" x14ac:dyDescent="0.25">
      <c r="A391" s="17" t="s">
        <v>232</v>
      </c>
      <c r="B391" s="31"/>
      <c r="C391" s="31"/>
      <c r="D391" s="14"/>
      <c r="E391" s="15"/>
      <c r="F391" s="16"/>
      <c r="G391" s="16"/>
    </row>
    <row r="392" spans="1:7" x14ac:dyDescent="0.25">
      <c r="A392" s="13" t="s">
        <v>3164</v>
      </c>
      <c r="B392" s="31" t="s">
        <v>3165</v>
      </c>
      <c r="C392" s="31" t="s">
        <v>235</v>
      </c>
      <c r="D392" s="14">
        <v>10000000</v>
      </c>
      <c r="E392" s="15">
        <v>10106.9</v>
      </c>
      <c r="F392" s="16">
        <v>6.8999999999999999E-3</v>
      </c>
      <c r="G392" s="16">
        <v>6.0588000000000003E-2</v>
      </c>
    </row>
    <row r="393" spans="1:7" x14ac:dyDescent="0.25">
      <c r="A393" s="17" t="s">
        <v>187</v>
      </c>
      <c r="B393" s="32"/>
      <c r="C393" s="32"/>
      <c r="D393" s="18"/>
      <c r="E393" s="37">
        <v>10106.9</v>
      </c>
      <c r="F393" s="38">
        <v>6.8999999999999999E-3</v>
      </c>
      <c r="G393" s="21"/>
    </row>
    <row r="394" spans="1:7" x14ac:dyDescent="0.25">
      <c r="A394" s="13"/>
      <c r="B394" s="31"/>
      <c r="C394" s="31"/>
      <c r="D394" s="14"/>
      <c r="E394" s="15"/>
      <c r="F394" s="16"/>
      <c r="G394" s="16"/>
    </row>
    <row r="395" spans="1:7" x14ac:dyDescent="0.25">
      <c r="A395" s="17" t="s">
        <v>188</v>
      </c>
      <c r="B395" s="31"/>
      <c r="C395" s="31"/>
      <c r="D395" s="14"/>
      <c r="E395" s="15"/>
      <c r="F395" s="16"/>
      <c r="G395" s="16"/>
    </row>
    <row r="396" spans="1:7" x14ac:dyDescent="0.25">
      <c r="A396" s="17" t="s">
        <v>187</v>
      </c>
      <c r="B396" s="31"/>
      <c r="C396" s="31"/>
      <c r="D396" s="14"/>
      <c r="E396" s="39" t="s">
        <v>153</v>
      </c>
      <c r="F396" s="40" t="s">
        <v>153</v>
      </c>
      <c r="G396" s="16"/>
    </row>
    <row r="397" spans="1:7" x14ac:dyDescent="0.25">
      <c r="A397" s="13"/>
      <c r="B397" s="31"/>
      <c r="C397" s="31"/>
      <c r="D397" s="14"/>
      <c r="E397" s="15"/>
      <c r="F397" s="16"/>
      <c r="G397" s="16"/>
    </row>
    <row r="398" spans="1:7" x14ac:dyDescent="0.25">
      <c r="A398" s="17" t="s">
        <v>189</v>
      </c>
      <c r="B398" s="31"/>
      <c r="C398" s="31"/>
      <c r="D398" s="14"/>
      <c r="E398" s="15"/>
      <c r="F398" s="16"/>
      <c r="G398" s="16"/>
    </row>
    <row r="399" spans="1:7" x14ac:dyDescent="0.25">
      <c r="A399" s="17" t="s">
        <v>187</v>
      </c>
      <c r="B399" s="31"/>
      <c r="C399" s="31"/>
      <c r="D399" s="14"/>
      <c r="E399" s="39" t="s">
        <v>153</v>
      </c>
      <c r="F399" s="40" t="s">
        <v>153</v>
      </c>
      <c r="G399" s="16"/>
    </row>
    <row r="400" spans="1:7" x14ac:dyDescent="0.25">
      <c r="A400" s="13"/>
      <c r="B400" s="31"/>
      <c r="C400" s="31"/>
      <c r="D400" s="14"/>
      <c r="E400" s="15"/>
      <c r="F400" s="16"/>
      <c r="G400" s="16"/>
    </row>
    <row r="401" spans="1:7" x14ac:dyDescent="0.25">
      <c r="A401" s="24" t="s">
        <v>190</v>
      </c>
      <c r="B401" s="33"/>
      <c r="C401" s="33"/>
      <c r="D401" s="25"/>
      <c r="E401" s="19">
        <v>64075.14</v>
      </c>
      <c r="F401" s="20">
        <v>4.36E-2</v>
      </c>
      <c r="G401" s="21"/>
    </row>
    <row r="402" spans="1:7" x14ac:dyDescent="0.25">
      <c r="A402" s="13"/>
      <c r="B402" s="31"/>
      <c r="C402" s="31"/>
      <c r="D402" s="14"/>
      <c r="E402" s="15"/>
      <c r="F402" s="16"/>
      <c r="G402" s="16"/>
    </row>
    <row r="403" spans="1:7" x14ac:dyDescent="0.25">
      <c r="A403" s="17" t="s">
        <v>852</v>
      </c>
      <c r="B403" s="31"/>
      <c r="C403" s="31"/>
      <c r="D403" s="14"/>
      <c r="E403" s="15"/>
      <c r="F403" s="16"/>
      <c r="G403" s="16"/>
    </row>
    <row r="404" spans="1:7" x14ac:dyDescent="0.25">
      <c r="A404" s="13"/>
      <c r="B404" s="31"/>
      <c r="C404" s="31"/>
      <c r="D404" s="14"/>
      <c r="E404" s="15"/>
      <c r="F404" s="16"/>
      <c r="G404" s="16"/>
    </row>
    <row r="405" spans="1:7" x14ac:dyDescent="0.25">
      <c r="A405" s="17" t="s">
        <v>853</v>
      </c>
      <c r="B405" s="31"/>
      <c r="C405" s="31"/>
      <c r="D405" s="14"/>
      <c r="E405" s="15"/>
      <c r="F405" s="16"/>
      <c r="G405" s="16"/>
    </row>
    <row r="406" spans="1:7" x14ac:dyDescent="0.25">
      <c r="A406" s="13" t="s">
        <v>854</v>
      </c>
      <c r="B406" s="31" t="s">
        <v>855</v>
      </c>
      <c r="C406" s="31" t="s">
        <v>235</v>
      </c>
      <c r="D406" s="14">
        <v>3000000</v>
      </c>
      <c r="E406" s="15">
        <v>2955.29</v>
      </c>
      <c r="F406" s="16">
        <v>2E-3</v>
      </c>
      <c r="G406" s="16">
        <v>5.3100000000000001E-2</v>
      </c>
    </row>
    <row r="407" spans="1:7" x14ac:dyDescent="0.25">
      <c r="A407" s="13" t="s">
        <v>3166</v>
      </c>
      <c r="B407" s="31" t="s">
        <v>3167</v>
      </c>
      <c r="C407" s="31" t="s">
        <v>235</v>
      </c>
      <c r="D407" s="14">
        <v>500000</v>
      </c>
      <c r="E407" s="15">
        <v>496.66</v>
      </c>
      <c r="F407" s="16">
        <v>2.9999999999999997E-4</v>
      </c>
      <c r="G407" s="16">
        <v>5.1199000000000001E-2</v>
      </c>
    </row>
    <row r="408" spans="1:7" x14ac:dyDescent="0.25">
      <c r="A408" s="13" t="s">
        <v>1043</v>
      </c>
      <c r="B408" s="31" t="s">
        <v>1044</v>
      </c>
      <c r="C408" s="31" t="s">
        <v>235</v>
      </c>
      <c r="D408" s="14">
        <v>500000</v>
      </c>
      <c r="E408" s="15">
        <v>490</v>
      </c>
      <c r="F408" s="16">
        <v>2.9999999999999997E-4</v>
      </c>
      <c r="G408" s="16">
        <v>5.3574999999999998E-2</v>
      </c>
    </row>
    <row r="409" spans="1:7" x14ac:dyDescent="0.25">
      <c r="A409" s="17" t="s">
        <v>187</v>
      </c>
      <c r="B409" s="32"/>
      <c r="C409" s="32"/>
      <c r="D409" s="18"/>
      <c r="E409" s="37">
        <v>3941.95</v>
      </c>
      <c r="F409" s="38">
        <v>2.5999999999999999E-3</v>
      </c>
      <c r="G409" s="21"/>
    </row>
    <row r="410" spans="1:7" x14ac:dyDescent="0.25">
      <c r="A410" s="17" t="s">
        <v>856</v>
      </c>
      <c r="B410" s="31"/>
      <c r="C410" s="31"/>
      <c r="D410" s="14"/>
      <c r="E410" s="15"/>
      <c r="F410" s="16"/>
      <c r="G410" s="16"/>
    </row>
    <row r="411" spans="1:7" x14ac:dyDescent="0.25">
      <c r="A411" s="13" t="s">
        <v>3168</v>
      </c>
      <c r="B411" s="31" t="s">
        <v>3169</v>
      </c>
      <c r="C411" s="31" t="s">
        <v>859</v>
      </c>
      <c r="D411" s="14">
        <v>30000000</v>
      </c>
      <c r="E411" s="15">
        <v>29261.85</v>
      </c>
      <c r="F411" s="16">
        <v>1.9900000000000001E-2</v>
      </c>
      <c r="G411" s="16">
        <v>6.7700999999999997E-2</v>
      </c>
    </row>
    <row r="412" spans="1:7" x14ac:dyDescent="0.25">
      <c r="A412" s="13" t="s">
        <v>3170</v>
      </c>
      <c r="B412" s="31" t="s">
        <v>3171</v>
      </c>
      <c r="C412" s="31" t="s">
        <v>859</v>
      </c>
      <c r="D412" s="14">
        <v>17500000</v>
      </c>
      <c r="E412" s="15">
        <v>16506.32</v>
      </c>
      <c r="F412" s="16">
        <v>1.12E-2</v>
      </c>
      <c r="G412" s="16">
        <v>7.2999999999999995E-2</v>
      </c>
    </row>
    <row r="413" spans="1:7" x14ac:dyDescent="0.25">
      <c r="A413" s="13" t="s">
        <v>3172</v>
      </c>
      <c r="B413" s="31" t="s">
        <v>3173</v>
      </c>
      <c r="C413" s="31" t="s">
        <v>859</v>
      </c>
      <c r="D413" s="14">
        <v>15000000</v>
      </c>
      <c r="E413" s="15">
        <v>14951.64</v>
      </c>
      <c r="F413" s="16">
        <v>1.0200000000000001E-2</v>
      </c>
      <c r="G413" s="16">
        <v>6.2135000000000003E-2</v>
      </c>
    </row>
    <row r="414" spans="1:7" x14ac:dyDescent="0.25">
      <c r="A414" s="13" t="s">
        <v>1075</v>
      </c>
      <c r="B414" s="31" t="s">
        <v>1076</v>
      </c>
      <c r="C414" s="31" t="s">
        <v>859</v>
      </c>
      <c r="D414" s="14">
        <v>15000000</v>
      </c>
      <c r="E414" s="15">
        <v>14358.17</v>
      </c>
      <c r="F414" s="16">
        <v>9.7999999999999997E-3</v>
      </c>
      <c r="G414" s="16">
        <v>7.1249999999999994E-2</v>
      </c>
    </row>
    <row r="415" spans="1:7" x14ac:dyDescent="0.25">
      <c r="A415" s="13" t="s">
        <v>3174</v>
      </c>
      <c r="B415" s="31" t="s">
        <v>3175</v>
      </c>
      <c r="C415" s="31" t="s">
        <v>859</v>
      </c>
      <c r="D415" s="14">
        <v>15000000</v>
      </c>
      <c r="E415" s="15">
        <v>14207.24</v>
      </c>
      <c r="F415" s="16">
        <v>9.7000000000000003E-3</v>
      </c>
      <c r="G415" s="16">
        <v>7.2999999999999995E-2</v>
      </c>
    </row>
    <row r="416" spans="1:7" x14ac:dyDescent="0.25">
      <c r="A416" s="13" t="s">
        <v>1061</v>
      </c>
      <c r="B416" s="31" t="s">
        <v>1062</v>
      </c>
      <c r="C416" s="31" t="s">
        <v>859</v>
      </c>
      <c r="D416" s="14">
        <v>15000000</v>
      </c>
      <c r="E416" s="15">
        <v>14169.66</v>
      </c>
      <c r="F416" s="16">
        <v>9.5999999999999992E-3</v>
      </c>
      <c r="G416" s="16">
        <v>7.2999999999999995E-2</v>
      </c>
    </row>
    <row r="417" spans="1:7" x14ac:dyDescent="0.25">
      <c r="A417" s="13" t="s">
        <v>3176</v>
      </c>
      <c r="B417" s="31" t="s">
        <v>3177</v>
      </c>
      <c r="C417" s="31" t="s">
        <v>859</v>
      </c>
      <c r="D417" s="14">
        <v>15000000</v>
      </c>
      <c r="E417" s="15">
        <v>14076.57</v>
      </c>
      <c r="F417" s="16">
        <v>9.5999999999999992E-3</v>
      </c>
      <c r="G417" s="16">
        <v>7.3000999999999996E-2</v>
      </c>
    </row>
    <row r="418" spans="1:7" x14ac:dyDescent="0.25">
      <c r="A418" s="13" t="s">
        <v>3178</v>
      </c>
      <c r="B418" s="31" t="s">
        <v>3179</v>
      </c>
      <c r="C418" s="31" t="s">
        <v>859</v>
      </c>
      <c r="D418" s="14">
        <v>10000000</v>
      </c>
      <c r="E418" s="15">
        <v>9752.19</v>
      </c>
      <c r="F418" s="16">
        <v>6.6E-3</v>
      </c>
      <c r="G418" s="16">
        <v>6.7699999999999996E-2</v>
      </c>
    </row>
    <row r="419" spans="1:7" x14ac:dyDescent="0.25">
      <c r="A419" s="13" t="s">
        <v>3180</v>
      </c>
      <c r="B419" s="31" t="s">
        <v>3181</v>
      </c>
      <c r="C419" s="31" t="s">
        <v>867</v>
      </c>
      <c r="D419" s="14">
        <v>10000000</v>
      </c>
      <c r="E419" s="15">
        <v>9739.9500000000007</v>
      </c>
      <c r="F419" s="16">
        <v>6.6E-3</v>
      </c>
      <c r="G419" s="16">
        <v>6.8149000000000001E-2</v>
      </c>
    </row>
    <row r="420" spans="1:7" x14ac:dyDescent="0.25">
      <c r="A420" s="13" t="s">
        <v>3182</v>
      </c>
      <c r="B420" s="31" t="s">
        <v>3183</v>
      </c>
      <c r="C420" s="31" t="s">
        <v>859</v>
      </c>
      <c r="D420" s="14">
        <v>10000000</v>
      </c>
      <c r="E420" s="15">
        <v>9575.49</v>
      </c>
      <c r="F420" s="16">
        <v>6.4999999999999997E-3</v>
      </c>
      <c r="G420" s="16">
        <v>7.0050000000000001E-2</v>
      </c>
    </row>
    <row r="421" spans="1:7" x14ac:dyDescent="0.25">
      <c r="A421" s="13" t="s">
        <v>862</v>
      </c>
      <c r="B421" s="31" t="s">
        <v>863</v>
      </c>
      <c r="C421" s="31" t="s">
        <v>864</v>
      </c>
      <c r="D421" s="14">
        <v>10000000</v>
      </c>
      <c r="E421" s="15">
        <v>9530.0300000000007</v>
      </c>
      <c r="F421" s="16">
        <v>6.4999999999999997E-3</v>
      </c>
      <c r="G421" s="16">
        <v>7.1999999999999995E-2</v>
      </c>
    </row>
    <row r="422" spans="1:7" x14ac:dyDescent="0.25">
      <c r="A422" s="13" t="s">
        <v>3184</v>
      </c>
      <c r="B422" s="31" t="s">
        <v>3185</v>
      </c>
      <c r="C422" s="31" t="s">
        <v>859</v>
      </c>
      <c r="D422" s="14">
        <v>10000000</v>
      </c>
      <c r="E422" s="15">
        <v>9512.84</v>
      </c>
      <c r="F422" s="16">
        <v>6.4999999999999997E-3</v>
      </c>
      <c r="G422" s="16">
        <v>7.2449E-2</v>
      </c>
    </row>
    <row r="423" spans="1:7" x14ac:dyDescent="0.25">
      <c r="A423" s="13" t="s">
        <v>3186</v>
      </c>
      <c r="B423" s="31" t="s">
        <v>3187</v>
      </c>
      <c r="C423" s="31" t="s">
        <v>864</v>
      </c>
      <c r="D423" s="14">
        <v>10000000</v>
      </c>
      <c r="E423" s="15">
        <v>9433.17</v>
      </c>
      <c r="F423" s="16">
        <v>6.4000000000000003E-3</v>
      </c>
      <c r="G423" s="16">
        <v>7.1675000000000003E-2</v>
      </c>
    </row>
    <row r="424" spans="1:7" x14ac:dyDescent="0.25">
      <c r="A424" s="13" t="s">
        <v>3188</v>
      </c>
      <c r="B424" s="31" t="s">
        <v>3189</v>
      </c>
      <c r="C424" s="31" t="s">
        <v>859</v>
      </c>
      <c r="D424" s="14">
        <v>10000000</v>
      </c>
      <c r="E424" s="15">
        <v>9401.6</v>
      </c>
      <c r="F424" s="16">
        <v>6.4000000000000003E-3</v>
      </c>
      <c r="G424" s="16">
        <v>7.2598999999999997E-2</v>
      </c>
    </row>
    <row r="425" spans="1:7" x14ac:dyDescent="0.25">
      <c r="A425" s="13" t="s">
        <v>3190</v>
      </c>
      <c r="B425" s="31" t="s">
        <v>3191</v>
      </c>
      <c r="C425" s="31" t="s">
        <v>859</v>
      </c>
      <c r="D425" s="14">
        <v>10000000</v>
      </c>
      <c r="E425" s="15">
        <v>9399.84</v>
      </c>
      <c r="F425" s="16">
        <v>6.4000000000000003E-3</v>
      </c>
      <c r="G425" s="16">
        <v>7.2599999999999998E-2</v>
      </c>
    </row>
    <row r="426" spans="1:7" x14ac:dyDescent="0.25">
      <c r="A426" s="13" t="s">
        <v>2816</v>
      </c>
      <c r="B426" s="31" t="s">
        <v>2817</v>
      </c>
      <c r="C426" s="31" t="s">
        <v>859</v>
      </c>
      <c r="D426" s="14">
        <v>5000000</v>
      </c>
      <c r="E426" s="15">
        <v>4976.78</v>
      </c>
      <c r="F426" s="16">
        <v>3.3999999999999998E-3</v>
      </c>
      <c r="G426" s="16">
        <v>6.0819999999999999E-2</v>
      </c>
    </row>
    <row r="427" spans="1:7" x14ac:dyDescent="0.25">
      <c r="A427" s="13" t="s">
        <v>3192</v>
      </c>
      <c r="B427" s="31" t="s">
        <v>3193</v>
      </c>
      <c r="C427" s="31" t="s">
        <v>864</v>
      </c>
      <c r="D427" s="14">
        <v>5000000</v>
      </c>
      <c r="E427" s="15">
        <v>4970.4399999999996</v>
      </c>
      <c r="F427" s="16">
        <v>3.3999999999999998E-3</v>
      </c>
      <c r="G427" s="16">
        <v>6.2031000000000003E-2</v>
      </c>
    </row>
    <row r="428" spans="1:7" x14ac:dyDescent="0.25">
      <c r="A428" s="13" t="s">
        <v>3194</v>
      </c>
      <c r="B428" s="31" t="s">
        <v>3195</v>
      </c>
      <c r="C428" s="31" t="s">
        <v>859</v>
      </c>
      <c r="D428" s="14">
        <v>5000000</v>
      </c>
      <c r="E428" s="15">
        <v>4759.8100000000004</v>
      </c>
      <c r="F428" s="16">
        <v>3.2000000000000002E-3</v>
      </c>
      <c r="G428" s="16">
        <v>7.1948999999999999E-2</v>
      </c>
    </row>
    <row r="429" spans="1:7" x14ac:dyDescent="0.25">
      <c r="A429" s="13" t="s">
        <v>3196</v>
      </c>
      <c r="B429" s="31" t="s">
        <v>3197</v>
      </c>
      <c r="C429" s="31" t="s">
        <v>859</v>
      </c>
      <c r="D429" s="14">
        <v>5000000</v>
      </c>
      <c r="E429" s="15">
        <v>4756.58</v>
      </c>
      <c r="F429" s="16">
        <v>3.2000000000000002E-3</v>
      </c>
      <c r="G429" s="16">
        <v>7.2399000000000005E-2</v>
      </c>
    </row>
    <row r="430" spans="1:7" x14ac:dyDescent="0.25">
      <c r="A430" s="13" t="s">
        <v>1063</v>
      </c>
      <c r="B430" s="31" t="s">
        <v>1064</v>
      </c>
      <c r="C430" s="31" t="s">
        <v>859</v>
      </c>
      <c r="D430" s="14">
        <v>5000000</v>
      </c>
      <c r="E430" s="15">
        <v>4714.12</v>
      </c>
      <c r="F430" s="16">
        <v>3.2000000000000002E-3</v>
      </c>
      <c r="G430" s="16">
        <v>7.2099999999999997E-2</v>
      </c>
    </row>
    <row r="431" spans="1:7" x14ac:dyDescent="0.25">
      <c r="A431" s="13" t="s">
        <v>3198</v>
      </c>
      <c r="B431" s="31" t="s">
        <v>3199</v>
      </c>
      <c r="C431" s="31" t="s">
        <v>864</v>
      </c>
      <c r="D431" s="14">
        <v>2500000</v>
      </c>
      <c r="E431" s="15">
        <v>2476.8200000000002</v>
      </c>
      <c r="F431" s="16">
        <v>1.6999999999999999E-3</v>
      </c>
      <c r="G431" s="16">
        <v>6.2101000000000003E-2</v>
      </c>
    </row>
    <row r="432" spans="1:7" x14ac:dyDescent="0.25">
      <c r="A432" s="13" t="s">
        <v>857</v>
      </c>
      <c r="B432" s="31" t="s">
        <v>858</v>
      </c>
      <c r="C432" s="31" t="s">
        <v>859</v>
      </c>
      <c r="D432" s="14">
        <v>2500000</v>
      </c>
      <c r="E432" s="15">
        <v>2395.25</v>
      </c>
      <c r="F432" s="16">
        <v>1.6000000000000001E-3</v>
      </c>
      <c r="G432" s="16">
        <v>7.0012000000000005E-2</v>
      </c>
    </row>
    <row r="433" spans="1:7" x14ac:dyDescent="0.25">
      <c r="A433" s="13" t="s">
        <v>872</v>
      </c>
      <c r="B433" s="31" t="s">
        <v>873</v>
      </c>
      <c r="C433" s="31" t="s">
        <v>874</v>
      </c>
      <c r="D433" s="14">
        <v>500000</v>
      </c>
      <c r="E433" s="15">
        <v>480.02</v>
      </c>
      <c r="F433" s="16">
        <v>2.9999999999999997E-4</v>
      </c>
      <c r="G433" s="16">
        <v>7.0000999999999994E-2</v>
      </c>
    </row>
    <row r="434" spans="1:7" x14ac:dyDescent="0.25">
      <c r="A434" s="17" t="s">
        <v>187</v>
      </c>
      <c r="B434" s="32"/>
      <c r="C434" s="32"/>
      <c r="D434" s="18"/>
      <c r="E434" s="37">
        <v>223406.38</v>
      </c>
      <c r="F434" s="38">
        <v>0.15190000000000001</v>
      </c>
      <c r="G434" s="21"/>
    </row>
    <row r="435" spans="1:7" x14ac:dyDescent="0.25">
      <c r="A435" s="13"/>
      <c r="B435" s="31"/>
      <c r="C435" s="31"/>
      <c r="D435" s="14"/>
      <c r="E435" s="15"/>
      <c r="F435" s="16"/>
      <c r="G435" s="16"/>
    </row>
    <row r="436" spans="1:7" x14ac:dyDescent="0.25">
      <c r="A436" s="17" t="s">
        <v>875</v>
      </c>
      <c r="B436" s="31"/>
      <c r="C436" s="31"/>
      <c r="D436" s="14"/>
      <c r="E436" s="15"/>
      <c r="F436" s="16"/>
      <c r="G436" s="16"/>
    </row>
    <row r="437" spans="1:7" x14ac:dyDescent="0.25">
      <c r="A437" s="13" t="s">
        <v>3200</v>
      </c>
      <c r="B437" s="31" t="s">
        <v>3201</v>
      </c>
      <c r="C437" s="31" t="s">
        <v>859</v>
      </c>
      <c r="D437" s="14">
        <v>5000000</v>
      </c>
      <c r="E437" s="15">
        <v>4965.99</v>
      </c>
      <c r="F437" s="16">
        <v>3.3999999999999998E-3</v>
      </c>
      <c r="G437" s="16">
        <v>6.2503000000000003E-2</v>
      </c>
    </row>
    <row r="438" spans="1:7" x14ac:dyDescent="0.25">
      <c r="A438" s="13" t="s">
        <v>1097</v>
      </c>
      <c r="B438" s="31" t="s">
        <v>1098</v>
      </c>
      <c r="C438" s="31" t="s">
        <v>859</v>
      </c>
      <c r="D438" s="14">
        <v>5000000</v>
      </c>
      <c r="E438" s="15">
        <v>4711.83</v>
      </c>
      <c r="F438" s="16">
        <v>3.2000000000000002E-3</v>
      </c>
      <c r="G438" s="16">
        <v>7.6450000000000004E-2</v>
      </c>
    </row>
    <row r="439" spans="1:7" x14ac:dyDescent="0.25">
      <c r="A439" s="17" t="s">
        <v>187</v>
      </c>
      <c r="B439" s="32"/>
      <c r="C439" s="32"/>
      <c r="D439" s="18"/>
      <c r="E439" s="37">
        <v>9677.82</v>
      </c>
      <c r="F439" s="38">
        <v>6.6E-3</v>
      </c>
      <c r="G439" s="21"/>
    </row>
    <row r="440" spans="1:7" x14ac:dyDescent="0.25">
      <c r="A440" s="13"/>
      <c r="B440" s="31"/>
      <c r="C440" s="31"/>
      <c r="D440" s="14"/>
      <c r="E440" s="15"/>
      <c r="F440" s="16"/>
      <c r="G440" s="16"/>
    </row>
    <row r="441" spans="1:7" x14ac:dyDescent="0.25">
      <c r="A441" s="24" t="s">
        <v>190</v>
      </c>
      <c r="B441" s="33"/>
      <c r="C441" s="33"/>
      <c r="D441" s="25"/>
      <c r="E441" s="19">
        <v>237026.15</v>
      </c>
      <c r="F441" s="20">
        <v>0.16109999999999999</v>
      </c>
      <c r="G441" s="21"/>
    </row>
    <row r="442" spans="1:7" x14ac:dyDescent="0.25">
      <c r="A442" s="13"/>
      <c r="B442" s="31"/>
      <c r="C442" s="31"/>
      <c r="D442" s="14"/>
      <c r="E442" s="15"/>
      <c r="F442" s="16"/>
      <c r="G442" s="16"/>
    </row>
    <row r="443" spans="1:7" x14ac:dyDescent="0.25">
      <c r="A443" s="13"/>
      <c r="B443" s="31"/>
      <c r="C443" s="31"/>
      <c r="D443" s="14"/>
      <c r="E443" s="15"/>
      <c r="F443" s="16"/>
      <c r="G443" s="16"/>
    </row>
    <row r="444" spans="1:7" x14ac:dyDescent="0.25">
      <c r="A444" s="17" t="s">
        <v>1229</v>
      </c>
      <c r="B444" s="31"/>
      <c r="C444" s="31"/>
      <c r="D444" s="14"/>
      <c r="E444" s="15"/>
      <c r="F444" s="16"/>
      <c r="G444" s="16"/>
    </row>
    <row r="445" spans="1:7" x14ac:dyDescent="0.25">
      <c r="A445" s="13" t="s">
        <v>1230</v>
      </c>
      <c r="B445" s="31" t="s">
        <v>1231</v>
      </c>
      <c r="C445" s="31"/>
      <c r="D445" s="14">
        <v>3273843.6203999999</v>
      </c>
      <c r="E445" s="15">
        <v>117365.67</v>
      </c>
      <c r="F445" s="16">
        <v>7.9699999999999993E-2</v>
      </c>
      <c r="G445" s="16"/>
    </row>
    <row r="446" spans="1:7" x14ac:dyDescent="0.25">
      <c r="A446" s="13" t="s">
        <v>2031</v>
      </c>
      <c r="B446" s="31" t="s">
        <v>2032</v>
      </c>
      <c r="C446" s="31"/>
      <c r="D446" s="14">
        <v>171039988.91659999</v>
      </c>
      <c r="E446" s="15">
        <v>56449.87</v>
      </c>
      <c r="F446" s="16">
        <v>3.8399999999999997E-2</v>
      </c>
      <c r="G446" s="16"/>
    </row>
    <row r="447" spans="1:7" x14ac:dyDescent="0.25">
      <c r="A447" s="13" t="s">
        <v>2080</v>
      </c>
      <c r="B447" s="31" t="s">
        <v>2081</v>
      </c>
      <c r="C447" s="31"/>
      <c r="D447" s="14">
        <v>999950.00249999994</v>
      </c>
      <c r="E447" s="15">
        <v>10777.03</v>
      </c>
      <c r="F447" s="16">
        <v>7.3000000000000001E-3</v>
      </c>
      <c r="G447" s="16"/>
    </row>
    <row r="448" spans="1:7" x14ac:dyDescent="0.25">
      <c r="A448" s="13" t="s">
        <v>2084</v>
      </c>
      <c r="B448" s="31" t="s">
        <v>2085</v>
      </c>
      <c r="C448" s="31"/>
      <c r="D448" s="14">
        <v>13730586.296599999</v>
      </c>
      <c r="E448" s="15">
        <v>1524.23</v>
      </c>
      <c r="F448" s="16">
        <v>1E-3</v>
      </c>
      <c r="G448" s="16"/>
    </row>
    <row r="449" spans="1:7" x14ac:dyDescent="0.25">
      <c r="A449" s="13"/>
      <c r="B449" s="31"/>
      <c r="C449" s="31"/>
      <c r="D449" s="14"/>
      <c r="E449" s="15"/>
      <c r="F449" s="16"/>
      <c r="G449" s="16"/>
    </row>
    <row r="450" spans="1:7" x14ac:dyDescent="0.25">
      <c r="A450" s="24" t="s">
        <v>190</v>
      </c>
      <c r="B450" s="33"/>
      <c r="C450" s="33"/>
      <c r="D450" s="25"/>
      <c r="E450" s="19">
        <v>186116.8</v>
      </c>
      <c r="F450" s="20">
        <v>0.12640000000000001</v>
      </c>
      <c r="G450" s="21"/>
    </row>
    <row r="451" spans="1:7" x14ac:dyDescent="0.25">
      <c r="A451" s="13"/>
      <c r="B451" s="31"/>
      <c r="C451" s="31"/>
      <c r="D451" s="14"/>
      <c r="E451" s="15"/>
      <c r="F451" s="16"/>
      <c r="G451" s="16"/>
    </row>
    <row r="452" spans="1:7" x14ac:dyDescent="0.25">
      <c r="A452" s="17" t="s">
        <v>191</v>
      </c>
      <c r="B452" s="31"/>
      <c r="C452" s="31"/>
      <c r="D452" s="14"/>
      <c r="E452" s="15"/>
      <c r="F452" s="16"/>
      <c r="G452" s="16"/>
    </row>
    <row r="453" spans="1:7" x14ac:dyDescent="0.25">
      <c r="A453" s="13" t="s">
        <v>192</v>
      </c>
      <c r="B453" s="31"/>
      <c r="C453" s="31"/>
      <c r="D453" s="14"/>
      <c r="E453" s="15">
        <v>45404.959999999999</v>
      </c>
      <c r="F453" s="16">
        <v>3.09E-2</v>
      </c>
      <c r="G453" s="16">
        <v>5.2331000000000003E-2</v>
      </c>
    </row>
    <row r="454" spans="1:7" x14ac:dyDescent="0.25">
      <c r="A454" s="17" t="s">
        <v>187</v>
      </c>
      <c r="B454" s="32"/>
      <c r="C454" s="32"/>
      <c r="D454" s="18"/>
      <c r="E454" s="37">
        <v>45404.959999999999</v>
      </c>
      <c r="F454" s="38">
        <v>3.09E-2</v>
      </c>
      <c r="G454" s="21"/>
    </row>
    <row r="455" spans="1:7" x14ac:dyDescent="0.25">
      <c r="A455" s="13"/>
      <c r="B455" s="31"/>
      <c r="C455" s="31"/>
      <c r="D455" s="14"/>
      <c r="E455" s="15"/>
      <c r="F455" s="16"/>
      <c r="G455" s="16"/>
    </row>
    <row r="456" spans="1:7" x14ac:dyDescent="0.25">
      <c r="A456" s="24" t="s">
        <v>190</v>
      </c>
      <c r="B456" s="33"/>
      <c r="C456" s="33"/>
      <c r="D456" s="25"/>
      <c r="E456" s="19">
        <v>45404.959999999999</v>
      </c>
      <c r="F456" s="20">
        <v>3.09E-2</v>
      </c>
      <c r="G456" s="21"/>
    </row>
    <row r="457" spans="1:7" x14ac:dyDescent="0.25">
      <c r="A457" s="13" t="s">
        <v>193</v>
      </c>
      <c r="B457" s="31"/>
      <c r="C457" s="31"/>
      <c r="D457" s="14"/>
      <c r="E457" s="15">
        <v>1403.3955808999999</v>
      </c>
      <c r="F457" s="16">
        <v>9.5299999999999996E-4</v>
      </c>
      <c r="G457" s="16"/>
    </row>
    <row r="458" spans="1:7" x14ac:dyDescent="0.25">
      <c r="A458" s="13" t="s">
        <v>194</v>
      </c>
      <c r="B458" s="31"/>
      <c r="C458" s="31"/>
      <c r="D458" s="14"/>
      <c r="E458" s="35">
        <v>-34483.375580899999</v>
      </c>
      <c r="F458" s="36">
        <v>-2.3352999999999999E-2</v>
      </c>
      <c r="G458" s="16">
        <v>5.2331000000000003E-2</v>
      </c>
    </row>
    <row r="459" spans="1:7" x14ac:dyDescent="0.25">
      <c r="A459" s="26" t="s">
        <v>195</v>
      </c>
      <c r="B459" s="34"/>
      <c r="C459" s="34"/>
      <c r="D459" s="27"/>
      <c r="E459" s="28">
        <v>1471743.52</v>
      </c>
      <c r="F459" s="29">
        <v>1</v>
      </c>
      <c r="G459" s="29"/>
    </row>
    <row r="460" spans="1:7" x14ac:dyDescent="0.25">
      <c r="A460" s="69" t="s">
        <v>197</v>
      </c>
    </row>
    <row r="461" spans="1:7" x14ac:dyDescent="0.25">
      <c r="A461" s="1" t="s">
        <v>955</v>
      </c>
    </row>
    <row r="462" spans="1:7" x14ac:dyDescent="0.25">
      <c r="A462" s="1" t="s">
        <v>882</v>
      </c>
    </row>
    <row r="463" spans="1:7" x14ac:dyDescent="0.25">
      <c r="A463" s="1" t="s">
        <v>196</v>
      </c>
    </row>
    <row r="464" spans="1:7" x14ac:dyDescent="0.25">
      <c r="A464" s="1" t="s">
        <v>199</v>
      </c>
    </row>
    <row r="465" spans="1:3" x14ac:dyDescent="0.25">
      <c r="A465" s="47" t="s">
        <v>200</v>
      </c>
      <c r="B465" s="3" t="s">
        <v>153</v>
      </c>
    </row>
    <row r="466" spans="1:3" x14ac:dyDescent="0.25">
      <c r="A466" t="s">
        <v>201</v>
      </c>
    </row>
    <row r="467" spans="1:3" x14ac:dyDescent="0.25">
      <c r="A467" t="s">
        <v>202</v>
      </c>
      <c r="B467" t="s">
        <v>203</v>
      </c>
      <c r="C467" t="s">
        <v>203</v>
      </c>
    </row>
    <row r="468" spans="1:3" x14ac:dyDescent="0.25">
      <c r="B468" s="48">
        <v>46112</v>
      </c>
      <c r="C468" s="48">
        <v>46142</v>
      </c>
    </row>
    <row r="469" spans="1:3" x14ac:dyDescent="0.25">
      <c r="A469" t="s">
        <v>478</v>
      </c>
      <c r="B469">
        <v>21.819099999999999</v>
      </c>
      <c r="C469">
        <v>21.915099999999999</v>
      </c>
    </row>
    <row r="470" spans="1:3" x14ac:dyDescent="0.25">
      <c r="A470" t="s">
        <v>205</v>
      </c>
      <c r="B470">
        <v>15.598699999999999</v>
      </c>
      <c r="C470">
        <v>15.667299999999999</v>
      </c>
    </row>
    <row r="471" spans="1:3" x14ac:dyDescent="0.25">
      <c r="A471" t="s">
        <v>1324</v>
      </c>
      <c r="B471">
        <v>17.9251</v>
      </c>
      <c r="C471">
        <v>18.003699999999998</v>
      </c>
    </row>
    <row r="472" spans="1:3" x14ac:dyDescent="0.25">
      <c r="A472" t="s">
        <v>1124</v>
      </c>
      <c r="B472">
        <v>20.348199999999999</v>
      </c>
      <c r="C472">
        <v>20.433900000000001</v>
      </c>
    </row>
    <row r="473" spans="1:3" x14ac:dyDescent="0.25">
      <c r="A473" t="s">
        <v>479</v>
      </c>
      <c r="B473">
        <v>20.2286</v>
      </c>
      <c r="C473">
        <v>20.306699999999999</v>
      </c>
    </row>
    <row r="474" spans="1:3" x14ac:dyDescent="0.25">
      <c r="A474" t="s">
        <v>207</v>
      </c>
      <c r="B474">
        <v>14.8445</v>
      </c>
      <c r="C474">
        <v>14.901899999999999</v>
      </c>
    </row>
    <row r="475" spans="1:3" x14ac:dyDescent="0.25">
      <c r="A475" t="s">
        <v>1327</v>
      </c>
      <c r="B475">
        <v>16.526900000000001</v>
      </c>
      <c r="C475">
        <v>16.590800000000002</v>
      </c>
    </row>
    <row r="477" spans="1:3" x14ac:dyDescent="0.25">
      <c r="A477" t="s">
        <v>208</v>
      </c>
      <c r="B477" s="3" t="s">
        <v>153</v>
      </c>
    </row>
    <row r="478" spans="1:3" x14ac:dyDescent="0.25">
      <c r="A478" t="s">
        <v>209</v>
      </c>
      <c r="B478" s="3" t="s">
        <v>153</v>
      </c>
    </row>
    <row r="479" spans="1:3" ht="29.1" customHeight="1" x14ac:dyDescent="0.25">
      <c r="A479" s="47" t="s">
        <v>210</v>
      </c>
      <c r="B479" s="3" t="s">
        <v>153</v>
      </c>
    </row>
    <row r="480" spans="1:3" ht="29.1" customHeight="1" x14ac:dyDescent="0.25">
      <c r="A480" s="47" t="s">
        <v>211</v>
      </c>
      <c r="B480" s="3" t="s">
        <v>153</v>
      </c>
    </row>
    <row r="481" spans="1:9" x14ac:dyDescent="0.25">
      <c r="A481" t="s">
        <v>480</v>
      </c>
      <c r="B481" s="49">
        <v>12.5091</v>
      </c>
    </row>
    <row r="482" spans="1:9" ht="43.5" customHeight="1" x14ac:dyDescent="0.25">
      <c r="A482" s="47" t="s">
        <v>213</v>
      </c>
      <c r="B482" s="3">
        <v>0</v>
      </c>
    </row>
    <row r="483" spans="1:9" x14ac:dyDescent="0.25">
      <c r="B483" s="3"/>
    </row>
    <row r="484" spans="1:9" ht="29.1" customHeight="1" x14ac:dyDescent="0.25">
      <c r="A484" s="47" t="s">
        <v>214</v>
      </c>
      <c r="B484" s="3" t="s">
        <v>153</v>
      </c>
    </row>
    <row r="485" spans="1:9" ht="29.1" customHeight="1" x14ac:dyDescent="0.25">
      <c r="A485" s="47" t="s">
        <v>215</v>
      </c>
      <c r="B485">
        <v>8313.77</v>
      </c>
    </row>
    <row r="486" spans="1:9" ht="29.1" customHeight="1" x14ac:dyDescent="0.25">
      <c r="A486" s="47" t="s">
        <v>216</v>
      </c>
      <c r="B486" s="3" t="s">
        <v>153</v>
      </c>
    </row>
    <row r="487" spans="1:9" ht="29.1" customHeight="1" x14ac:dyDescent="0.25">
      <c r="A487" s="47" t="s">
        <v>217</v>
      </c>
      <c r="B487" s="3" t="s">
        <v>153</v>
      </c>
    </row>
    <row r="489" spans="1:9" x14ac:dyDescent="0.25">
      <c r="A489" s="77" t="s">
        <v>481</v>
      </c>
      <c r="B489" s="78" t="s">
        <v>482</v>
      </c>
      <c r="C489" s="76"/>
      <c r="D489" s="76"/>
      <c r="E489" s="76"/>
      <c r="F489" s="76"/>
      <c r="G489" s="76"/>
      <c r="H489" s="76"/>
      <c r="I489" s="76"/>
    </row>
    <row r="490" spans="1:9" x14ac:dyDescent="0.25">
      <c r="A490" s="76"/>
      <c r="B490" s="76"/>
      <c r="C490" s="76"/>
      <c r="D490" s="76"/>
      <c r="E490" s="76"/>
      <c r="F490" s="76"/>
      <c r="G490" s="76"/>
      <c r="H490" s="76"/>
      <c r="I490" s="76"/>
    </row>
    <row r="491" spans="1:9" x14ac:dyDescent="0.25">
      <c r="A491" s="77" t="s">
        <v>483</v>
      </c>
      <c r="B491" s="79" t="s">
        <v>1028</v>
      </c>
      <c r="C491" s="80"/>
      <c r="D491" s="80"/>
      <c r="E491" s="76"/>
      <c r="F491" s="76"/>
      <c r="G491" s="76"/>
      <c r="H491" s="76"/>
      <c r="I491" s="76"/>
    </row>
    <row r="492" spans="1:9" x14ac:dyDescent="0.25">
      <c r="A492" s="76"/>
      <c r="B492" s="81" t="s">
        <v>486</v>
      </c>
      <c r="C492" s="82" t="s">
        <v>958</v>
      </c>
      <c r="D492" s="83" t="s">
        <v>959</v>
      </c>
      <c r="E492" s="81" t="s">
        <v>148</v>
      </c>
      <c r="F492" s="82" t="s">
        <v>960</v>
      </c>
      <c r="G492" s="81" t="s">
        <v>961</v>
      </c>
      <c r="H492" s="76"/>
      <c r="I492" s="76"/>
    </row>
    <row r="493" spans="1:9" x14ac:dyDescent="0.25">
      <c r="A493" s="76"/>
      <c r="B493" s="84" t="s">
        <v>3202</v>
      </c>
      <c r="C493" s="84" t="s">
        <v>3203</v>
      </c>
      <c r="D493" s="84" t="s">
        <v>2420</v>
      </c>
      <c r="E493" s="85">
        <v>289000</v>
      </c>
      <c r="F493" s="86">
        <v>732.49746800000003</v>
      </c>
      <c r="G493" s="86">
        <v>761.6</v>
      </c>
      <c r="H493" s="87"/>
      <c r="I493" s="76"/>
    </row>
    <row r="494" spans="1:9" x14ac:dyDescent="0.25">
      <c r="A494" s="76"/>
      <c r="B494" s="84" t="s">
        <v>3202</v>
      </c>
      <c r="C494" s="84" t="s">
        <v>3204</v>
      </c>
      <c r="D494" s="84" t="s">
        <v>2420</v>
      </c>
      <c r="E494" s="85">
        <v>778125</v>
      </c>
      <c r="F494" s="86">
        <v>265.88727299999999</v>
      </c>
      <c r="G494" s="86">
        <v>266.33999999999997</v>
      </c>
      <c r="H494" s="87"/>
      <c r="I494" s="76"/>
    </row>
    <row r="495" spans="1:9" x14ac:dyDescent="0.25">
      <c r="A495" s="76"/>
      <c r="B495" s="84" t="s">
        <v>3202</v>
      </c>
      <c r="C495" s="84" t="s">
        <v>2455</v>
      </c>
      <c r="D495" s="84" t="s">
        <v>2420</v>
      </c>
      <c r="E495" s="85">
        <v>4140700</v>
      </c>
      <c r="F495" s="86">
        <v>244.377666</v>
      </c>
      <c r="G495" s="86">
        <v>247.12</v>
      </c>
      <c r="H495" s="87"/>
      <c r="I495" s="76"/>
    </row>
    <row r="496" spans="1:9" x14ac:dyDescent="0.25">
      <c r="A496" s="76"/>
      <c r="B496" s="84" t="s">
        <v>3202</v>
      </c>
      <c r="C496" s="84" t="s">
        <v>3205</v>
      </c>
      <c r="D496" s="84" t="s">
        <v>2420</v>
      </c>
      <c r="E496" s="85">
        <v>1919375</v>
      </c>
      <c r="F496" s="86">
        <v>459.13090299999999</v>
      </c>
      <c r="G496" s="86">
        <v>469.35</v>
      </c>
      <c r="H496" s="87"/>
      <c r="I496" s="76"/>
    </row>
    <row r="497" spans="1:9" x14ac:dyDescent="0.25">
      <c r="A497" s="76"/>
      <c r="B497" s="84" t="s">
        <v>3202</v>
      </c>
      <c r="C497" s="84" t="s">
        <v>3206</v>
      </c>
      <c r="D497" s="84" t="s">
        <v>2420</v>
      </c>
      <c r="E497" s="85">
        <v>412824.99999999988</v>
      </c>
      <c r="F497" s="86">
        <v>587.95130600000005</v>
      </c>
      <c r="G497" s="86">
        <v>609.25</v>
      </c>
      <c r="H497" s="87"/>
      <c r="I497" s="76"/>
    </row>
    <row r="498" spans="1:9" x14ac:dyDescent="0.25">
      <c r="A498" s="76"/>
      <c r="B498" s="84" t="s">
        <v>3202</v>
      </c>
      <c r="C498" s="84" t="s">
        <v>3207</v>
      </c>
      <c r="D498" s="84" t="s">
        <v>2420</v>
      </c>
      <c r="E498" s="85">
        <v>589200</v>
      </c>
      <c r="F498" s="86">
        <v>1226.7407579999999</v>
      </c>
      <c r="G498" s="86">
        <v>1235.2</v>
      </c>
      <c r="H498" s="87"/>
      <c r="I498" s="76"/>
    </row>
    <row r="499" spans="1:9" x14ac:dyDescent="0.25">
      <c r="A499" s="76"/>
      <c r="B499" s="84" t="s">
        <v>3202</v>
      </c>
      <c r="C499" s="84" t="s">
        <v>2456</v>
      </c>
      <c r="D499" s="84" t="s">
        <v>2420</v>
      </c>
      <c r="E499" s="85">
        <v>122150</v>
      </c>
      <c r="F499" s="86">
        <v>1698.0911020000001</v>
      </c>
      <c r="G499" s="86">
        <v>1671</v>
      </c>
      <c r="H499" s="87"/>
      <c r="I499" s="76"/>
    </row>
    <row r="500" spans="1:9" x14ac:dyDescent="0.25">
      <c r="A500" s="76"/>
      <c r="B500" s="84" t="s">
        <v>3202</v>
      </c>
      <c r="C500" s="84" t="s">
        <v>3208</v>
      </c>
      <c r="D500" s="84" t="s">
        <v>2420</v>
      </c>
      <c r="E500" s="85">
        <v>3500</v>
      </c>
      <c r="F500" s="86">
        <v>4913.4099510000005</v>
      </c>
      <c r="G500" s="86">
        <v>4885.8</v>
      </c>
      <c r="H500" s="87"/>
      <c r="I500" s="76"/>
    </row>
    <row r="501" spans="1:9" x14ac:dyDescent="0.25">
      <c r="A501" s="76"/>
      <c r="B501" s="84" t="s">
        <v>3202</v>
      </c>
      <c r="C501" s="84" t="s">
        <v>3209</v>
      </c>
      <c r="D501" s="84" t="s">
        <v>2420</v>
      </c>
      <c r="E501" s="85">
        <v>6350</v>
      </c>
      <c r="F501" s="86">
        <v>15462.299181</v>
      </c>
      <c r="G501" s="86">
        <v>15535</v>
      </c>
      <c r="H501" s="87"/>
      <c r="I501" s="76"/>
    </row>
    <row r="502" spans="1:9" x14ac:dyDescent="0.25">
      <c r="A502" s="76"/>
      <c r="B502" s="84" t="s">
        <v>3202</v>
      </c>
      <c r="C502" s="84" t="s">
        <v>3210</v>
      </c>
      <c r="D502" s="84" t="s">
        <v>2420</v>
      </c>
      <c r="E502" s="85">
        <v>67900</v>
      </c>
      <c r="F502" s="86">
        <v>1779.900001</v>
      </c>
      <c r="G502" s="86">
        <v>1771</v>
      </c>
      <c r="H502" s="87"/>
      <c r="I502" s="76"/>
    </row>
    <row r="503" spans="1:9" x14ac:dyDescent="0.25">
      <c r="A503" s="76"/>
      <c r="B503" s="84" t="s">
        <v>3202</v>
      </c>
      <c r="C503" s="84" t="s">
        <v>2457</v>
      </c>
      <c r="D503" s="84" t="s">
        <v>2420</v>
      </c>
      <c r="E503" s="85">
        <v>473524.99999999988</v>
      </c>
      <c r="F503" s="86">
        <v>949.41695400000003</v>
      </c>
      <c r="G503" s="86">
        <v>927.9</v>
      </c>
      <c r="H503" s="87"/>
      <c r="I503" s="76"/>
    </row>
    <row r="504" spans="1:9" x14ac:dyDescent="0.25">
      <c r="A504" s="76"/>
      <c r="B504" s="84" t="s">
        <v>3202</v>
      </c>
      <c r="C504" s="84" t="s">
        <v>3211</v>
      </c>
      <c r="D504" s="84" t="s">
        <v>2420</v>
      </c>
      <c r="E504" s="85">
        <v>172150</v>
      </c>
      <c r="F504" s="86">
        <v>1131.71209</v>
      </c>
      <c r="G504" s="86">
        <v>1119.9000000000001</v>
      </c>
      <c r="H504" s="87"/>
      <c r="I504" s="76"/>
    </row>
    <row r="505" spans="1:9" x14ac:dyDescent="0.25">
      <c r="A505" s="76"/>
      <c r="B505" s="84" t="s">
        <v>3202</v>
      </c>
      <c r="C505" s="84" t="s">
        <v>3212</v>
      </c>
      <c r="D505" s="84" t="s">
        <v>2420</v>
      </c>
      <c r="E505" s="85">
        <v>5437575</v>
      </c>
      <c r="F505" s="86">
        <v>103.715029</v>
      </c>
      <c r="G505" s="86">
        <v>101.51</v>
      </c>
      <c r="H505" s="87"/>
      <c r="I505" s="76"/>
    </row>
    <row r="506" spans="1:9" x14ac:dyDescent="0.25">
      <c r="A506" s="76"/>
      <c r="B506" s="84" t="s">
        <v>3202</v>
      </c>
      <c r="C506" s="84" t="s">
        <v>3213</v>
      </c>
      <c r="D506" s="84" t="s">
        <v>2420</v>
      </c>
      <c r="E506" s="85">
        <v>711900</v>
      </c>
      <c r="F506" s="86">
        <v>467.77680600000002</v>
      </c>
      <c r="G506" s="86">
        <v>460.3</v>
      </c>
      <c r="H506" s="87"/>
      <c r="I506" s="76"/>
    </row>
    <row r="507" spans="1:9" x14ac:dyDescent="0.25">
      <c r="A507" s="76"/>
      <c r="B507" s="84" t="s">
        <v>3202</v>
      </c>
      <c r="C507" s="84" t="s">
        <v>3214</v>
      </c>
      <c r="D507" s="84" t="s">
        <v>2420</v>
      </c>
      <c r="E507" s="85">
        <v>150000</v>
      </c>
      <c r="F507" s="86">
        <v>2704.0237529999999</v>
      </c>
      <c r="G507" s="86">
        <v>2742.2</v>
      </c>
      <c r="H507" s="87"/>
      <c r="I507" s="76"/>
    </row>
    <row r="508" spans="1:9" x14ac:dyDescent="0.25">
      <c r="A508" s="76"/>
      <c r="B508" s="84" t="s">
        <v>3202</v>
      </c>
      <c r="C508" s="84" t="s">
        <v>3215</v>
      </c>
      <c r="D508" s="84" t="s">
        <v>2420</v>
      </c>
      <c r="E508" s="85">
        <v>184600</v>
      </c>
      <c r="F508" s="86">
        <v>268.6447</v>
      </c>
      <c r="G508" s="86">
        <v>271</v>
      </c>
      <c r="H508" s="87"/>
      <c r="I508" s="76"/>
    </row>
    <row r="509" spans="1:9" x14ac:dyDescent="0.25">
      <c r="A509" s="76"/>
      <c r="B509" s="84" t="s">
        <v>3202</v>
      </c>
      <c r="C509" s="84" t="s">
        <v>3216</v>
      </c>
      <c r="D509" s="84" t="s">
        <v>2420</v>
      </c>
      <c r="E509" s="85">
        <v>55300</v>
      </c>
      <c r="F509" s="86">
        <v>1367.5994000000001</v>
      </c>
      <c r="G509" s="86">
        <v>1368.6</v>
      </c>
      <c r="H509" s="87"/>
      <c r="I509" s="76"/>
    </row>
    <row r="510" spans="1:9" x14ac:dyDescent="0.25">
      <c r="A510" s="76"/>
      <c r="B510" s="84" t="s">
        <v>3202</v>
      </c>
      <c r="C510" s="84" t="s">
        <v>3217</v>
      </c>
      <c r="D510" s="84" t="s">
        <v>2420</v>
      </c>
      <c r="E510" s="85">
        <v>101000</v>
      </c>
      <c r="F510" s="86">
        <v>1047.4871009999999</v>
      </c>
      <c r="G510" s="86">
        <v>1039.25</v>
      </c>
      <c r="H510" s="87"/>
      <c r="I510" s="76"/>
    </row>
    <row r="511" spans="1:9" x14ac:dyDescent="0.25">
      <c r="A511" s="76"/>
      <c r="B511" s="84" t="s">
        <v>3202</v>
      </c>
      <c r="C511" s="84" t="s">
        <v>3218</v>
      </c>
      <c r="D511" s="84" t="s">
        <v>2420</v>
      </c>
      <c r="E511" s="85">
        <v>13275</v>
      </c>
      <c r="F511" s="86">
        <v>2277.7864119999999</v>
      </c>
      <c r="G511" s="86">
        <v>2252.1</v>
      </c>
      <c r="H511" s="87"/>
      <c r="I511" s="76"/>
    </row>
    <row r="512" spans="1:9" x14ac:dyDescent="0.25">
      <c r="A512" s="76"/>
      <c r="B512" s="84" t="s">
        <v>3202</v>
      </c>
      <c r="C512" s="84" t="s">
        <v>3219</v>
      </c>
      <c r="D512" s="84" t="s">
        <v>2420</v>
      </c>
      <c r="E512" s="85">
        <v>8200</v>
      </c>
      <c r="F512" s="86">
        <v>32560.213350000002</v>
      </c>
      <c r="G512" s="86">
        <v>33725</v>
      </c>
      <c r="H512" s="87"/>
      <c r="I512" s="76"/>
    </row>
    <row r="513" spans="1:9" x14ac:dyDescent="0.25">
      <c r="A513" s="76"/>
      <c r="B513" s="84" t="s">
        <v>3202</v>
      </c>
      <c r="C513" s="84" t="s">
        <v>3220</v>
      </c>
      <c r="D513" s="84" t="s">
        <v>2420</v>
      </c>
      <c r="E513" s="85">
        <v>3550</v>
      </c>
      <c r="F513" s="86">
        <v>10363.528146000001</v>
      </c>
      <c r="G513" s="86">
        <v>10336</v>
      </c>
      <c r="H513" s="87"/>
      <c r="I513" s="76"/>
    </row>
    <row r="514" spans="1:9" x14ac:dyDescent="0.25">
      <c r="A514" s="76"/>
      <c r="B514" s="84" t="s">
        <v>3202</v>
      </c>
      <c r="C514" s="84" t="s">
        <v>3221</v>
      </c>
      <c r="D514" s="84" t="s">
        <v>2420</v>
      </c>
      <c r="E514" s="85">
        <v>34475</v>
      </c>
      <c r="F514" s="86">
        <v>3372.1497399999998</v>
      </c>
      <c r="G514" s="86">
        <v>3133.4</v>
      </c>
      <c r="H514" s="87"/>
      <c r="I514" s="76"/>
    </row>
    <row r="515" spans="1:9" x14ac:dyDescent="0.25">
      <c r="A515" s="76"/>
      <c r="B515" s="84" t="s">
        <v>3202</v>
      </c>
      <c r="C515" s="84" t="s">
        <v>3222</v>
      </c>
      <c r="D515" s="84" t="s">
        <v>2420</v>
      </c>
      <c r="E515" s="85">
        <v>27750</v>
      </c>
      <c r="F515" s="86">
        <v>1790.7261000000001</v>
      </c>
      <c r="G515" s="86">
        <v>1764.1</v>
      </c>
      <c r="H515" s="87"/>
      <c r="I515" s="76"/>
    </row>
    <row r="516" spans="1:9" x14ac:dyDescent="0.25">
      <c r="A516" s="76"/>
      <c r="B516" s="84" t="s">
        <v>3202</v>
      </c>
      <c r="C516" s="84" t="s">
        <v>3223</v>
      </c>
      <c r="D516" s="84" t="s">
        <v>2420</v>
      </c>
      <c r="E516" s="85">
        <v>36750</v>
      </c>
      <c r="F516" s="86">
        <v>952.101</v>
      </c>
      <c r="G516" s="86">
        <v>942.2</v>
      </c>
      <c r="H516" s="87"/>
      <c r="I516" s="76"/>
    </row>
    <row r="517" spans="1:9" x14ac:dyDescent="0.25">
      <c r="A517" s="76"/>
      <c r="B517" s="84" t="s">
        <v>3202</v>
      </c>
      <c r="C517" s="84" t="s">
        <v>3224</v>
      </c>
      <c r="D517" s="84" t="s">
        <v>2420</v>
      </c>
      <c r="E517" s="85">
        <v>2375</v>
      </c>
      <c r="F517" s="86">
        <v>1840.18</v>
      </c>
      <c r="G517" s="86">
        <v>1908.1</v>
      </c>
      <c r="H517" s="87"/>
      <c r="I517" s="76"/>
    </row>
    <row r="518" spans="1:9" x14ac:dyDescent="0.25">
      <c r="A518" s="76"/>
      <c r="B518" s="84" t="s">
        <v>3202</v>
      </c>
      <c r="C518" s="84" t="s">
        <v>3225</v>
      </c>
      <c r="D518" s="84" t="s">
        <v>2420</v>
      </c>
      <c r="E518" s="85">
        <v>1838650</v>
      </c>
      <c r="F518" s="86">
        <v>787.066012</v>
      </c>
      <c r="G518" s="86">
        <v>768.45</v>
      </c>
      <c r="H518" s="87"/>
      <c r="I518" s="76"/>
    </row>
    <row r="519" spans="1:9" x14ac:dyDescent="0.25">
      <c r="A519" s="76"/>
      <c r="B519" s="84" t="s">
        <v>3202</v>
      </c>
      <c r="C519" s="84" t="s">
        <v>3226</v>
      </c>
      <c r="D519" s="84" t="s">
        <v>2420</v>
      </c>
      <c r="E519" s="85">
        <v>506100</v>
      </c>
      <c r="F519" s="86">
        <v>1331.4207140000001</v>
      </c>
      <c r="G519" s="86">
        <v>1278.5</v>
      </c>
      <c r="H519" s="87"/>
      <c r="I519" s="76"/>
    </row>
    <row r="520" spans="1:9" x14ac:dyDescent="0.25">
      <c r="A520" s="76"/>
      <c r="B520" s="84" t="s">
        <v>3202</v>
      </c>
      <c r="C520" s="84" t="s">
        <v>3227</v>
      </c>
      <c r="D520" s="84" t="s">
        <v>2420</v>
      </c>
      <c r="E520" s="85">
        <v>2446400</v>
      </c>
      <c r="F520" s="86">
        <v>308.096338</v>
      </c>
      <c r="G520" s="86">
        <v>317.95</v>
      </c>
      <c r="H520" s="87"/>
      <c r="I520" s="76"/>
    </row>
    <row r="521" spans="1:9" x14ac:dyDescent="0.25">
      <c r="A521" s="76"/>
      <c r="B521" s="84" t="s">
        <v>3202</v>
      </c>
      <c r="C521" s="84" t="s">
        <v>3228</v>
      </c>
      <c r="D521" s="84" t="s">
        <v>2420</v>
      </c>
      <c r="E521" s="85">
        <v>500000</v>
      </c>
      <c r="F521" s="86">
        <v>383.00040000000001</v>
      </c>
      <c r="G521" s="86">
        <v>387.75</v>
      </c>
      <c r="H521" s="87"/>
      <c r="I521" s="76"/>
    </row>
    <row r="522" spans="1:9" x14ac:dyDescent="0.25">
      <c r="A522" s="76"/>
      <c r="B522" s="84" t="s">
        <v>3202</v>
      </c>
      <c r="C522" s="84" t="s">
        <v>3229</v>
      </c>
      <c r="D522" s="84" t="s">
        <v>2420</v>
      </c>
      <c r="E522" s="85">
        <v>7500</v>
      </c>
      <c r="F522" s="86">
        <v>373.92</v>
      </c>
      <c r="G522" s="86">
        <v>403.3</v>
      </c>
      <c r="H522" s="87"/>
      <c r="I522" s="76"/>
    </row>
    <row r="523" spans="1:9" x14ac:dyDescent="0.25">
      <c r="A523" s="76"/>
      <c r="B523" s="84" t="s">
        <v>3202</v>
      </c>
      <c r="C523" s="84" t="s">
        <v>3230</v>
      </c>
      <c r="D523" s="84" t="s">
        <v>2420</v>
      </c>
      <c r="E523" s="85">
        <v>26600</v>
      </c>
      <c r="F523" s="86">
        <v>356.78160000000003</v>
      </c>
      <c r="G523" s="86">
        <v>357.75</v>
      </c>
      <c r="H523" s="87"/>
      <c r="I523" s="76"/>
    </row>
    <row r="524" spans="1:9" x14ac:dyDescent="0.25">
      <c r="A524" s="76"/>
      <c r="B524" s="84" t="s">
        <v>3202</v>
      </c>
      <c r="C524" s="84" t="s">
        <v>3231</v>
      </c>
      <c r="D524" s="84" t="s">
        <v>2420</v>
      </c>
      <c r="E524" s="85">
        <v>150000</v>
      </c>
      <c r="F524" s="86">
        <v>1367.7007000000001</v>
      </c>
      <c r="G524" s="86">
        <v>1444</v>
      </c>
      <c r="H524" s="87"/>
      <c r="I524" s="76"/>
    </row>
    <row r="525" spans="1:9" x14ac:dyDescent="0.25">
      <c r="A525" s="76"/>
      <c r="B525" s="84" t="s">
        <v>3202</v>
      </c>
      <c r="C525" s="84" t="s">
        <v>3232</v>
      </c>
      <c r="D525" s="84" t="s">
        <v>2420</v>
      </c>
      <c r="E525" s="85">
        <v>42075</v>
      </c>
      <c r="F525" s="86">
        <v>1011.961708</v>
      </c>
      <c r="G525" s="86">
        <v>946.9</v>
      </c>
      <c r="H525" s="87"/>
      <c r="I525" s="76"/>
    </row>
    <row r="526" spans="1:9" x14ac:dyDescent="0.25">
      <c r="A526" s="76"/>
      <c r="B526" s="84" t="s">
        <v>3202</v>
      </c>
      <c r="C526" s="84" t="s">
        <v>3233</v>
      </c>
      <c r="D526" s="84" t="s">
        <v>2420</v>
      </c>
      <c r="E526" s="85">
        <v>33325</v>
      </c>
      <c r="F526" s="86">
        <v>797.05348800000002</v>
      </c>
      <c r="G526" s="86">
        <v>805.15</v>
      </c>
      <c r="H526" s="87"/>
      <c r="I526" s="76"/>
    </row>
    <row r="527" spans="1:9" x14ac:dyDescent="0.25">
      <c r="A527" s="76"/>
      <c r="B527" s="84" t="s">
        <v>3202</v>
      </c>
      <c r="C527" s="84" t="s">
        <v>3234</v>
      </c>
      <c r="D527" s="84" t="s">
        <v>2420</v>
      </c>
      <c r="E527" s="85">
        <v>4400</v>
      </c>
      <c r="F527" s="86">
        <v>1699.1545000000001</v>
      </c>
      <c r="G527" s="86">
        <v>1739.8</v>
      </c>
      <c r="H527" s="87"/>
      <c r="I527" s="76"/>
    </row>
    <row r="528" spans="1:9" x14ac:dyDescent="0.25">
      <c r="A528" s="76"/>
      <c r="B528" s="84" t="s">
        <v>3202</v>
      </c>
      <c r="C528" s="84" t="s">
        <v>3235</v>
      </c>
      <c r="D528" s="84" t="s">
        <v>2420</v>
      </c>
      <c r="E528" s="85">
        <v>43650</v>
      </c>
      <c r="F528" s="86">
        <v>125.351111</v>
      </c>
      <c r="G528" s="86">
        <v>123.03</v>
      </c>
      <c r="H528" s="87"/>
      <c r="I528" s="76"/>
    </row>
    <row r="529" spans="1:9" x14ac:dyDescent="0.25">
      <c r="A529" s="76"/>
      <c r="B529" s="84" t="s">
        <v>3202</v>
      </c>
      <c r="C529" s="84" t="s">
        <v>3236</v>
      </c>
      <c r="D529" s="84" t="s">
        <v>2420</v>
      </c>
      <c r="E529" s="85">
        <v>105600</v>
      </c>
      <c r="F529" s="86">
        <v>656.19510000000002</v>
      </c>
      <c r="G529" s="86">
        <v>644.85</v>
      </c>
      <c r="H529" s="87"/>
      <c r="I529" s="76"/>
    </row>
    <row r="530" spans="1:9" x14ac:dyDescent="0.25">
      <c r="A530" s="76"/>
      <c r="B530" s="84" t="s">
        <v>3202</v>
      </c>
      <c r="C530" s="84" t="s">
        <v>3237</v>
      </c>
      <c r="D530" s="84" t="s">
        <v>2420</v>
      </c>
      <c r="E530" s="85">
        <v>2867025</v>
      </c>
      <c r="F530" s="86">
        <v>321.211274</v>
      </c>
      <c r="G530" s="86">
        <v>338.65</v>
      </c>
      <c r="H530" s="87"/>
      <c r="I530" s="76"/>
    </row>
    <row r="531" spans="1:9" x14ac:dyDescent="0.25">
      <c r="A531" s="76"/>
      <c r="B531" s="84" t="s">
        <v>3202</v>
      </c>
      <c r="C531" s="84" t="s">
        <v>3238</v>
      </c>
      <c r="D531" s="84" t="s">
        <v>2420</v>
      </c>
      <c r="E531" s="85">
        <v>2651600</v>
      </c>
      <c r="F531" s="86">
        <v>358.97061500000001</v>
      </c>
      <c r="G531" s="86">
        <v>355.35</v>
      </c>
      <c r="H531" s="87"/>
      <c r="I531" s="76"/>
    </row>
    <row r="532" spans="1:9" x14ac:dyDescent="0.25">
      <c r="A532" s="76"/>
      <c r="B532" s="84" t="s">
        <v>3202</v>
      </c>
      <c r="C532" s="84" t="s">
        <v>2431</v>
      </c>
      <c r="D532" s="84" t="s">
        <v>2420</v>
      </c>
      <c r="E532" s="85">
        <v>1435000</v>
      </c>
      <c r="F532" s="86">
        <v>1378.931613</v>
      </c>
      <c r="G532" s="86">
        <v>1435.2</v>
      </c>
      <c r="H532" s="87"/>
      <c r="I532" s="76"/>
    </row>
    <row r="533" spans="1:9" x14ac:dyDescent="0.25">
      <c r="A533" s="76"/>
      <c r="B533" s="84" t="s">
        <v>3202</v>
      </c>
      <c r="C533" s="84" t="s">
        <v>2432</v>
      </c>
      <c r="D533" s="84" t="s">
        <v>2420</v>
      </c>
      <c r="E533" s="85">
        <v>12323400</v>
      </c>
      <c r="F533" s="86">
        <v>175.17703</v>
      </c>
      <c r="G533" s="86">
        <v>185.83</v>
      </c>
      <c r="H533" s="87"/>
      <c r="I533" s="76"/>
    </row>
    <row r="534" spans="1:9" x14ac:dyDescent="0.25">
      <c r="A534" s="76"/>
      <c r="B534" s="84" t="s">
        <v>3202</v>
      </c>
      <c r="C534" s="84" t="s">
        <v>3239</v>
      </c>
      <c r="D534" s="84" t="s">
        <v>2420</v>
      </c>
      <c r="E534" s="85">
        <v>88500</v>
      </c>
      <c r="F534" s="86">
        <v>1841.8033579999999</v>
      </c>
      <c r="G534" s="86">
        <v>1824</v>
      </c>
      <c r="H534" s="87"/>
      <c r="I534" s="76"/>
    </row>
    <row r="535" spans="1:9" x14ac:dyDescent="0.25">
      <c r="A535" s="76"/>
      <c r="B535" s="84" t="s">
        <v>3202</v>
      </c>
      <c r="C535" s="84" t="s">
        <v>2433</v>
      </c>
      <c r="D535" s="84" t="s">
        <v>2420</v>
      </c>
      <c r="E535" s="85">
        <v>1023750</v>
      </c>
      <c r="F535" s="86">
        <v>1094.827655</v>
      </c>
      <c r="G535" s="86">
        <v>1064.0999999999999</v>
      </c>
      <c r="H535" s="87"/>
      <c r="I535" s="76"/>
    </row>
    <row r="536" spans="1:9" x14ac:dyDescent="0.25">
      <c r="A536" s="76"/>
      <c r="B536" s="84" t="s">
        <v>3202</v>
      </c>
      <c r="C536" s="84" t="s">
        <v>3240</v>
      </c>
      <c r="D536" s="84" t="s">
        <v>2420</v>
      </c>
      <c r="E536" s="85">
        <v>7800</v>
      </c>
      <c r="F536" s="86">
        <v>2535.9179279999998</v>
      </c>
      <c r="G536" s="86">
        <v>2533.8000000000002</v>
      </c>
      <c r="H536" s="87"/>
      <c r="I536" s="76"/>
    </row>
    <row r="537" spans="1:9" x14ac:dyDescent="0.25">
      <c r="A537" s="76"/>
      <c r="B537" s="84" t="s">
        <v>3202</v>
      </c>
      <c r="C537" s="84" t="s">
        <v>2442</v>
      </c>
      <c r="D537" s="84" t="s">
        <v>2420</v>
      </c>
      <c r="E537" s="85">
        <v>891825</v>
      </c>
      <c r="F537" s="86">
        <v>997.879412</v>
      </c>
      <c r="G537" s="86">
        <v>939.95</v>
      </c>
      <c r="H537" s="87"/>
      <c r="I537" s="76"/>
    </row>
    <row r="538" spans="1:9" x14ac:dyDescent="0.25">
      <c r="A538" s="76"/>
      <c r="B538" s="84" t="s">
        <v>3202</v>
      </c>
      <c r="C538" s="84" t="s">
        <v>3241</v>
      </c>
      <c r="D538" s="84" t="s">
        <v>2420</v>
      </c>
      <c r="E538" s="85">
        <v>759849.99999999988</v>
      </c>
      <c r="F538" s="86">
        <v>1708.889169</v>
      </c>
      <c r="G538" s="86">
        <v>1815</v>
      </c>
      <c r="H538" s="87"/>
      <c r="I538" s="76"/>
    </row>
    <row r="539" spans="1:9" x14ac:dyDescent="0.25">
      <c r="A539" s="76"/>
      <c r="B539" s="84" t="s">
        <v>3202</v>
      </c>
      <c r="C539" s="84" t="s">
        <v>3242</v>
      </c>
      <c r="D539" s="84" t="s">
        <v>2420</v>
      </c>
      <c r="E539" s="85">
        <v>595649.99999999988</v>
      </c>
      <c r="F539" s="86">
        <v>54.806140999999997</v>
      </c>
      <c r="G539" s="86">
        <v>55.79</v>
      </c>
      <c r="H539" s="87"/>
      <c r="I539" s="76"/>
    </row>
    <row r="540" spans="1:9" x14ac:dyDescent="0.25">
      <c r="A540" s="76"/>
      <c r="B540" s="84" t="s">
        <v>3202</v>
      </c>
      <c r="C540" s="84" t="s">
        <v>2443</v>
      </c>
      <c r="D540" s="84" t="s">
        <v>2420</v>
      </c>
      <c r="E540" s="85">
        <v>136950</v>
      </c>
      <c r="F540" s="86">
        <v>1112.055805</v>
      </c>
      <c r="G540" s="86">
        <v>1150.0999999999999</v>
      </c>
      <c r="H540" s="87"/>
      <c r="I540" s="76"/>
    </row>
    <row r="541" spans="1:9" x14ac:dyDescent="0.25">
      <c r="A541" s="76"/>
      <c r="B541" s="84" t="s">
        <v>3202</v>
      </c>
      <c r="C541" s="84" t="s">
        <v>3243</v>
      </c>
      <c r="D541" s="84" t="s">
        <v>2420</v>
      </c>
      <c r="E541" s="85">
        <v>43200</v>
      </c>
      <c r="F541" s="86">
        <v>355.55460599999998</v>
      </c>
      <c r="G541" s="86">
        <v>343.15</v>
      </c>
      <c r="H541" s="87"/>
      <c r="I541" s="76"/>
    </row>
    <row r="542" spans="1:9" x14ac:dyDescent="0.25">
      <c r="A542" s="76"/>
      <c r="B542" s="84" t="s">
        <v>3202</v>
      </c>
      <c r="C542" s="84" t="s">
        <v>3244</v>
      </c>
      <c r="D542" s="84" t="s">
        <v>2420</v>
      </c>
      <c r="E542" s="85">
        <v>475600</v>
      </c>
      <c r="F542" s="86">
        <v>441.34465999999998</v>
      </c>
      <c r="G542" s="86">
        <v>447.05</v>
      </c>
      <c r="H542" s="87"/>
      <c r="I542" s="76"/>
    </row>
    <row r="543" spans="1:9" x14ac:dyDescent="0.25">
      <c r="A543" s="76"/>
      <c r="B543" s="84" t="s">
        <v>3202</v>
      </c>
      <c r="C543" s="84" t="s">
        <v>2444</v>
      </c>
      <c r="D543" s="84" t="s">
        <v>2420</v>
      </c>
      <c r="E543" s="85">
        <v>3421000</v>
      </c>
      <c r="F543" s="86">
        <v>214.27618200000001</v>
      </c>
      <c r="G543" s="86">
        <v>212.06</v>
      </c>
      <c r="H543" s="87"/>
      <c r="I543" s="76"/>
    </row>
    <row r="544" spans="1:9" x14ac:dyDescent="0.25">
      <c r="A544" s="76"/>
      <c r="B544" s="84" t="s">
        <v>3202</v>
      </c>
      <c r="C544" s="84" t="s">
        <v>2419</v>
      </c>
      <c r="D544" s="84" t="s">
        <v>2420</v>
      </c>
      <c r="E544" s="85">
        <v>243500</v>
      </c>
      <c r="F544" s="86">
        <v>2775.236128</v>
      </c>
      <c r="G544" s="86">
        <v>2802.8</v>
      </c>
      <c r="H544" s="87"/>
      <c r="I544" s="76"/>
    </row>
    <row r="545" spans="1:9" x14ac:dyDescent="0.25">
      <c r="A545" s="76"/>
      <c r="B545" s="84" t="s">
        <v>3202</v>
      </c>
      <c r="C545" s="84" t="s">
        <v>2434</v>
      </c>
      <c r="D545" s="84" t="s">
        <v>2420</v>
      </c>
      <c r="E545" s="85">
        <v>75600</v>
      </c>
      <c r="F545" s="86">
        <v>4331.6869999999999</v>
      </c>
      <c r="G545" s="86">
        <v>4364.2</v>
      </c>
      <c r="H545" s="87"/>
      <c r="I545" s="76"/>
    </row>
    <row r="546" spans="1:9" x14ac:dyDescent="0.25">
      <c r="A546" s="76"/>
      <c r="B546" s="84" t="s">
        <v>3202</v>
      </c>
      <c r="C546" s="84" t="s">
        <v>3245</v>
      </c>
      <c r="D546" s="84" t="s">
        <v>2420</v>
      </c>
      <c r="E546" s="85">
        <v>46500</v>
      </c>
      <c r="F546" s="86">
        <v>1268.0719779999999</v>
      </c>
      <c r="G546" s="86">
        <v>1241.5</v>
      </c>
      <c r="H546" s="87"/>
      <c r="I546" s="76"/>
    </row>
    <row r="547" spans="1:9" x14ac:dyDescent="0.25">
      <c r="A547" s="76"/>
      <c r="B547" s="84" t="s">
        <v>3202</v>
      </c>
      <c r="C547" s="84" t="s">
        <v>3246</v>
      </c>
      <c r="D547" s="84" t="s">
        <v>2420</v>
      </c>
      <c r="E547" s="85">
        <v>231600</v>
      </c>
      <c r="F547" s="86">
        <v>2752.785241</v>
      </c>
      <c r="G547" s="86">
        <v>2729.7</v>
      </c>
      <c r="H547" s="87"/>
      <c r="I547" s="76"/>
    </row>
    <row r="548" spans="1:9" x14ac:dyDescent="0.25">
      <c r="A548" s="76"/>
      <c r="B548" s="84" t="s">
        <v>3202</v>
      </c>
      <c r="C548" s="84" t="s">
        <v>2435</v>
      </c>
      <c r="D548" s="84" t="s">
        <v>2420</v>
      </c>
      <c r="E548" s="85">
        <v>6899200</v>
      </c>
      <c r="F548" s="86">
        <v>791.52914499999997</v>
      </c>
      <c r="G548" s="86">
        <v>776.1</v>
      </c>
      <c r="H548" s="87"/>
      <c r="I548" s="76"/>
    </row>
    <row r="549" spans="1:9" x14ac:dyDescent="0.25">
      <c r="A549" s="76"/>
      <c r="B549" s="84" t="s">
        <v>3202</v>
      </c>
      <c r="C549" s="84" t="s">
        <v>3247</v>
      </c>
      <c r="D549" s="84" t="s">
        <v>2420</v>
      </c>
      <c r="E549" s="85">
        <v>3875</v>
      </c>
      <c r="F549" s="86">
        <v>7280.2096209999991</v>
      </c>
      <c r="G549" s="86">
        <v>7267</v>
      </c>
      <c r="H549" s="87"/>
      <c r="I549" s="76"/>
    </row>
    <row r="550" spans="1:9" x14ac:dyDescent="0.25">
      <c r="A550" s="76"/>
      <c r="B550" s="84" t="s">
        <v>3202</v>
      </c>
      <c r="C550" s="84" t="s">
        <v>3248</v>
      </c>
      <c r="D550" s="84" t="s">
        <v>2420</v>
      </c>
      <c r="E550" s="85">
        <v>130200</v>
      </c>
      <c r="F550" s="86">
        <v>341.91184299999998</v>
      </c>
      <c r="G550" s="86">
        <v>347.55</v>
      </c>
      <c r="H550" s="87"/>
      <c r="I550" s="76"/>
    </row>
    <row r="551" spans="1:9" x14ac:dyDescent="0.25">
      <c r="A551" s="76"/>
      <c r="B551" s="84" t="s">
        <v>3202</v>
      </c>
      <c r="C551" s="84" t="s">
        <v>3249</v>
      </c>
      <c r="D551" s="84" t="s">
        <v>2420</v>
      </c>
      <c r="E551" s="85">
        <v>831828</v>
      </c>
      <c r="F551" s="86">
        <v>2336.303418</v>
      </c>
      <c r="G551" s="86">
        <v>2421.8000000000002</v>
      </c>
      <c r="H551" s="87"/>
      <c r="I551" s="76"/>
    </row>
    <row r="552" spans="1:9" x14ac:dyDescent="0.25">
      <c r="A552" s="76"/>
      <c r="B552" s="84" t="s">
        <v>3202</v>
      </c>
      <c r="C552" s="84" t="s">
        <v>2426</v>
      </c>
      <c r="D552" s="84" t="s">
        <v>2420</v>
      </c>
      <c r="E552" s="85">
        <v>115900</v>
      </c>
      <c r="F552" s="86">
        <v>1552.8626850000001</v>
      </c>
      <c r="G552" s="86">
        <v>1662.9</v>
      </c>
      <c r="H552" s="87"/>
      <c r="I552" s="76"/>
    </row>
    <row r="553" spans="1:9" x14ac:dyDescent="0.25">
      <c r="A553" s="76"/>
      <c r="B553" s="84" t="s">
        <v>3202</v>
      </c>
      <c r="C553" s="84" t="s">
        <v>3250</v>
      </c>
      <c r="D553" s="84" t="s">
        <v>2420</v>
      </c>
      <c r="E553" s="85">
        <v>87975</v>
      </c>
      <c r="F553" s="86">
        <v>1547.325603</v>
      </c>
      <c r="G553" s="86">
        <v>1533.2</v>
      </c>
      <c r="H553" s="87"/>
      <c r="I553" s="76"/>
    </row>
    <row r="554" spans="1:9" x14ac:dyDescent="0.25">
      <c r="A554" s="76"/>
      <c r="B554" s="84" t="s">
        <v>3202</v>
      </c>
      <c r="C554" s="84" t="s">
        <v>3251</v>
      </c>
      <c r="D554" s="84" t="s">
        <v>2420</v>
      </c>
      <c r="E554" s="85">
        <v>389000</v>
      </c>
      <c r="F554" s="86">
        <v>1046.4521569999999</v>
      </c>
      <c r="G554" s="86">
        <v>1021.15</v>
      </c>
      <c r="H554" s="87"/>
      <c r="I554" s="76"/>
    </row>
    <row r="555" spans="1:9" x14ac:dyDescent="0.25">
      <c r="A555" s="76"/>
      <c r="B555" s="84" t="s">
        <v>3202</v>
      </c>
      <c r="C555" s="84" t="s">
        <v>2427</v>
      </c>
      <c r="D555" s="84" t="s">
        <v>2420</v>
      </c>
      <c r="E555" s="85">
        <v>715000</v>
      </c>
      <c r="F555" s="86">
        <v>1409.6683760000001</v>
      </c>
      <c r="G555" s="86">
        <v>1396.4</v>
      </c>
      <c r="H555" s="87"/>
      <c r="I555" s="76"/>
    </row>
    <row r="556" spans="1:9" x14ac:dyDescent="0.25">
      <c r="A556" s="76"/>
      <c r="B556" s="84" t="s">
        <v>3202</v>
      </c>
      <c r="C556" s="84" t="s">
        <v>2428</v>
      </c>
      <c r="D556" s="84" t="s">
        <v>2420</v>
      </c>
      <c r="E556" s="85">
        <v>1465625</v>
      </c>
      <c r="F556" s="86">
        <v>1297.1589389999999</v>
      </c>
      <c r="G556" s="86">
        <v>1275.9000000000001</v>
      </c>
      <c r="H556" s="87"/>
      <c r="I556" s="76"/>
    </row>
    <row r="557" spans="1:9" x14ac:dyDescent="0.25">
      <c r="A557" s="76"/>
      <c r="B557" s="84" t="s">
        <v>3202</v>
      </c>
      <c r="C557" s="84" t="s">
        <v>3252</v>
      </c>
      <c r="D557" s="84" t="s">
        <v>2420</v>
      </c>
      <c r="E557" s="85">
        <v>8324750</v>
      </c>
      <c r="F557" s="86">
        <v>221.59845799999999</v>
      </c>
      <c r="G557" s="86">
        <v>223.38</v>
      </c>
      <c r="H557" s="87"/>
      <c r="I557" s="76"/>
    </row>
    <row r="558" spans="1:9" x14ac:dyDescent="0.25">
      <c r="A558" s="76"/>
      <c r="B558" s="84" t="s">
        <v>3202</v>
      </c>
      <c r="C558" s="84" t="s">
        <v>3253</v>
      </c>
      <c r="D558" s="84" t="s">
        <v>2420</v>
      </c>
      <c r="E558" s="85">
        <v>4375</v>
      </c>
      <c r="F558" s="86">
        <v>5506.0925619999998</v>
      </c>
      <c r="G558" s="86">
        <v>5393.5</v>
      </c>
      <c r="H558" s="87"/>
      <c r="I558" s="76"/>
    </row>
    <row r="559" spans="1:9" x14ac:dyDescent="0.25">
      <c r="A559" s="76"/>
      <c r="B559" s="84" t="s">
        <v>3202</v>
      </c>
      <c r="C559" s="84" t="s">
        <v>3254</v>
      </c>
      <c r="D559" s="84" t="s">
        <v>2420</v>
      </c>
      <c r="E559" s="85">
        <v>579600</v>
      </c>
      <c r="F559" s="86">
        <v>428.63449200000002</v>
      </c>
      <c r="G559" s="86">
        <v>446.8</v>
      </c>
      <c r="H559" s="87"/>
      <c r="I559" s="76"/>
    </row>
    <row r="560" spans="1:9" x14ac:dyDescent="0.25">
      <c r="A560" s="76"/>
      <c r="B560" s="84" t="s">
        <v>3202</v>
      </c>
      <c r="C560" s="84" t="s">
        <v>3255</v>
      </c>
      <c r="D560" s="84" t="s">
        <v>2420</v>
      </c>
      <c r="E560" s="85">
        <v>28625</v>
      </c>
      <c r="F560" s="86">
        <v>7811.6339379999999</v>
      </c>
      <c r="G560" s="86">
        <v>7679.5</v>
      </c>
      <c r="H560" s="87"/>
      <c r="I560" s="76"/>
    </row>
    <row r="561" spans="1:9" x14ac:dyDescent="0.25">
      <c r="A561" s="76"/>
      <c r="B561" s="84" t="s">
        <v>3202</v>
      </c>
      <c r="C561" s="84" t="s">
        <v>3256</v>
      </c>
      <c r="D561" s="84" t="s">
        <v>2420</v>
      </c>
      <c r="E561" s="85">
        <v>3980000</v>
      </c>
      <c r="F561" s="86">
        <v>167.60464899999999</v>
      </c>
      <c r="G561" s="86">
        <v>162.44999999999999</v>
      </c>
      <c r="H561" s="87"/>
      <c r="I561" s="76"/>
    </row>
    <row r="562" spans="1:9" x14ac:dyDescent="0.25">
      <c r="A562" s="76"/>
      <c r="B562" s="84" t="s">
        <v>3202</v>
      </c>
      <c r="C562" s="84" t="s">
        <v>3257</v>
      </c>
      <c r="D562" s="84" t="s">
        <v>2420</v>
      </c>
      <c r="E562" s="85">
        <v>61250</v>
      </c>
      <c r="F562" s="86">
        <v>2460.6167019999998</v>
      </c>
      <c r="G562" s="86">
        <v>2457.1999999999998</v>
      </c>
      <c r="H562" s="87"/>
      <c r="I562" s="76"/>
    </row>
    <row r="563" spans="1:9" x14ac:dyDescent="0.25">
      <c r="A563" s="76"/>
      <c r="B563" s="84" t="s">
        <v>3202</v>
      </c>
      <c r="C563" s="84" t="s">
        <v>3258</v>
      </c>
      <c r="D563" s="84" t="s">
        <v>2420</v>
      </c>
      <c r="E563" s="85">
        <v>102000</v>
      </c>
      <c r="F563" s="86">
        <v>1792.837734</v>
      </c>
      <c r="G563" s="86">
        <v>1752.4</v>
      </c>
      <c r="H563" s="87"/>
      <c r="I563" s="76"/>
    </row>
    <row r="564" spans="1:9" x14ac:dyDescent="0.25">
      <c r="A564" s="76"/>
      <c r="B564" s="84" t="s">
        <v>3202</v>
      </c>
      <c r="C564" s="84" t="s">
        <v>2458</v>
      </c>
      <c r="D564" s="84" t="s">
        <v>2420</v>
      </c>
      <c r="E564" s="85">
        <v>604500</v>
      </c>
      <c r="F564" s="86">
        <v>921.01169400000003</v>
      </c>
      <c r="G564" s="86">
        <v>942.35</v>
      </c>
      <c r="H564" s="87"/>
      <c r="I564" s="76"/>
    </row>
    <row r="565" spans="1:9" x14ac:dyDescent="0.25">
      <c r="A565" s="76"/>
      <c r="B565" s="84" t="s">
        <v>3202</v>
      </c>
      <c r="C565" s="84" t="s">
        <v>3259</v>
      </c>
      <c r="D565" s="84" t="s">
        <v>2420</v>
      </c>
      <c r="E565" s="85">
        <v>2610000</v>
      </c>
      <c r="F565" s="86">
        <v>176.30503200000001</v>
      </c>
      <c r="G565" s="86">
        <v>200.89</v>
      </c>
      <c r="H565" s="87"/>
      <c r="I565" s="76"/>
    </row>
    <row r="566" spans="1:9" x14ac:dyDescent="0.25">
      <c r="A566" s="76"/>
      <c r="B566" s="84" t="s">
        <v>3202</v>
      </c>
      <c r="C566" s="84" t="s">
        <v>2422</v>
      </c>
      <c r="D566" s="84" t="s">
        <v>2420</v>
      </c>
      <c r="E566" s="85">
        <v>895049.99999999988</v>
      </c>
      <c r="F566" s="86">
        <v>273.48576400000002</v>
      </c>
      <c r="G566" s="86">
        <v>265.10000000000002</v>
      </c>
      <c r="H566" s="87"/>
      <c r="I566" s="76"/>
    </row>
    <row r="567" spans="1:9" x14ac:dyDescent="0.25">
      <c r="A567" s="76"/>
      <c r="B567" s="84" t="s">
        <v>3202</v>
      </c>
      <c r="C567" s="84" t="s">
        <v>3260</v>
      </c>
      <c r="D567" s="84" t="s">
        <v>2420</v>
      </c>
      <c r="E567" s="85">
        <v>785200</v>
      </c>
      <c r="F567" s="86">
        <v>149.44717299999999</v>
      </c>
      <c r="G567" s="86">
        <v>140.51</v>
      </c>
      <c r="H567" s="87"/>
      <c r="I567" s="76"/>
    </row>
    <row r="568" spans="1:9" x14ac:dyDescent="0.25">
      <c r="A568" s="76"/>
      <c r="B568" s="84" t="s">
        <v>3202</v>
      </c>
      <c r="C568" s="84" t="s">
        <v>2423</v>
      </c>
      <c r="D568" s="84" t="s">
        <v>2420</v>
      </c>
      <c r="E568" s="85">
        <v>1647300</v>
      </c>
      <c r="F568" s="86">
        <v>441.683335</v>
      </c>
      <c r="G568" s="86">
        <v>433.95</v>
      </c>
      <c r="H568" s="87"/>
      <c r="I568" s="76"/>
    </row>
    <row r="569" spans="1:9" x14ac:dyDescent="0.25">
      <c r="A569" s="76"/>
      <c r="B569" s="84" t="s">
        <v>3202</v>
      </c>
      <c r="C569" s="84" t="s">
        <v>3261</v>
      </c>
      <c r="D569" s="84" t="s">
        <v>2420</v>
      </c>
      <c r="E569" s="85">
        <v>25000</v>
      </c>
      <c r="F569" s="86">
        <v>1907.0640020000001</v>
      </c>
      <c r="G569" s="86">
        <v>1891.5</v>
      </c>
      <c r="H569" s="87"/>
      <c r="I569" s="76"/>
    </row>
    <row r="570" spans="1:9" x14ac:dyDescent="0.25">
      <c r="A570" s="76"/>
      <c r="B570" s="84" t="s">
        <v>3202</v>
      </c>
      <c r="C570" s="84" t="s">
        <v>2421</v>
      </c>
      <c r="D570" s="84" t="s">
        <v>2420</v>
      </c>
      <c r="E570" s="85">
        <v>706800</v>
      </c>
      <c r="F570" s="86">
        <v>1827.515799</v>
      </c>
      <c r="G570" s="86">
        <v>1896.4</v>
      </c>
      <c r="H570" s="87"/>
      <c r="I570" s="76"/>
    </row>
    <row r="571" spans="1:9" x14ac:dyDescent="0.25">
      <c r="A571" s="76"/>
      <c r="B571" s="84" t="s">
        <v>3202</v>
      </c>
      <c r="C571" s="84" t="s">
        <v>3262</v>
      </c>
      <c r="D571" s="84" t="s">
        <v>2420</v>
      </c>
      <c r="E571" s="85">
        <v>2672250</v>
      </c>
      <c r="F571" s="86">
        <v>348.30038400000001</v>
      </c>
      <c r="G571" s="86">
        <v>354.52</v>
      </c>
      <c r="H571" s="87"/>
      <c r="I571" s="76"/>
    </row>
    <row r="572" spans="1:9" x14ac:dyDescent="0.25">
      <c r="A572" s="76"/>
      <c r="B572" s="84" t="s">
        <v>3202</v>
      </c>
      <c r="C572" s="84" t="s">
        <v>3263</v>
      </c>
      <c r="D572" s="84" t="s">
        <v>2420</v>
      </c>
      <c r="E572" s="85">
        <v>117500</v>
      </c>
      <c r="F572" s="86">
        <v>350.51488899999998</v>
      </c>
      <c r="G572" s="86">
        <v>361.1</v>
      </c>
      <c r="H572" s="87"/>
      <c r="I572" s="76"/>
    </row>
    <row r="573" spans="1:9" x14ac:dyDescent="0.25">
      <c r="A573" s="76"/>
      <c r="B573" s="84" t="s">
        <v>3202</v>
      </c>
      <c r="C573" s="84" t="s">
        <v>3264</v>
      </c>
      <c r="D573" s="84" t="s">
        <v>2420</v>
      </c>
      <c r="E573" s="85">
        <v>200600</v>
      </c>
      <c r="F573" s="86">
        <v>820.50124400000004</v>
      </c>
      <c r="G573" s="86">
        <v>818.45</v>
      </c>
      <c r="H573" s="87"/>
      <c r="I573" s="76"/>
    </row>
    <row r="574" spans="1:9" x14ac:dyDescent="0.25">
      <c r="A574" s="76"/>
      <c r="B574" s="84" t="s">
        <v>3202</v>
      </c>
      <c r="C574" s="84" t="s">
        <v>3265</v>
      </c>
      <c r="D574" s="84" t="s">
        <v>2420</v>
      </c>
      <c r="E574" s="85">
        <v>2950</v>
      </c>
      <c r="F574" s="86">
        <v>37073.813559000002</v>
      </c>
      <c r="G574" s="86">
        <v>36230</v>
      </c>
      <c r="H574" s="87"/>
      <c r="I574" s="76"/>
    </row>
    <row r="575" spans="1:9" x14ac:dyDescent="0.25">
      <c r="A575" s="76"/>
      <c r="B575" s="84" t="s">
        <v>3202</v>
      </c>
      <c r="C575" s="84" t="s">
        <v>3266</v>
      </c>
      <c r="D575" s="84" t="s">
        <v>2420</v>
      </c>
      <c r="E575" s="85">
        <v>920350.00000000012</v>
      </c>
      <c r="F575" s="86">
        <v>308.49672299999997</v>
      </c>
      <c r="G575" s="86">
        <v>302.3</v>
      </c>
      <c r="H575" s="87"/>
      <c r="I575" s="76"/>
    </row>
    <row r="576" spans="1:9" x14ac:dyDescent="0.25">
      <c r="A576" s="76"/>
      <c r="B576" s="84" t="s">
        <v>3202</v>
      </c>
      <c r="C576" s="84" t="s">
        <v>3267</v>
      </c>
      <c r="D576" s="84" t="s">
        <v>2420</v>
      </c>
      <c r="E576" s="85">
        <v>90500</v>
      </c>
      <c r="F576" s="86">
        <v>5721.5338030000003</v>
      </c>
      <c r="G576" s="86">
        <v>5746.5</v>
      </c>
      <c r="H576" s="87"/>
      <c r="I576" s="76"/>
    </row>
    <row r="577" spans="1:9" x14ac:dyDescent="0.25">
      <c r="A577" s="76"/>
      <c r="B577" s="84" t="s">
        <v>3202</v>
      </c>
      <c r="C577" s="84" t="s">
        <v>3268</v>
      </c>
      <c r="D577" s="84" t="s">
        <v>2420</v>
      </c>
      <c r="E577" s="85">
        <v>5710500</v>
      </c>
      <c r="F577" s="86">
        <v>142.67981800000001</v>
      </c>
      <c r="G577" s="86">
        <v>135.44999999999999</v>
      </c>
      <c r="H577" s="87"/>
      <c r="I577" s="76"/>
    </row>
    <row r="578" spans="1:9" x14ac:dyDescent="0.25">
      <c r="A578" s="76"/>
      <c r="B578" s="84" t="s">
        <v>3202</v>
      </c>
      <c r="C578" s="84" t="s">
        <v>3269</v>
      </c>
      <c r="D578" s="84" t="s">
        <v>2420</v>
      </c>
      <c r="E578" s="85">
        <v>52400</v>
      </c>
      <c r="F578" s="86">
        <v>6457.291408</v>
      </c>
      <c r="G578" s="86">
        <v>6541</v>
      </c>
      <c r="H578" s="87"/>
      <c r="I578" s="76"/>
    </row>
    <row r="579" spans="1:9" x14ac:dyDescent="0.25">
      <c r="A579" s="76"/>
      <c r="B579" s="84" t="s">
        <v>3202</v>
      </c>
      <c r="C579" s="84" t="s">
        <v>3270</v>
      </c>
      <c r="D579" s="84" t="s">
        <v>2420</v>
      </c>
      <c r="E579" s="85">
        <v>28350</v>
      </c>
      <c r="F579" s="86">
        <v>5071.9047529999998</v>
      </c>
      <c r="G579" s="86">
        <v>5124</v>
      </c>
      <c r="H579" s="87"/>
      <c r="I579" s="76"/>
    </row>
    <row r="580" spans="1:9" x14ac:dyDescent="0.25">
      <c r="A580" s="76"/>
      <c r="B580" s="84" t="s">
        <v>3202</v>
      </c>
      <c r="C580" s="84" t="s">
        <v>3271</v>
      </c>
      <c r="D580" s="84" t="s">
        <v>2420</v>
      </c>
      <c r="E580" s="85">
        <v>434000</v>
      </c>
      <c r="F580" s="86">
        <v>1046.008106</v>
      </c>
      <c r="G580" s="86">
        <v>1042.3</v>
      </c>
      <c r="H580" s="87"/>
      <c r="I580" s="76"/>
    </row>
    <row r="581" spans="1:9" x14ac:dyDescent="0.25">
      <c r="A581" s="76"/>
      <c r="B581" s="84" t="s">
        <v>3202</v>
      </c>
      <c r="C581" s="84" t="s">
        <v>2436</v>
      </c>
      <c r="D581" s="84" t="s">
        <v>2420</v>
      </c>
      <c r="E581" s="85">
        <v>522450</v>
      </c>
      <c r="F581" s="86">
        <v>380.43236000000002</v>
      </c>
      <c r="G581" s="86">
        <v>376.85</v>
      </c>
      <c r="H581" s="87"/>
      <c r="I581" s="76"/>
    </row>
    <row r="582" spans="1:9" x14ac:dyDescent="0.25">
      <c r="A582" s="76"/>
      <c r="B582" s="84" t="s">
        <v>3202</v>
      </c>
      <c r="C582" s="84" t="s">
        <v>3272</v>
      </c>
      <c r="D582" s="84" t="s">
        <v>2420</v>
      </c>
      <c r="E582" s="85">
        <v>16500</v>
      </c>
      <c r="F582" s="86">
        <v>2344.281778</v>
      </c>
      <c r="G582" s="86">
        <v>2259.6999999999998</v>
      </c>
      <c r="H582" s="87"/>
      <c r="I582" s="76"/>
    </row>
    <row r="583" spans="1:9" x14ac:dyDescent="0.25">
      <c r="A583" s="76"/>
      <c r="B583" s="84" t="s">
        <v>3202</v>
      </c>
      <c r="C583" s="84" t="s">
        <v>3273</v>
      </c>
      <c r="D583" s="84" t="s">
        <v>2420</v>
      </c>
      <c r="E583" s="85">
        <v>34200</v>
      </c>
      <c r="F583" s="86">
        <v>11330.261082999999</v>
      </c>
      <c r="G583" s="86">
        <v>11234.5</v>
      </c>
      <c r="H583" s="87"/>
      <c r="I583" s="76"/>
    </row>
    <row r="584" spans="1:9" x14ac:dyDescent="0.25">
      <c r="A584" s="76"/>
      <c r="B584" s="84" t="s">
        <v>3202</v>
      </c>
      <c r="C584" s="84" t="s">
        <v>3274</v>
      </c>
      <c r="D584" s="84" t="s">
        <v>2420</v>
      </c>
      <c r="E584" s="85">
        <v>1249875</v>
      </c>
      <c r="F584" s="86">
        <v>597.89764000000002</v>
      </c>
      <c r="G584" s="86">
        <v>590.35</v>
      </c>
      <c r="H584" s="87"/>
      <c r="I584" s="76"/>
    </row>
    <row r="585" spans="1:9" x14ac:dyDescent="0.25">
      <c r="A585" s="76"/>
      <c r="B585" s="84" t="s">
        <v>3202</v>
      </c>
      <c r="C585" s="84" t="s">
        <v>3275</v>
      </c>
      <c r="D585" s="84" t="s">
        <v>2420</v>
      </c>
      <c r="E585" s="85">
        <v>44400</v>
      </c>
      <c r="F585" s="86">
        <v>7161.0675350000001</v>
      </c>
      <c r="G585" s="86">
        <v>7149</v>
      </c>
      <c r="H585" s="87"/>
      <c r="I585" s="76"/>
    </row>
    <row r="586" spans="1:9" x14ac:dyDescent="0.25">
      <c r="A586" s="76"/>
      <c r="B586" s="84" t="s">
        <v>3202</v>
      </c>
      <c r="C586" s="84" t="s">
        <v>3276</v>
      </c>
      <c r="D586" s="84" t="s">
        <v>2420</v>
      </c>
      <c r="E586" s="85">
        <v>1535400</v>
      </c>
      <c r="F586" s="86">
        <v>347.36258600000002</v>
      </c>
      <c r="G586" s="86">
        <v>361.9</v>
      </c>
      <c r="H586" s="87"/>
      <c r="I586" s="76"/>
    </row>
    <row r="587" spans="1:9" x14ac:dyDescent="0.25">
      <c r="A587" s="76"/>
      <c r="B587" s="84" t="s">
        <v>3202</v>
      </c>
      <c r="C587" s="84" t="s">
        <v>3277</v>
      </c>
      <c r="D587" s="84" t="s">
        <v>2420</v>
      </c>
      <c r="E587" s="85">
        <v>861175</v>
      </c>
      <c r="F587" s="86">
        <v>527.648053</v>
      </c>
      <c r="G587" s="86">
        <v>516</v>
      </c>
      <c r="H587" s="87"/>
      <c r="I587" s="76"/>
    </row>
    <row r="588" spans="1:9" x14ac:dyDescent="0.25">
      <c r="A588" s="76"/>
      <c r="B588" s="84" t="s">
        <v>3202</v>
      </c>
      <c r="C588" s="84" t="s">
        <v>3278</v>
      </c>
      <c r="D588" s="84" t="s">
        <v>2420</v>
      </c>
      <c r="E588" s="85">
        <v>3497500</v>
      </c>
      <c r="F588" s="86">
        <v>295.48575799999998</v>
      </c>
      <c r="G588" s="86">
        <v>287.8</v>
      </c>
      <c r="H588" s="87"/>
      <c r="I588" s="76"/>
    </row>
    <row r="589" spans="1:9" x14ac:dyDescent="0.25">
      <c r="A589" s="76"/>
      <c r="B589" s="84" t="s">
        <v>3202</v>
      </c>
      <c r="C589" s="84" t="s">
        <v>3279</v>
      </c>
      <c r="D589" s="84" t="s">
        <v>2420</v>
      </c>
      <c r="E589" s="85">
        <v>910350.00000000012</v>
      </c>
      <c r="F589" s="86">
        <v>165.874056</v>
      </c>
      <c r="G589" s="86">
        <v>163.84</v>
      </c>
      <c r="H589" s="87"/>
      <c r="I589" s="76"/>
    </row>
    <row r="590" spans="1:9" x14ac:dyDescent="0.25">
      <c r="A590" s="76"/>
      <c r="B590" s="84" t="s">
        <v>3202</v>
      </c>
      <c r="C590" s="84" t="s">
        <v>2447</v>
      </c>
      <c r="D590" s="84" t="s">
        <v>2420</v>
      </c>
      <c r="E590" s="85">
        <v>887625</v>
      </c>
      <c r="F590" s="86">
        <v>2334.873685</v>
      </c>
      <c r="G590" s="86">
        <v>2420.8000000000002</v>
      </c>
      <c r="H590" s="87"/>
      <c r="I590" s="76"/>
    </row>
    <row r="591" spans="1:9" x14ac:dyDescent="0.25">
      <c r="A591" s="76"/>
      <c r="B591" s="84" t="s">
        <v>3202</v>
      </c>
      <c r="C591" s="84" t="s">
        <v>3280</v>
      </c>
      <c r="D591" s="84" t="s">
        <v>2420</v>
      </c>
      <c r="E591" s="85">
        <v>2322675</v>
      </c>
      <c r="F591" s="86">
        <v>96.869144000000006</v>
      </c>
      <c r="G591" s="86">
        <v>96.96</v>
      </c>
      <c r="H591" s="87"/>
      <c r="I591" s="76"/>
    </row>
    <row r="592" spans="1:9" x14ac:dyDescent="0.25">
      <c r="A592" s="76"/>
      <c r="B592" s="84" t="s">
        <v>3202</v>
      </c>
      <c r="C592" s="84" t="s">
        <v>3281</v>
      </c>
      <c r="D592" s="84" t="s">
        <v>2420</v>
      </c>
      <c r="E592" s="85">
        <v>269000</v>
      </c>
      <c r="F592" s="86">
        <v>1107.7125920000001</v>
      </c>
      <c r="G592" s="86">
        <v>1064.8</v>
      </c>
      <c r="H592" s="87"/>
      <c r="I592" s="76"/>
    </row>
    <row r="593" spans="1:9" x14ac:dyDescent="0.25">
      <c r="A593" s="76"/>
      <c r="B593" s="84" t="s">
        <v>3202</v>
      </c>
      <c r="C593" s="84" t="s">
        <v>3282</v>
      </c>
      <c r="D593" s="84" t="s">
        <v>2420</v>
      </c>
      <c r="E593" s="85">
        <v>84975</v>
      </c>
      <c r="F593" s="86">
        <v>1833.8303780000001</v>
      </c>
      <c r="G593" s="86">
        <v>1841</v>
      </c>
      <c r="H593" s="87"/>
      <c r="I593" s="76"/>
    </row>
    <row r="594" spans="1:9" x14ac:dyDescent="0.25">
      <c r="A594" s="76"/>
      <c r="B594" s="84" t="s">
        <v>3202</v>
      </c>
      <c r="C594" s="84" t="s">
        <v>3283</v>
      </c>
      <c r="D594" s="84" t="s">
        <v>2420</v>
      </c>
      <c r="E594" s="85">
        <v>897600</v>
      </c>
      <c r="F594" s="86">
        <v>599.17763100000002</v>
      </c>
      <c r="G594" s="86">
        <v>590</v>
      </c>
      <c r="H594" s="87"/>
      <c r="I594" s="76"/>
    </row>
    <row r="595" spans="1:9" x14ac:dyDescent="0.25">
      <c r="A595" s="76"/>
      <c r="B595" s="84" t="s">
        <v>3202</v>
      </c>
      <c r="C595" s="84" t="s">
        <v>3284</v>
      </c>
      <c r="D595" s="84" t="s">
        <v>2420</v>
      </c>
      <c r="E595" s="85">
        <v>221875</v>
      </c>
      <c r="F595" s="86">
        <v>1556.316327</v>
      </c>
      <c r="G595" s="86">
        <v>1573</v>
      </c>
      <c r="H595" s="87"/>
      <c r="I595" s="76"/>
    </row>
    <row r="596" spans="1:9" x14ac:dyDescent="0.25">
      <c r="A596" s="76"/>
      <c r="B596" s="84" t="s">
        <v>3202</v>
      </c>
      <c r="C596" s="84" t="s">
        <v>3285</v>
      </c>
      <c r="D596" s="84" t="s">
        <v>2420</v>
      </c>
      <c r="E596" s="85">
        <v>29625</v>
      </c>
      <c r="F596" s="86">
        <v>1298.9050569999999</v>
      </c>
      <c r="G596" s="86">
        <v>1315.2</v>
      </c>
      <c r="H596" s="87"/>
      <c r="I596" s="76"/>
    </row>
    <row r="597" spans="1:9" x14ac:dyDescent="0.25">
      <c r="A597" s="76"/>
      <c r="B597" s="84" t="s">
        <v>3202</v>
      </c>
      <c r="C597" s="84" t="s">
        <v>3286</v>
      </c>
      <c r="D597" s="84" t="s">
        <v>2420</v>
      </c>
      <c r="E597" s="85">
        <v>1350</v>
      </c>
      <c r="F597" s="86">
        <v>469.2</v>
      </c>
      <c r="G597" s="86">
        <v>483.75</v>
      </c>
      <c r="H597" s="87"/>
      <c r="I597" s="76"/>
    </row>
    <row r="598" spans="1:9" x14ac:dyDescent="0.25">
      <c r="A598" s="76"/>
      <c r="B598" s="84" t="s">
        <v>3202</v>
      </c>
      <c r="C598" s="84" t="s">
        <v>3287</v>
      </c>
      <c r="D598" s="84" t="s">
        <v>2420</v>
      </c>
      <c r="E598" s="85">
        <v>158625</v>
      </c>
      <c r="F598" s="86">
        <v>1219.6468</v>
      </c>
      <c r="G598" s="86">
        <v>1194.4000000000001</v>
      </c>
      <c r="H598" s="87"/>
      <c r="I598" s="76"/>
    </row>
    <row r="599" spans="1:9" x14ac:dyDescent="0.25">
      <c r="A599" s="76"/>
      <c r="B599" s="84" t="s">
        <v>3202</v>
      </c>
      <c r="C599" s="84" t="s">
        <v>3288</v>
      </c>
      <c r="D599" s="84" t="s">
        <v>2420</v>
      </c>
      <c r="E599" s="85">
        <v>660000</v>
      </c>
      <c r="F599" s="86">
        <v>512.64019499999995</v>
      </c>
      <c r="G599" s="86">
        <v>511.3</v>
      </c>
      <c r="H599" s="87"/>
      <c r="I599" s="76"/>
    </row>
    <row r="600" spans="1:9" x14ac:dyDescent="0.25">
      <c r="A600" s="76"/>
      <c r="B600" s="84" t="s">
        <v>3202</v>
      </c>
      <c r="C600" s="84" t="s">
        <v>3289</v>
      </c>
      <c r="D600" s="84" t="s">
        <v>2420</v>
      </c>
      <c r="E600" s="85">
        <v>2471400</v>
      </c>
      <c r="F600" s="86">
        <v>257.719559</v>
      </c>
      <c r="G600" s="86">
        <v>273.17</v>
      </c>
      <c r="H600" s="87"/>
      <c r="I600" s="76"/>
    </row>
    <row r="601" spans="1:9" x14ac:dyDescent="0.25">
      <c r="A601" s="76"/>
      <c r="B601" s="84" t="s">
        <v>3202</v>
      </c>
      <c r="C601" s="84" t="s">
        <v>3290</v>
      </c>
      <c r="D601" s="84" t="s">
        <v>2420</v>
      </c>
      <c r="E601" s="85">
        <v>400</v>
      </c>
      <c r="F601" s="86">
        <v>5216.8999999999996</v>
      </c>
      <c r="G601" s="86">
        <v>5299.8</v>
      </c>
      <c r="H601" s="87"/>
      <c r="I601" s="76"/>
    </row>
    <row r="602" spans="1:9" x14ac:dyDescent="0.25">
      <c r="A602" s="76"/>
      <c r="B602" s="84" t="s">
        <v>3202</v>
      </c>
      <c r="C602" s="84" t="s">
        <v>2448</v>
      </c>
      <c r="D602" s="84" t="s">
        <v>2420</v>
      </c>
      <c r="E602" s="85">
        <v>121250</v>
      </c>
      <c r="F602" s="86">
        <v>455.19839999999999</v>
      </c>
      <c r="G602" s="86">
        <v>444.1</v>
      </c>
      <c r="H602" s="87"/>
      <c r="I602" s="76"/>
    </row>
    <row r="603" spans="1:9" x14ac:dyDescent="0.25">
      <c r="A603" s="76"/>
      <c r="B603" s="84" t="s">
        <v>3202</v>
      </c>
      <c r="C603" s="84" t="s">
        <v>3291</v>
      </c>
      <c r="D603" s="84" t="s">
        <v>2420</v>
      </c>
      <c r="E603" s="85">
        <v>325</v>
      </c>
      <c r="F603" s="86">
        <v>1966.5</v>
      </c>
      <c r="G603" s="86">
        <v>1916.5</v>
      </c>
      <c r="H603" s="87"/>
      <c r="I603" s="76"/>
    </row>
    <row r="604" spans="1:9" x14ac:dyDescent="0.25">
      <c r="A604" s="76"/>
      <c r="B604" s="84" t="s">
        <v>3202</v>
      </c>
      <c r="C604" s="84" t="s">
        <v>3292</v>
      </c>
      <c r="D604" s="84" t="s">
        <v>2420</v>
      </c>
      <c r="E604" s="85">
        <v>780325</v>
      </c>
      <c r="F604" s="86">
        <v>590.73174500000005</v>
      </c>
      <c r="G604" s="86">
        <v>597.70000000000005</v>
      </c>
      <c r="H604" s="87"/>
      <c r="I604" s="76"/>
    </row>
    <row r="605" spans="1:9" x14ac:dyDescent="0.25">
      <c r="A605" s="76"/>
      <c r="B605" s="84" t="s">
        <v>3202</v>
      </c>
      <c r="C605" s="84" t="s">
        <v>3293</v>
      </c>
      <c r="D605" s="84" t="s">
        <v>2420</v>
      </c>
      <c r="E605" s="85">
        <v>3693700</v>
      </c>
      <c r="F605" s="86">
        <v>145.851406</v>
      </c>
      <c r="G605" s="86">
        <v>145.55000000000001</v>
      </c>
      <c r="H605" s="87"/>
      <c r="I605" s="76"/>
    </row>
    <row r="606" spans="1:9" x14ac:dyDescent="0.25">
      <c r="A606" s="76"/>
      <c r="B606" s="84" t="s">
        <v>3202</v>
      </c>
      <c r="C606" s="84" t="s">
        <v>2437</v>
      </c>
      <c r="D606" s="84" t="s">
        <v>2420</v>
      </c>
      <c r="E606" s="85">
        <v>2178400</v>
      </c>
      <c r="F606" s="86">
        <v>1313.863488</v>
      </c>
      <c r="G606" s="86">
        <v>1270.7</v>
      </c>
      <c r="H606" s="87"/>
      <c r="I606" s="76"/>
    </row>
    <row r="607" spans="1:9" x14ac:dyDescent="0.25">
      <c r="A607" s="76"/>
      <c r="B607" s="84" t="s">
        <v>3202</v>
      </c>
      <c r="C607" s="84" t="s">
        <v>3294</v>
      </c>
      <c r="D607" s="84" t="s">
        <v>2420</v>
      </c>
      <c r="E607" s="85">
        <v>67925</v>
      </c>
      <c r="F607" s="86">
        <v>1784.475146</v>
      </c>
      <c r="G607" s="86">
        <v>1768.1</v>
      </c>
      <c r="H607" s="87"/>
      <c r="I607" s="76"/>
    </row>
    <row r="608" spans="1:9" x14ac:dyDescent="0.25">
      <c r="A608" s="76"/>
      <c r="B608" s="84" t="s">
        <v>3202</v>
      </c>
      <c r="C608" s="84" t="s">
        <v>2438</v>
      </c>
      <c r="D608" s="84" t="s">
        <v>2420</v>
      </c>
      <c r="E608" s="85">
        <v>321566025</v>
      </c>
      <c r="F608" s="86">
        <v>9.5099400000000003</v>
      </c>
      <c r="G608" s="86">
        <v>10.26</v>
      </c>
      <c r="H608" s="87"/>
      <c r="I608" s="76"/>
    </row>
    <row r="609" spans="1:9" x14ac:dyDescent="0.25">
      <c r="A609" s="76"/>
      <c r="B609" s="84" t="s">
        <v>3202</v>
      </c>
      <c r="C609" s="84" t="s">
        <v>3295</v>
      </c>
      <c r="D609" s="84" t="s">
        <v>2420</v>
      </c>
      <c r="E609" s="85">
        <v>2216725</v>
      </c>
      <c r="F609" s="86">
        <v>68.258690000000001</v>
      </c>
      <c r="G609" s="86">
        <v>70.06</v>
      </c>
      <c r="H609" s="87"/>
      <c r="I609" s="76"/>
    </row>
    <row r="610" spans="1:9" x14ac:dyDescent="0.25">
      <c r="A610" s="76"/>
      <c r="B610" s="84" t="s">
        <v>3202</v>
      </c>
      <c r="C610" s="84" t="s">
        <v>3296</v>
      </c>
      <c r="D610" s="84" t="s">
        <v>2420</v>
      </c>
      <c r="E610" s="85">
        <v>341250</v>
      </c>
      <c r="F610" s="86">
        <v>124.10273100000001</v>
      </c>
      <c r="G610" s="86">
        <v>124.03</v>
      </c>
      <c r="H610" s="87"/>
      <c r="I610" s="76"/>
    </row>
    <row r="611" spans="1:9" x14ac:dyDescent="0.25">
      <c r="A611" s="76"/>
      <c r="B611" s="84" t="s">
        <v>3202</v>
      </c>
      <c r="C611" s="84" t="s">
        <v>3297</v>
      </c>
      <c r="D611" s="84" t="s">
        <v>2420</v>
      </c>
      <c r="E611" s="85">
        <v>560000</v>
      </c>
      <c r="F611" s="86">
        <v>649.80954699999995</v>
      </c>
      <c r="G611" s="86">
        <v>640</v>
      </c>
      <c r="H611" s="87"/>
      <c r="I611" s="76"/>
    </row>
    <row r="612" spans="1:9" x14ac:dyDescent="0.25">
      <c r="A612" s="76"/>
      <c r="B612" s="84" t="s">
        <v>3202</v>
      </c>
      <c r="C612" s="84" t="s">
        <v>3298</v>
      </c>
      <c r="D612" s="84" t="s">
        <v>2420</v>
      </c>
      <c r="E612" s="85">
        <v>48000</v>
      </c>
      <c r="F612" s="86">
        <v>901.3646</v>
      </c>
      <c r="G612" s="86">
        <v>855.95</v>
      </c>
      <c r="H612" s="87"/>
      <c r="I612" s="76"/>
    </row>
    <row r="613" spans="1:9" x14ac:dyDescent="0.25">
      <c r="A613" s="76"/>
      <c r="B613" s="84" t="s">
        <v>3202</v>
      </c>
      <c r="C613" s="84" t="s">
        <v>2440</v>
      </c>
      <c r="D613" s="84" t="s">
        <v>2420</v>
      </c>
      <c r="E613" s="85">
        <v>3582400</v>
      </c>
      <c r="F613" s="86">
        <v>306.086207</v>
      </c>
      <c r="G613" s="86">
        <v>315.75</v>
      </c>
      <c r="H613" s="87"/>
      <c r="I613" s="76"/>
    </row>
    <row r="614" spans="1:9" x14ac:dyDescent="0.25">
      <c r="A614" s="76"/>
      <c r="B614" s="84" t="s">
        <v>3202</v>
      </c>
      <c r="C614" s="84" t="s">
        <v>3299</v>
      </c>
      <c r="D614" s="84" t="s">
        <v>2420</v>
      </c>
      <c r="E614" s="85">
        <v>38125</v>
      </c>
      <c r="F614" s="86">
        <v>1273.7934330000001</v>
      </c>
      <c r="G614" s="86">
        <v>1232.5999999999999</v>
      </c>
      <c r="H614" s="87"/>
      <c r="I614" s="76"/>
    </row>
    <row r="615" spans="1:9" x14ac:dyDescent="0.25">
      <c r="A615" s="76"/>
      <c r="B615" s="84" t="s">
        <v>3202</v>
      </c>
      <c r="C615" s="84" t="s">
        <v>2441</v>
      </c>
      <c r="D615" s="84" t="s">
        <v>2420</v>
      </c>
      <c r="E615" s="85">
        <v>2232900</v>
      </c>
      <c r="F615" s="86">
        <v>1269.962546</v>
      </c>
      <c r="G615" s="86">
        <v>1270.3</v>
      </c>
      <c r="H615" s="87"/>
      <c r="I615" s="76"/>
    </row>
    <row r="616" spans="1:9" x14ac:dyDescent="0.25">
      <c r="A616" s="76"/>
      <c r="B616" s="84" t="s">
        <v>3202</v>
      </c>
      <c r="C616" s="84" t="s">
        <v>2424</v>
      </c>
      <c r="D616" s="84" t="s">
        <v>2420</v>
      </c>
      <c r="E616" s="85">
        <v>4112000</v>
      </c>
      <c r="F616" s="86">
        <v>378.09814999999998</v>
      </c>
      <c r="G616" s="86">
        <v>385.9</v>
      </c>
      <c r="H616" s="87"/>
      <c r="I616" s="76"/>
    </row>
    <row r="617" spans="1:9" x14ac:dyDescent="0.25">
      <c r="A617" s="76"/>
      <c r="B617" s="84" t="s">
        <v>3202</v>
      </c>
      <c r="C617" s="84" t="s">
        <v>3300</v>
      </c>
      <c r="D617" s="84" t="s">
        <v>2420</v>
      </c>
      <c r="E617" s="85">
        <v>301500</v>
      </c>
      <c r="F617" s="86">
        <v>287.071257</v>
      </c>
      <c r="G617" s="86">
        <v>280.81</v>
      </c>
      <c r="H617" s="87"/>
      <c r="I617" s="76"/>
    </row>
    <row r="618" spans="1:9" x14ac:dyDescent="0.25">
      <c r="A618" s="76"/>
      <c r="B618" s="84" t="s">
        <v>3202</v>
      </c>
      <c r="C618" s="84" t="s">
        <v>3301</v>
      </c>
      <c r="D618" s="84" t="s">
        <v>2420</v>
      </c>
      <c r="E618" s="85">
        <v>813600</v>
      </c>
      <c r="F618" s="86">
        <v>782.75386500000002</v>
      </c>
      <c r="G618" s="86">
        <v>777.75</v>
      </c>
      <c r="H618" s="87"/>
      <c r="I618" s="76"/>
    </row>
    <row r="619" spans="1:9" x14ac:dyDescent="0.25">
      <c r="A619" s="76"/>
      <c r="B619" s="84" t="s">
        <v>3202</v>
      </c>
      <c r="C619" s="84" t="s">
        <v>3302</v>
      </c>
      <c r="D619" s="84" t="s">
        <v>2420</v>
      </c>
      <c r="E619" s="85">
        <v>47850</v>
      </c>
      <c r="F619" s="86">
        <v>13275.644165</v>
      </c>
      <c r="G619" s="86">
        <v>13386</v>
      </c>
      <c r="H619" s="87"/>
      <c r="I619" s="76"/>
    </row>
    <row r="620" spans="1:9" x14ac:dyDescent="0.25">
      <c r="A620" s="76"/>
      <c r="B620" s="84" t="s">
        <v>3202</v>
      </c>
      <c r="C620" s="84" t="s">
        <v>3303</v>
      </c>
      <c r="D620" s="84" t="s">
        <v>2420</v>
      </c>
      <c r="E620" s="85">
        <v>38800</v>
      </c>
      <c r="F620" s="86">
        <v>1325.1546049999999</v>
      </c>
      <c r="G620" s="86">
        <v>1333.6</v>
      </c>
      <c r="H620" s="87"/>
      <c r="I620" s="76"/>
    </row>
    <row r="621" spans="1:9" x14ac:dyDescent="0.25">
      <c r="A621" s="76"/>
      <c r="B621" s="84" t="s">
        <v>3202</v>
      </c>
      <c r="C621" s="84" t="s">
        <v>3304</v>
      </c>
      <c r="D621" s="84" t="s">
        <v>2420</v>
      </c>
      <c r="E621" s="85">
        <v>864375</v>
      </c>
      <c r="F621" s="86">
        <v>2821.336914</v>
      </c>
      <c r="G621" s="86">
        <v>2981</v>
      </c>
      <c r="H621" s="87"/>
      <c r="I621" s="76"/>
    </row>
    <row r="622" spans="1:9" x14ac:dyDescent="0.25">
      <c r="A622" s="76"/>
      <c r="B622" s="84" t="s">
        <v>3202</v>
      </c>
      <c r="C622" s="84" t="s">
        <v>3305</v>
      </c>
      <c r="D622" s="84" t="s">
        <v>2420</v>
      </c>
      <c r="E622" s="85">
        <v>91350</v>
      </c>
      <c r="F622" s="86">
        <v>4443.7165640000003</v>
      </c>
      <c r="G622" s="86">
        <v>4321.3</v>
      </c>
      <c r="H622" s="87"/>
      <c r="I622" s="76"/>
    </row>
    <row r="623" spans="1:9" x14ac:dyDescent="0.25">
      <c r="A623" s="76"/>
      <c r="B623" s="84" t="s">
        <v>3202</v>
      </c>
      <c r="C623" s="84" t="s">
        <v>3306</v>
      </c>
      <c r="D623" s="84" t="s">
        <v>2420</v>
      </c>
      <c r="E623" s="85">
        <v>833700</v>
      </c>
      <c r="F623" s="86">
        <v>879.60238600000002</v>
      </c>
      <c r="G623" s="86">
        <v>921.35</v>
      </c>
      <c r="H623" s="87"/>
      <c r="I623" s="76"/>
    </row>
    <row r="624" spans="1:9" x14ac:dyDescent="0.25">
      <c r="A624" s="76"/>
      <c r="B624" s="84" t="s">
        <v>3202</v>
      </c>
      <c r="C624" s="84" t="s">
        <v>2439</v>
      </c>
      <c r="D624" s="84" t="s">
        <v>2420</v>
      </c>
      <c r="E624" s="85">
        <v>3524100</v>
      </c>
      <c r="F624" s="86">
        <v>410.33656300000001</v>
      </c>
      <c r="G624" s="86">
        <v>412.2</v>
      </c>
      <c r="H624" s="87"/>
      <c r="I624" s="76"/>
    </row>
    <row r="625" spans="1:9" x14ac:dyDescent="0.25">
      <c r="A625" s="76"/>
      <c r="B625" s="84" t="s">
        <v>3202</v>
      </c>
      <c r="C625" s="84" t="s">
        <v>3307</v>
      </c>
      <c r="D625" s="84" t="s">
        <v>2420</v>
      </c>
      <c r="E625" s="85">
        <v>592800</v>
      </c>
      <c r="F625" s="86">
        <v>1159.2560800000001</v>
      </c>
      <c r="G625" s="86">
        <v>1187.4000000000001</v>
      </c>
      <c r="H625" s="87"/>
      <c r="I625" s="76"/>
    </row>
    <row r="626" spans="1:9" x14ac:dyDescent="0.25">
      <c r="A626" s="76"/>
      <c r="B626" s="84" t="s">
        <v>3202</v>
      </c>
      <c r="C626" s="84" t="s">
        <v>3308</v>
      </c>
      <c r="D626" s="84" t="s">
        <v>2420</v>
      </c>
      <c r="E626" s="85">
        <v>3558750</v>
      </c>
      <c r="F626" s="86">
        <v>145.404404</v>
      </c>
      <c r="G626" s="86">
        <v>143.12</v>
      </c>
      <c r="H626" s="87"/>
      <c r="I626" s="76"/>
    </row>
    <row r="627" spans="1:9" x14ac:dyDescent="0.25">
      <c r="A627" s="76"/>
      <c r="B627" s="84" t="s">
        <v>3202</v>
      </c>
      <c r="C627" s="84" t="s">
        <v>3309</v>
      </c>
      <c r="D627" s="84" t="s">
        <v>2420</v>
      </c>
      <c r="E627" s="85">
        <v>470050</v>
      </c>
      <c r="F627" s="86">
        <v>1123.6545249999999</v>
      </c>
      <c r="G627" s="86">
        <v>1107.45</v>
      </c>
      <c r="H627" s="87"/>
      <c r="I627" s="76"/>
    </row>
    <row r="628" spans="1:9" x14ac:dyDescent="0.25">
      <c r="A628" s="76"/>
      <c r="B628" s="84" t="s">
        <v>3202</v>
      </c>
      <c r="C628" s="84" t="s">
        <v>3310</v>
      </c>
      <c r="D628" s="84" t="s">
        <v>2420</v>
      </c>
      <c r="E628" s="85">
        <v>1060000</v>
      </c>
      <c r="F628" s="86">
        <v>543.69843400000002</v>
      </c>
      <c r="G628" s="86">
        <v>558</v>
      </c>
      <c r="H628" s="87"/>
      <c r="I628" s="76"/>
    </row>
    <row r="629" spans="1:9" x14ac:dyDescent="0.25">
      <c r="A629" s="76"/>
      <c r="B629" s="84" t="s">
        <v>3202</v>
      </c>
      <c r="C629" s="84" t="s">
        <v>3311</v>
      </c>
      <c r="D629" s="84" t="s">
        <v>2420</v>
      </c>
      <c r="E629" s="85">
        <v>258825</v>
      </c>
      <c r="F629" s="86">
        <v>3952.5499709999999</v>
      </c>
      <c r="G629" s="86">
        <v>4037.7</v>
      </c>
      <c r="H629" s="87"/>
      <c r="I629" s="76"/>
    </row>
    <row r="630" spans="1:9" x14ac:dyDescent="0.25">
      <c r="A630" s="76"/>
      <c r="B630" s="84" t="s">
        <v>3202</v>
      </c>
      <c r="C630" s="84" t="s">
        <v>3312</v>
      </c>
      <c r="D630" s="84" t="s">
        <v>2420</v>
      </c>
      <c r="E630" s="85">
        <v>3400</v>
      </c>
      <c r="F630" s="86">
        <v>2352.7249999999999</v>
      </c>
      <c r="G630" s="86">
        <v>2310.8000000000002</v>
      </c>
      <c r="H630" s="87"/>
      <c r="I630" s="76"/>
    </row>
    <row r="631" spans="1:9" x14ac:dyDescent="0.25">
      <c r="A631" s="76"/>
      <c r="B631" s="84" t="s">
        <v>3202</v>
      </c>
      <c r="C631" s="84" t="s">
        <v>2425</v>
      </c>
      <c r="D631" s="84" t="s">
        <v>2420</v>
      </c>
      <c r="E631" s="85">
        <v>133200</v>
      </c>
      <c r="F631" s="86">
        <v>3112.7548870000001</v>
      </c>
      <c r="G631" s="86">
        <v>3115</v>
      </c>
      <c r="H631" s="87"/>
      <c r="I631" s="76"/>
    </row>
    <row r="632" spans="1:9" x14ac:dyDescent="0.25">
      <c r="A632" s="76"/>
      <c r="B632" s="84" t="s">
        <v>3202</v>
      </c>
      <c r="C632" s="84" t="s">
        <v>3313</v>
      </c>
      <c r="D632" s="84" t="s">
        <v>2420</v>
      </c>
      <c r="E632" s="85">
        <v>2505000</v>
      </c>
      <c r="F632" s="86">
        <v>296.44890099999998</v>
      </c>
      <c r="G632" s="86">
        <v>295.8</v>
      </c>
      <c r="H632" s="87"/>
      <c r="I632" s="76"/>
    </row>
    <row r="633" spans="1:9" x14ac:dyDescent="0.25">
      <c r="A633" s="76"/>
      <c r="B633" s="84" t="s">
        <v>3202</v>
      </c>
      <c r="C633" s="84" t="s">
        <v>3314</v>
      </c>
      <c r="D633" s="84" t="s">
        <v>2420</v>
      </c>
      <c r="E633" s="85">
        <v>1332000</v>
      </c>
      <c r="F633" s="86">
        <v>289.80392000000001</v>
      </c>
      <c r="G633" s="86">
        <v>301.05</v>
      </c>
      <c r="H633" s="87"/>
      <c r="I633" s="76"/>
    </row>
    <row r="634" spans="1:9" x14ac:dyDescent="0.25">
      <c r="A634" s="76"/>
      <c r="B634" s="84" t="s">
        <v>3202</v>
      </c>
      <c r="C634" s="84" t="s">
        <v>3315</v>
      </c>
      <c r="D634" s="84" t="s">
        <v>2420</v>
      </c>
      <c r="E634" s="85">
        <v>3870</v>
      </c>
      <c r="F634" s="86">
        <v>37679.631766999999</v>
      </c>
      <c r="G634" s="86">
        <v>36980</v>
      </c>
      <c r="H634" s="87"/>
      <c r="I634" s="76"/>
    </row>
    <row r="635" spans="1:9" x14ac:dyDescent="0.25">
      <c r="A635" s="76"/>
      <c r="B635" s="84" t="s">
        <v>3202</v>
      </c>
      <c r="C635" s="84" t="s">
        <v>3316</v>
      </c>
      <c r="D635" s="84" t="s">
        <v>2420</v>
      </c>
      <c r="E635" s="85">
        <v>34700</v>
      </c>
      <c r="F635" s="86">
        <v>4856.7798289999992</v>
      </c>
      <c r="G635" s="86">
        <v>4822.2</v>
      </c>
      <c r="H635" s="87"/>
      <c r="I635" s="76"/>
    </row>
    <row r="636" spans="1:9" x14ac:dyDescent="0.25">
      <c r="A636" s="76"/>
      <c r="B636" s="84" t="s">
        <v>3202</v>
      </c>
      <c r="C636" s="84" t="s">
        <v>3317</v>
      </c>
      <c r="D636" s="84" t="s">
        <v>2420</v>
      </c>
      <c r="E636" s="85">
        <v>1900</v>
      </c>
      <c r="F636" s="86">
        <v>276.64999999999998</v>
      </c>
      <c r="G636" s="86">
        <v>278.52999999999997</v>
      </c>
      <c r="H636" s="87"/>
      <c r="I636" s="76"/>
    </row>
    <row r="637" spans="1:9" x14ac:dyDescent="0.25">
      <c r="A637" s="76"/>
      <c r="B637" s="84" t="s">
        <v>3202</v>
      </c>
      <c r="C637" s="84" t="s">
        <v>3318</v>
      </c>
      <c r="D637" s="84" t="s">
        <v>2420</v>
      </c>
      <c r="E637" s="85">
        <v>258400</v>
      </c>
      <c r="F637" s="86">
        <v>1603.6530459999999</v>
      </c>
      <c r="G637" s="86">
        <v>1595.1</v>
      </c>
      <c r="H637" s="87"/>
      <c r="I637" s="76"/>
    </row>
    <row r="638" spans="1:9" x14ac:dyDescent="0.25">
      <c r="A638" s="76"/>
      <c r="B638" s="84" t="s">
        <v>3202</v>
      </c>
      <c r="C638" s="84" t="s">
        <v>3319</v>
      </c>
      <c r="D638" s="84" t="s">
        <v>2420</v>
      </c>
      <c r="E638" s="85">
        <v>528900</v>
      </c>
      <c r="F638" s="86">
        <v>127.312995</v>
      </c>
      <c r="G638" s="86">
        <v>121.92</v>
      </c>
      <c r="H638" s="87"/>
      <c r="I638" s="76"/>
    </row>
    <row r="639" spans="1:9" x14ac:dyDescent="0.25">
      <c r="A639" s="76"/>
      <c r="B639" s="84" t="s">
        <v>3202</v>
      </c>
      <c r="C639" s="84" t="s">
        <v>3320</v>
      </c>
      <c r="D639" s="84" t="s">
        <v>2420</v>
      </c>
      <c r="E639" s="85">
        <v>11550</v>
      </c>
      <c r="F639" s="86">
        <v>3502.3976240000002</v>
      </c>
      <c r="G639" s="86">
        <v>3444.4</v>
      </c>
      <c r="H639" s="87"/>
      <c r="I639" s="76"/>
    </row>
    <row r="640" spans="1:9" x14ac:dyDescent="0.25">
      <c r="A640" s="76"/>
      <c r="B640" s="84" t="s">
        <v>3202</v>
      </c>
      <c r="C640" s="84" t="s">
        <v>2429</v>
      </c>
      <c r="D640" s="84" t="s">
        <v>2420</v>
      </c>
      <c r="E640" s="85">
        <v>206250</v>
      </c>
      <c r="F640" s="86">
        <v>438.87175999999999</v>
      </c>
      <c r="G640" s="86">
        <v>398.45</v>
      </c>
      <c r="H640" s="87"/>
      <c r="I640" s="76"/>
    </row>
    <row r="641" spans="1:9" x14ac:dyDescent="0.25">
      <c r="A641" s="76"/>
      <c r="B641" s="84" t="s">
        <v>3202</v>
      </c>
      <c r="C641" s="84" t="s">
        <v>3321</v>
      </c>
      <c r="D641" s="84" t="s">
        <v>2420</v>
      </c>
      <c r="E641" s="85">
        <v>98250</v>
      </c>
      <c r="F641" s="86">
        <v>1008.138913</v>
      </c>
      <c r="G641" s="86">
        <v>978.2</v>
      </c>
      <c r="H641" s="87"/>
      <c r="I641" s="76"/>
    </row>
    <row r="642" spans="1:9" x14ac:dyDescent="0.25">
      <c r="A642" s="76"/>
      <c r="B642" s="84" t="s">
        <v>3202</v>
      </c>
      <c r="C642" s="84" t="s">
        <v>3322</v>
      </c>
      <c r="D642" s="84" t="s">
        <v>2420</v>
      </c>
      <c r="E642" s="85">
        <v>113100</v>
      </c>
      <c r="F642" s="86">
        <v>450.86783000000003</v>
      </c>
      <c r="G642" s="86">
        <v>451.25</v>
      </c>
      <c r="H642" s="87"/>
      <c r="I642" s="76"/>
    </row>
    <row r="643" spans="1:9" x14ac:dyDescent="0.25">
      <c r="A643" s="76"/>
      <c r="B643" s="84" t="s">
        <v>3202</v>
      </c>
      <c r="C643" s="84" t="s">
        <v>2430</v>
      </c>
      <c r="D643" s="84" t="s">
        <v>2420</v>
      </c>
      <c r="E643" s="85">
        <v>6500</v>
      </c>
      <c r="F643" s="86">
        <v>1396.1615380000001</v>
      </c>
      <c r="G643" s="86">
        <v>1385.3</v>
      </c>
      <c r="H643" s="87"/>
      <c r="I643" s="76"/>
    </row>
    <row r="644" spans="1:9" x14ac:dyDescent="0.25">
      <c r="A644" s="76"/>
      <c r="B644" s="84" t="s">
        <v>3202</v>
      </c>
      <c r="C644" s="84" t="s">
        <v>3323</v>
      </c>
      <c r="D644" s="84" t="s">
        <v>2420</v>
      </c>
      <c r="E644" s="85">
        <v>7536000</v>
      </c>
      <c r="F644" s="86">
        <v>114.064583</v>
      </c>
      <c r="G644" s="86">
        <v>109.73</v>
      </c>
      <c r="H644" s="87"/>
      <c r="I644" s="76"/>
    </row>
    <row r="645" spans="1:9" x14ac:dyDescent="0.25">
      <c r="A645" s="76"/>
      <c r="B645" s="84" t="s">
        <v>3202</v>
      </c>
      <c r="C645" s="84" t="s">
        <v>3324</v>
      </c>
      <c r="D645" s="84" t="s">
        <v>2420</v>
      </c>
      <c r="E645" s="85">
        <v>133900</v>
      </c>
      <c r="F645" s="86">
        <v>1023.897038</v>
      </c>
      <c r="G645" s="86">
        <v>1051.05</v>
      </c>
      <c r="H645" s="87"/>
      <c r="I645" s="76"/>
    </row>
    <row r="646" spans="1:9" x14ac:dyDescent="0.25">
      <c r="A646" s="76"/>
      <c r="B646" s="84" t="s">
        <v>3202</v>
      </c>
      <c r="C646" s="84" t="s">
        <v>3325</v>
      </c>
      <c r="D646" s="84" t="s">
        <v>2420</v>
      </c>
      <c r="E646" s="85">
        <v>14000</v>
      </c>
      <c r="F646" s="86">
        <v>8216.2722889999986</v>
      </c>
      <c r="G646" s="86">
        <v>8159.5</v>
      </c>
      <c r="H646" s="87"/>
      <c r="I646" s="76"/>
    </row>
    <row r="647" spans="1:9" x14ac:dyDescent="0.25">
      <c r="A647" s="76"/>
      <c r="B647" s="84" t="s">
        <v>3202</v>
      </c>
      <c r="C647" s="84" t="s">
        <v>3326</v>
      </c>
      <c r="D647" s="84" t="s">
        <v>2420</v>
      </c>
      <c r="E647" s="85">
        <v>19000</v>
      </c>
      <c r="F647" s="86">
        <v>302.56</v>
      </c>
      <c r="G647" s="86">
        <v>319.14999999999998</v>
      </c>
      <c r="H647" s="87"/>
      <c r="I647" s="76"/>
    </row>
    <row r="648" spans="1:9" x14ac:dyDescent="0.25">
      <c r="A648" s="76"/>
      <c r="B648" s="84" t="s">
        <v>3202</v>
      </c>
      <c r="C648" s="84" t="s">
        <v>3327</v>
      </c>
      <c r="D648" s="84" t="s">
        <v>2420</v>
      </c>
      <c r="E648" s="85">
        <v>2821000</v>
      </c>
      <c r="F648" s="86">
        <v>94.629150999999993</v>
      </c>
      <c r="G648" s="86">
        <v>92.22</v>
      </c>
      <c r="H648" s="87"/>
      <c r="I648" s="76"/>
    </row>
    <row r="649" spans="1:9" x14ac:dyDescent="0.25">
      <c r="A649" s="76"/>
      <c r="B649" s="84" t="s">
        <v>3202</v>
      </c>
      <c r="C649" s="84" t="s">
        <v>3328</v>
      </c>
      <c r="D649" s="84" t="s">
        <v>2420</v>
      </c>
      <c r="E649" s="85">
        <v>459500</v>
      </c>
      <c r="F649" s="86">
        <v>1432.649003</v>
      </c>
      <c r="G649" s="86">
        <v>1462.1</v>
      </c>
      <c r="H649" s="87"/>
      <c r="I649" s="76"/>
    </row>
    <row r="650" spans="1:9" x14ac:dyDescent="0.25">
      <c r="A650" s="76"/>
      <c r="B650" s="84" t="s">
        <v>3202</v>
      </c>
      <c r="C650" s="84" t="s">
        <v>3329</v>
      </c>
      <c r="D650" s="84" t="s">
        <v>2420</v>
      </c>
      <c r="E650" s="85">
        <v>39534750</v>
      </c>
      <c r="F650" s="86">
        <v>89.545519999999996</v>
      </c>
      <c r="G650" s="86">
        <v>90.89</v>
      </c>
      <c r="H650" s="87"/>
      <c r="I650" s="76"/>
    </row>
    <row r="651" spans="1:9" x14ac:dyDescent="0.25">
      <c r="A651" s="76"/>
      <c r="B651" s="84" t="s">
        <v>3202</v>
      </c>
      <c r="C651" s="84" t="s">
        <v>3330</v>
      </c>
      <c r="D651" s="84" t="s">
        <v>2420</v>
      </c>
      <c r="E651" s="85">
        <v>1813500</v>
      </c>
      <c r="F651" s="86">
        <v>406.45015699999999</v>
      </c>
      <c r="G651" s="86">
        <v>400.5</v>
      </c>
      <c r="H651" s="87"/>
      <c r="I651" s="76"/>
    </row>
    <row r="652" spans="1:9" x14ac:dyDescent="0.25">
      <c r="A652" s="76"/>
      <c r="B652" s="84" t="s">
        <v>3202</v>
      </c>
      <c r="C652" s="84" t="s">
        <v>3331</v>
      </c>
      <c r="D652" s="84" t="s">
        <v>2420</v>
      </c>
      <c r="E652" s="85">
        <v>117600</v>
      </c>
      <c r="F652" s="86">
        <v>492.49701900000002</v>
      </c>
      <c r="G652" s="86">
        <v>491.4</v>
      </c>
      <c r="H652" s="87"/>
      <c r="I652" s="76"/>
    </row>
    <row r="653" spans="1:9" x14ac:dyDescent="0.25">
      <c r="A653" s="76"/>
      <c r="B653" s="84" t="s">
        <v>3202</v>
      </c>
      <c r="C653" s="84" t="s">
        <v>3332</v>
      </c>
      <c r="D653" s="84" t="s">
        <v>2420</v>
      </c>
      <c r="E653" s="85">
        <v>3750</v>
      </c>
      <c r="F653" s="86">
        <v>4205.9133009999996</v>
      </c>
      <c r="G653" s="86">
        <v>4203.5</v>
      </c>
      <c r="H653" s="87"/>
      <c r="I653" s="76"/>
    </row>
    <row r="654" spans="1:9" x14ac:dyDescent="0.25">
      <c r="A654" s="76"/>
      <c r="B654" s="84" t="s">
        <v>3202</v>
      </c>
      <c r="C654" s="84" t="s">
        <v>2451</v>
      </c>
      <c r="D654" s="84" t="s">
        <v>2420</v>
      </c>
      <c r="E654" s="85">
        <v>91875</v>
      </c>
      <c r="F654" s="86">
        <v>3521.6843859999999</v>
      </c>
      <c r="G654" s="86">
        <v>3657.7</v>
      </c>
      <c r="H654" s="87"/>
      <c r="I654" s="76"/>
    </row>
    <row r="655" spans="1:9" x14ac:dyDescent="0.25">
      <c r="A655" s="76"/>
      <c r="B655" s="84" t="s">
        <v>3202</v>
      </c>
      <c r="C655" s="84" t="s">
        <v>3333</v>
      </c>
      <c r="D655" s="84" t="s">
        <v>2420</v>
      </c>
      <c r="E655" s="85">
        <v>38100</v>
      </c>
      <c r="F655" s="86">
        <v>4561.6956870000004</v>
      </c>
      <c r="G655" s="86">
        <v>4615.8</v>
      </c>
      <c r="H655" s="87"/>
      <c r="I655" s="76"/>
    </row>
    <row r="656" spans="1:9" x14ac:dyDescent="0.25">
      <c r="A656" s="76"/>
      <c r="B656" s="84" t="s">
        <v>3202</v>
      </c>
      <c r="C656" s="84" t="s">
        <v>3334</v>
      </c>
      <c r="D656" s="84" t="s">
        <v>2420</v>
      </c>
      <c r="E656" s="85">
        <v>37000</v>
      </c>
      <c r="F656" s="86">
        <v>4264.8149000000003</v>
      </c>
      <c r="G656" s="86">
        <v>4166.3999999999996</v>
      </c>
      <c r="H656" s="87"/>
      <c r="I656" s="76"/>
    </row>
    <row r="657" spans="1:9" x14ac:dyDescent="0.25">
      <c r="A657" s="76"/>
      <c r="B657" s="84" t="s">
        <v>3202</v>
      </c>
      <c r="C657" s="84" t="s">
        <v>2445</v>
      </c>
      <c r="D657" s="84" t="s">
        <v>2420</v>
      </c>
      <c r="E657" s="85">
        <v>215250</v>
      </c>
      <c r="F657" s="86">
        <v>3541.7055409999998</v>
      </c>
      <c r="G657" s="86">
        <v>3514.4</v>
      </c>
      <c r="H657" s="87"/>
      <c r="I657" s="76"/>
    </row>
    <row r="658" spans="1:9" x14ac:dyDescent="0.25">
      <c r="A658" s="76"/>
      <c r="B658" s="84" t="s">
        <v>3202</v>
      </c>
      <c r="C658" s="84" t="s">
        <v>3335</v>
      </c>
      <c r="D658" s="84" t="s">
        <v>2420</v>
      </c>
      <c r="E658" s="85">
        <v>543000</v>
      </c>
      <c r="F658" s="86">
        <v>566.24012300000004</v>
      </c>
      <c r="G658" s="86">
        <v>563.9</v>
      </c>
      <c r="H658" s="87"/>
      <c r="I658" s="76"/>
    </row>
    <row r="659" spans="1:9" x14ac:dyDescent="0.25">
      <c r="A659" s="76"/>
      <c r="B659" s="84" t="s">
        <v>3202</v>
      </c>
      <c r="C659" s="84" t="s">
        <v>3336</v>
      </c>
      <c r="D659" s="84" t="s">
        <v>2420</v>
      </c>
      <c r="E659" s="85">
        <v>815449.99999999988</v>
      </c>
      <c r="F659" s="86">
        <v>413.71420599999999</v>
      </c>
      <c r="G659" s="86">
        <v>415.15</v>
      </c>
      <c r="H659" s="87"/>
      <c r="I659" s="76"/>
    </row>
    <row r="660" spans="1:9" x14ac:dyDescent="0.25">
      <c r="A660" s="76"/>
      <c r="B660" s="84" t="s">
        <v>3202</v>
      </c>
      <c r="C660" s="84" t="s">
        <v>2453</v>
      </c>
      <c r="D660" s="84" t="s">
        <v>2420</v>
      </c>
      <c r="E660" s="85">
        <v>167850</v>
      </c>
      <c r="F660" s="86">
        <v>1399.392607</v>
      </c>
      <c r="G660" s="86">
        <v>1423.2</v>
      </c>
      <c r="H660" s="87"/>
      <c r="I660" s="76"/>
    </row>
    <row r="661" spans="1:9" x14ac:dyDescent="0.25">
      <c r="A661" s="76"/>
      <c r="B661" s="84" t="s">
        <v>3202</v>
      </c>
      <c r="C661" s="84" t="s">
        <v>2446</v>
      </c>
      <c r="D661" s="84" t="s">
        <v>2420</v>
      </c>
      <c r="E661" s="85">
        <v>11200</v>
      </c>
      <c r="F661" s="86">
        <v>11790.316935000001</v>
      </c>
      <c r="G661" s="86">
        <v>11655</v>
      </c>
      <c r="H661" s="87"/>
      <c r="I661" s="76"/>
    </row>
    <row r="662" spans="1:9" x14ac:dyDescent="0.25">
      <c r="A662" s="76"/>
      <c r="B662" s="84" t="s">
        <v>3202</v>
      </c>
      <c r="C662" s="84" t="s">
        <v>964</v>
      </c>
      <c r="D662" s="84" t="s">
        <v>2420</v>
      </c>
      <c r="E662" s="85">
        <v>451350</v>
      </c>
      <c r="F662" s="86">
        <v>169.75204299999999</v>
      </c>
      <c r="G662" s="86">
        <v>166.97</v>
      </c>
      <c r="H662" s="87"/>
      <c r="I662" s="76"/>
    </row>
    <row r="663" spans="1:9" x14ac:dyDescent="0.25">
      <c r="A663" s="76"/>
      <c r="B663" s="84" t="s">
        <v>3202</v>
      </c>
      <c r="C663" s="84" t="s">
        <v>3337</v>
      </c>
      <c r="D663" s="84" t="s">
        <v>2420</v>
      </c>
      <c r="E663" s="85">
        <v>993215</v>
      </c>
      <c r="F663" s="86">
        <v>646.58686999999998</v>
      </c>
      <c r="G663" s="86">
        <v>646</v>
      </c>
      <c r="H663" s="87"/>
      <c r="I663" s="76"/>
    </row>
    <row r="664" spans="1:9" x14ac:dyDescent="0.25">
      <c r="A664" s="76"/>
      <c r="B664" s="84" t="s">
        <v>3202</v>
      </c>
      <c r="C664" s="84" t="s">
        <v>3338</v>
      </c>
      <c r="D664" s="84" t="s">
        <v>2420</v>
      </c>
      <c r="E664" s="85">
        <v>677350.00000000012</v>
      </c>
      <c r="F664" s="86">
        <v>273.165188</v>
      </c>
      <c r="G664" s="86">
        <v>273.2</v>
      </c>
      <c r="H664" s="87"/>
      <c r="I664" s="76"/>
    </row>
    <row r="665" spans="1:9" x14ac:dyDescent="0.25">
      <c r="A665" s="76"/>
      <c r="B665" s="84" t="s">
        <v>3202</v>
      </c>
      <c r="C665" s="84" t="s">
        <v>2449</v>
      </c>
      <c r="D665" s="84" t="s">
        <v>2420</v>
      </c>
      <c r="E665" s="85">
        <v>31597600</v>
      </c>
      <c r="F665" s="86">
        <v>19.987839000000001</v>
      </c>
      <c r="G665" s="86">
        <v>20.05</v>
      </c>
      <c r="H665" s="87"/>
      <c r="I665" s="76"/>
    </row>
    <row r="666" spans="1:9" x14ac:dyDescent="0.25">
      <c r="A666" s="76"/>
      <c r="B666" s="84" t="s">
        <v>3202</v>
      </c>
      <c r="C666" s="84" t="s">
        <v>3339</v>
      </c>
      <c r="D666" s="84" t="s">
        <v>2420</v>
      </c>
      <c r="E666" s="85">
        <v>101700</v>
      </c>
      <c r="F666" s="86">
        <v>945.66194900000005</v>
      </c>
      <c r="G666" s="86">
        <v>897.6</v>
      </c>
      <c r="H666" s="87"/>
      <c r="I666" s="76"/>
    </row>
    <row r="667" spans="1:9" x14ac:dyDescent="0.25">
      <c r="A667" s="76"/>
      <c r="B667" s="84" t="s">
        <v>3202</v>
      </c>
      <c r="C667" s="84" t="s">
        <v>2450</v>
      </c>
      <c r="D667" s="84" t="s">
        <v>2420</v>
      </c>
      <c r="E667" s="85">
        <v>2190375</v>
      </c>
      <c r="F667" s="86">
        <v>1338.4979310000001</v>
      </c>
      <c r="G667" s="86">
        <v>1350.7</v>
      </c>
      <c r="H667" s="87"/>
      <c r="I667" s="76"/>
    </row>
    <row r="668" spans="1:9" x14ac:dyDescent="0.25">
      <c r="A668" s="76"/>
      <c r="B668" s="84" t="s">
        <v>3202</v>
      </c>
      <c r="C668" s="84" t="s">
        <v>3340</v>
      </c>
      <c r="D668" s="84" t="s">
        <v>2420</v>
      </c>
      <c r="E668" s="85">
        <v>315000</v>
      </c>
      <c r="F668" s="86">
        <v>316.31698599999999</v>
      </c>
      <c r="G668" s="86">
        <v>310.38</v>
      </c>
      <c r="H668" s="87"/>
      <c r="I668" s="76"/>
    </row>
    <row r="669" spans="1:9" x14ac:dyDescent="0.25">
      <c r="A669" s="76"/>
      <c r="B669" s="84" t="s">
        <v>3202</v>
      </c>
      <c r="C669" s="84" t="s">
        <v>3341</v>
      </c>
      <c r="D669" s="84" t="s">
        <v>2420</v>
      </c>
      <c r="E669" s="85">
        <v>109200</v>
      </c>
      <c r="F669" s="86">
        <v>2029.819876</v>
      </c>
      <c r="G669" s="86">
        <v>1916.3</v>
      </c>
      <c r="H669" s="87"/>
      <c r="I669" s="76"/>
    </row>
    <row r="670" spans="1:9" x14ac:dyDescent="0.25">
      <c r="A670" s="76"/>
      <c r="B670" s="84" t="s">
        <v>3202</v>
      </c>
      <c r="C670" s="84" t="s">
        <v>3342</v>
      </c>
      <c r="D670" s="84" t="s">
        <v>2420</v>
      </c>
      <c r="E670" s="85">
        <v>194950</v>
      </c>
      <c r="F670" s="86">
        <v>4451.0787760000003</v>
      </c>
      <c r="G670" s="86">
        <v>4402.2</v>
      </c>
      <c r="H670" s="87"/>
      <c r="I670" s="76"/>
    </row>
    <row r="671" spans="1:9" x14ac:dyDescent="0.25">
      <c r="A671" s="76"/>
      <c r="B671" s="84" t="s">
        <v>3202</v>
      </c>
      <c r="C671" s="84" t="s">
        <v>3343</v>
      </c>
      <c r="D671" s="84" t="s">
        <v>2420</v>
      </c>
      <c r="E671" s="85">
        <v>2081700</v>
      </c>
      <c r="F671" s="86">
        <v>865.22226899999998</v>
      </c>
      <c r="G671" s="86">
        <v>902.4</v>
      </c>
      <c r="H671" s="87"/>
      <c r="I671" s="76"/>
    </row>
    <row r="672" spans="1:9" x14ac:dyDescent="0.25">
      <c r="A672" s="76"/>
      <c r="B672" s="84" t="s">
        <v>3202</v>
      </c>
      <c r="C672" s="84" t="s">
        <v>2452</v>
      </c>
      <c r="D672" s="84" t="s">
        <v>2420</v>
      </c>
      <c r="E672" s="85">
        <v>101850</v>
      </c>
      <c r="F672" s="86">
        <v>1011.688405</v>
      </c>
      <c r="G672" s="86">
        <v>998.95</v>
      </c>
      <c r="H672" s="87"/>
      <c r="I672" s="76"/>
    </row>
    <row r="673" spans="1:9" x14ac:dyDescent="0.25">
      <c r="A673" s="76"/>
      <c r="B673" s="84" t="s">
        <v>3202</v>
      </c>
      <c r="C673" s="84" t="s">
        <v>3344</v>
      </c>
      <c r="D673" s="84" t="s">
        <v>2420</v>
      </c>
      <c r="E673" s="85">
        <v>55475</v>
      </c>
      <c r="F673" s="86">
        <v>3661.8825670000001</v>
      </c>
      <c r="G673" s="86">
        <v>3632.1</v>
      </c>
      <c r="H673" s="87"/>
      <c r="I673" s="76"/>
    </row>
    <row r="674" spans="1:9" x14ac:dyDescent="0.25">
      <c r="A674" s="76"/>
      <c r="B674" s="84" t="s">
        <v>3202</v>
      </c>
      <c r="C674" s="84" t="s">
        <v>3345</v>
      </c>
      <c r="D674" s="84" t="s">
        <v>2420</v>
      </c>
      <c r="E674" s="85">
        <v>6800</v>
      </c>
      <c r="F674" s="86">
        <v>2973.1587760000002</v>
      </c>
      <c r="G674" s="86">
        <v>2965.4</v>
      </c>
      <c r="H674" s="87"/>
      <c r="I674" s="76"/>
    </row>
    <row r="675" spans="1:9" x14ac:dyDescent="0.25">
      <c r="A675" s="76"/>
      <c r="B675" s="84" t="s">
        <v>3202</v>
      </c>
      <c r="C675" s="84" t="s">
        <v>3346</v>
      </c>
      <c r="D675" s="84" t="s">
        <v>2420</v>
      </c>
      <c r="E675" s="85">
        <v>294750</v>
      </c>
      <c r="F675" s="86">
        <v>516.50972400000001</v>
      </c>
      <c r="G675" s="86">
        <v>516.79999999999995</v>
      </c>
      <c r="H675" s="87"/>
      <c r="I675" s="76"/>
    </row>
    <row r="676" spans="1:9" x14ac:dyDescent="0.25">
      <c r="A676" s="76"/>
      <c r="B676" s="84" t="s">
        <v>3202</v>
      </c>
      <c r="C676" s="84" t="s">
        <v>2454</v>
      </c>
      <c r="D676" s="84" t="s">
        <v>2420</v>
      </c>
      <c r="E676" s="85">
        <v>6840925</v>
      </c>
      <c r="F676" s="86">
        <v>256.46642900000001</v>
      </c>
      <c r="G676" s="86">
        <v>248.46</v>
      </c>
      <c r="H676" s="87"/>
      <c r="I676" s="76"/>
    </row>
    <row r="677" spans="1:9" x14ac:dyDescent="0.25">
      <c r="A677" s="76"/>
      <c r="B677" s="84" t="s">
        <v>3202</v>
      </c>
      <c r="C677" s="84" t="s">
        <v>3347</v>
      </c>
      <c r="D677" s="84" t="s">
        <v>2420</v>
      </c>
      <c r="E677" s="85">
        <v>58000</v>
      </c>
      <c r="F677" s="86">
        <v>1140.6687139999999</v>
      </c>
      <c r="G677" s="86">
        <v>1101.5</v>
      </c>
      <c r="H677" s="87"/>
      <c r="I677" s="76"/>
    </row>
    <row r="678" spans="1:9" x14ac:dyDescent="0.25">
      <c r="A678" s="76"/>
      <c r="B678" s="76"/>
      <c r="C678" s="76"/>
      <c r="D678" s="76"/>
      <c r="E678" s="76"/>
      <c r="F678" s="88"/>
      <c r="G678" s="88"/>
      <c r="H678" s="87"/>
      <c r="I678" s="76"/>
    </row>
    <row r="679" spans="1:9" x14ac:dyDescent="0.25">
      <c r="A679" s="76"/>
      <c r="B679" s="79" t="s">
        <v>485</v>
      </c>
      <c r="C679" s="76"/>
      <c r="D679" s="76"/>
      <c r="E679" s="76"/>
      <c r="F679" s="76"/>
      <c r="G679" s="76"/>
      <c r="H679" s="76"/>
      <c r="I679" s="76"/>
    </row>
    <row r="680" spans="1:9" x14ac:dyDescent="0.25">
      <c r="A680" s="76"/>
      <c r="B680" s="81" t="s">
        <v>486</v>
      </c>
      <c r="C680" s="81" t="s">
        <v>487</v>
      </c>
      <c r="D680" s="76"/>
      <c r="E680" s="76"/>
      <c r="F680" s="76"/>
      <c r="G680" s="76"/>
      <c r="H680" s="76"/>
      <c r="I680" s="76"/>
    </row>
    <row r="681" spans="1:9" x14ac:dyDescent="0.25">
      <c r="A681" s="76"/>
      <c r="B681" s="84" t="s">
        <v>3202</v>
      </c>
      <c r="C681" s="89">
        <v>0.6637967372996868</v>
      </c>
      <c r="D681" s="76"/>
      <c r="E681" s="90"/>
      <c r="F681" s="76"/>
      <c r="G681" s="76"/>
      <c r="H681" s="76"/>
      <c r="I681" s="76"/>
    </row>
    <row r="682" spans="1:9" x14ac:dyDescent="0.25">
      <c r="A682" s="76"/>
      <c r="B682" s="76"/>
      <c r="C682" s="76"/>
      <c r="D682" s="76"/>
      <c r="E682" s="76"/>
      <c r="F682" s="76"/>
      <c r="G682" s="76"/>
      <c r="H682" s="76"/>
      <c r="I682" s="76"/>
    </row>
    <row r="683" spans="1:9" x14ac:dyDescent="0.25">
      <c r="A683" s="77" t="s">
        <v>489</v>
      </c>
      <c r="B683" s="78" t="s">
        <v>2459</v>
      </c>
      <c r="C683" s="76"/>
      <c r="D683" s="76"/>
      <c r="E683" s="76"/>
      <c r="F683" s="76"/>
      <c r="G683" s="76"/>
      <c r="H683" s="76"/>
      <c r="I683" s="76"/>
    </row>
    <row r="684" spans="1:9" ht="51.95" customHeight="1" x14ac:dyDescent="0.25">
      <c r="A684" s="76"/>
      <c r="B684" s="81" t="s">
        <v>486</v>
      </c>
      <c r="C684" s="81" t="s">
        <v>967</v>
      </c>
      <c r="D684" s="91" t="s">
        <v>968</v>
      </c>
      <c r="E684" s="91" t="s">
        <v>969</v>
      </c>
      <c r="F684" s="91" t="s">
        <v>970</v>
      </c>
      <c r="G684" s="91" t="s">
        <v>971</v>
      </c>
      <c r="H684" s="76"/>
      <c r="I684" s="76"/>
    </row>
    <row r="685" spans="1:9" x14ac:dyDescent="0.25">
      <c r="A685" s="76"/>
      <c r="B685" s="84" t="s">
        <v>3202</v>
      </c>
      <c r="C685" s="85">
        <v>177681</v>
      </c>
      <c r="D685" s="85">
        <v>24255</v>
      </c>
      <c r="E685" s="92">
        <v>115488980466.3699</v>
      </c>
      <c r="F685" s="92">
        <v>15076991054.50174</v>
      </c>
      <c r="G685" s="92">
        <v>-8081501800.8000002</v>
      </c>
      <c r="H685" s="76"/>
      <c r="I685" s="76"/>
    </row>
    <row r="686" spans="1:9" x14ac:dyDescent="0.25">
      <c r="A686" s="76"/>
      <c r="B686" s="76"/>
      <c r="C686" s="94"/>
      <c r="D686" s="95"/>
      <c r="E686" s="96">
        <v>18691756509.944</v>
      </c>
      <c r="F686" s="96">
        <v>15069556039.044001</v>
      </c>
      <c r="G686" s="96">
        <v>15069556039.044001</v>
      </c>
      <c r="H686" s="76"/>
      <c r="I686" s="76"/>
    </row>
    <row r="687" spans="1:9" x14ac:dyDescent="0.25">
      <c r="A687" s="77" t="s">
        <v>491</v>
      </c>
      <c r="B687" s="79" t="s">
        <v>3348</v>
      </c>
      <c r="C687" s="76"/>
      <c r="D687" s="76"/>
      <c r="E687" s="76"/>
      <c r="F687" s="76"/>
      <c r="G687" s="76"/>
      <c r="H687" s="76"/>
      <c r="I687" s="76"/>
    </row>
    <row r="688" spans="1:9" x14ac:dyDescent="0.25">
      <c r="A688" s="76"/>
      <c r="B688" s="76"/>
      <c r="C688" s="76"/>
      <c r="D688" s="76"/>
      <c r="E688" s="94"/>
      <c r="F688" s="98"/>
      <c r="G688" s="98"/>
      <c r="H688" s="90"/>
      <c r="I688" s="76"/>
    </row>
    <row r="689" spans="1:9" x14ac:dyDescent="0.25">
      <c r="A689" s="76"/>
      <c r="B689" s="100"/>
      <c r="C689" s="76"/>
      <c r="D689" s="76"/>
      <c r="E689" s="76"/>
      <c r="F689" s="76"/>
      <c r="G689" s="76"/>
      <c r="H689" s="76"/>
      <c r="I689" s="76"/>
    </row>
    <row r="690" spans="1:9" x14ac:dyDescent="0.25">
      <c r="A690" s="77" t="s">
        <v>493</v>
      </c>
      <c r="B690" s="79" t="s">
        <v>966</v>
      </c>
      <c r="C690" s="76"/>
      <c r="D690" s="76"/>
      <c r="E690" s="76"/>
      <c r="F690" s="76"/>
      <c r="G690" s="76"/>
      <c r="H690" s="76"/>
      <c r="I690" s="76"/>
    </row>
    <row r="691" spans="1:9" ht="51.95" customHeight="1" x14ac:dyDescent="0.25">
      <c r="A691" s="76"/>
      <c r="B691" s="81" t="s">
        <v>486</v>
      </c>
      <c r="C691" s="81" t="s">
        <v>967</v>
      </c>
      <c r="D691" s="91" t="s">
        <v>968</v>
      </c>
      <c r="E691" s="91" t="s">
        <v>969</v>
      </c>
      <c r="F691" s="91" t="s">
        <v>970</v>
      </c>
      <c r="G691" s="91" t="s">
        <v>971</v>
      </c>
      <c r="H691" s="76"/>
      <c r="I691" s="76"/>
    </row>
    <row r="692" spans="1:9" x14ac:dyDescent="0.25">
      <c r="A692" s="76"/>
      <c r="B692" s="84" t="s">
        <v>3202</v>
      </c>
      <c r="C692" s="85">
        <v>4656</v>
      </c>
      <c r="D692" s="85">
        <v>3082</v>
      </c>
      <c r="E692" s="92">
        <v>3043223602.539999</v>
      </c>
      <c r="F692" s="92">
        <v>2071919361.25</v>
      </c>
      <c r="G692" s="92">
        <v>-166183137.05000001</v>
      </c>
      <c r="H692" s="99"/>
      <c r="I692" s="76"/>
    </row>
    <row r="693" spans="1:9" x14ac:dyDescent="0.25">
      <c r="A693" s="76"/>
      <c r="B693" s="76"/>
      <c r="C693" s="76"/>
      <c r="D693" s="76"/>
      <c r="E693" s="76"/>
      <c r="F693" s="76"/>
      <c r="G693" s="76"/>
      <c r="H693" s="76"/>
      <c r="I693" s="76"/>
    </row>
    <row r="694" spans="1:9" x14ac:dyDescent="0.25">
      <c r="A694" s="77" t="s">
        <v>495</v>
      </c>
      <c r="B694" s="78" t="s">
        <v>496</v>
      </c>
      <c r="C694" s="76"/>
      <c r="D694" s="76"/>
      <c r="E694" s="76"/>
      <c r="F694" s="76"/>
      <c r="G694" s="76"/>
      <c r="H694" s="76"/>
      <c r="I694" s="76"/>
    </row>
    <row r="695" spans="1:9" x14ac:dyDescent="0.25">
      <c r="A695" s="76"/>
      <c r="B695" s="101"/>
      <c r="C695" s="76"/>
      <c r="D695" s="76"/>
      <c r="E695" s="76"/>
      <c r="F695" s="76"/>
      <c r="G695" s="76"/>
      <c r="H695" s="76"/>
      <c r="I695" s="76"/>
    </row>
    <row r="696" spans="1:9" x14ac:dyDescent="0.25">
      <c r="A696" s="77" t="s">
        <v>497</v>
      </c>
      <c r="B696" s="79" t="s">
        <v>972</v>
      </c>
      <c r="C696" s="76"/>
      <c r="D696" s="76"/>
      <c r="E696" s="76"/>
      <c r="F696" s="76"/>
      <c r="G696" s="76"/>
      <c r="H696" s="76"/>
      <c r="I696" s="76"/>
    </row>
    <row r="697" spans="1:9" ht="65.099999999999994" customHeight="1" x14ac:dyDescent="0.25">
      <c r="A697" s="77"/>
      <c r="B697" s="81" t="s">
        <v>486</v>
      </c>
      <c r="C697" s="81" t="s">
        <v>958</v>
      </c>
      <c r="D697" s="81" t="s">
        <v>973</v>
      </c>
      <c r="E697" s="91" t="s">
        <v>974</v>
      </c>
      <c r="F697" s="91" t="s">
        <v>975</v>
      </c>
      <c r="G697" s="91" t="s">
        <v>976</v>
      </c>
      <c r="H697" s="76"/>
      <c r="I697" s="76"/>
    </row>
    <row r="698" spans="1:9" x14ac:dyDescent="0.25">
      <c r="A698" s="77"/>
      <c r="B698" s="84" t="s">
        <v>488</v>
      </c>
      <c r="C698" s="84"/>
      <c r="D698" s="84"/>
      <c r="E698" s="84"/>
      <c r="F698" s="102"/>
      <c r="G698" s="102"/>
      <c r="H698" s="76"/>
      <c r="I698" s="76"/>
    </row>
    <row r="699" spans="1:9" x14ac:dyDescent="0.25">
      <c r="A699" s="77"/>
      <c r="B699" s="78"/>
      <c r="C699" s="76"/>
      <c r="D699" s="76"/>
      <c r="E699" s="76"/>
      <c r="F699" s="76"/>
      <c r="G699" s="76"/>
      <c r="H699" s="76"/>
      <c r="I699" s="76"/>
    </row>
    <row r="700" spans="1:9" x14ac:dyDescent="0.25">
      <c r="A700" s="77" t="s">
        <v>499</v>
      </c>
      <c r="B700" s="79" t="s">
        <v>977</v>
      </c>
      <c r="C700" s="76"/>
      <c r="D700" s="76"/>
      <c r="E700" s="76"/>
      <c r="F700" s="76"/>
      <c r="G700" s="76"/>
      <c r="H700" s="76"/>
      <c r="I700" s="76"/>
    </row>
    <row r="701" spans="1:9" x14ac:dyDescent="0.25">
      <c r="A701" s="77"/>
      <c r="B701" s="103"/>
      <c r="C701" s="76"/>
      <c r="D701" s="76"/>
      <c r="E701" s="93"/>
      <c r="F701" s="88"/>
      <c r="G701" s="88"/>
      <c r="H701" s="76"/>
      <c r="I701" s="76"/>
    </row>
    <row r="702" spans="1:9" x14ac:dyDescent="0.25">
      <c r="A702" s="77" t="s">
        <v>501</v>
      </c>
      <c r="B702" s="79" t="s">
        <v>3349</v>
      </c>
      <c r="C702" s="76"/>
      <c r="D702" s="76"/>
      <c r="E702" s="76"/>
      <c r="F702" s="76"/>
      <c r="G702" s="76"/>
      <c r="H702" s="76"/>
      <c r="I702" s="76"/>
    </row>
    <row r="703" spans="1:9" x14ac:dyDescent="0.25">
      <c r="A703" s="76"/>
      <c r="B703" s="76"/>
      <c r="C703" s="76"/>
      <c r="D703" s="76"/>
      <c r="E703" s="106"/>
      <c r="F703" s="106"/>
      <c r="G703" s="106"/>
      <c r="H703" s="76"/>
      <c r="I703" s="76"/>
    </row>
    <row r="704" spans="1:9" x14ac:dyDescent="0.25">
      <c r="A704" s="76"/>
      <c r="B704" s="76" t="s">
        <v>503</v>
      </c>
      <c r="C704" s="76"/>
      <c r="D704" s="76"/>
      <c r="E704" s="76"/>
      <c r="F704" s="76"/>
      <c r="G704" s="76"/>
      <c r="H704" s="76"/>
      <c r="I704" s="76"/>
    </row>
    <row r="705" spans="1:9" x14ac:dyDescent="0.25">
      <c r="A705" s="76"/>
      <c r="B705" s="76"/>
      <c r="C705" s="76"/>
      <c r="D705" s="76"/>
      <c r="E705" s="76"/>
      <c r="F705" s="76"/>
      <c r="G705" s="76"/>
      <c r="H705" s="76"/>
      <c r="I705" s="76"/>
    </row>
    <row r="706" spans="1:9" x14ac:dyDescent="0.25">
      <c r="A706" s="77" t="s">
        <v>504</v>
      </c>
      <c r="B706" s="78" t="s">
        <v>505</v>
      </c>
      <c r="C706" s="76"/>
      <c r="D706" s="76"/>
      <c r="E706" s="76"/>
      <c r="F706" s="76"/>
      <c r="G706" s="76"/>
      <c r="H706" s="76"/>
      <c r="I706" s="76"/>
    </row>
    <row r="707" spans="1:9" x14ac:dyDescent="0.25">
      <c r="A707" s="76"/>
      <c r="B707" s="76"/>
      <c r="C707" s="76"/>
      <c r="D707" s="76"/>
      <c r="E707" s="76"/>
      <c r="F707" s="76"/>
      <c r="G707" s="76"/>
      <c r="H707" s="76"/>
      <c r="I707" s="76"/>
    </row>
    <row r="708" spans="1:9" x14ac:dyDescent="0.25">
      <c r="A708" s="76"/>
      <c r="B708" s="76" t="s">
        <v>506</v>
      </c>
      <c r="C708" s="76"/>
      <c r="D708" s="76"/>
      <c r="E708" s="76"/>
      <c r="F708" s="76"/>
      <c r="G708" s="76"/>
      <c r="H708" s="76"/>
      <c r="I708" s="76"/>
    </row>
    <row r="709" spans="1:9" x14ac:dyDescent="0.25">
      <c r="A709" s="76"/>
      <c r="B709" s="76"/>
      <c r="C709" s="76"/>
      <c r="D709" s="76"/>
      <c r="E709" s="76"/>
      <c r="F709" s="76"/>
      <c r="G709" s="76"/>
      <c r="H709" s="76"/>
      <c r="I709" s="76"/>
    </row>
    <row r="710" spans="1:9" x14ac:dyDescent="0.25">
      <c r="A710" s="77" t="s">
        <v>507</v>
      </c>
      <c r="B710" s="78" t="s">
        <v>508</v>
      </c>
      <c r="C710" s="76"/>
      <c r="D710" s="76"/>
      <c r="E710" s="76"/>
      <c r="F710" s="76"/>
      <c r="G710" s="76"/>
      <c r="H710" s="76"/>
      <c r="I710" s="76"/>
    </row>
    <row r="712" spans="1:9" ht="69.95" customHeight="1" x14ac:dyDescent="0.25">
      <c r="A712" s="107" t="s">
        <v>227</v>
      </c>
      <c r="B712" s="107" t="s">
        <v>228</v>
      </c>
      <c r="C712" s="107" t="s">
        <v>5</v>
      </c>
      <c r="D712" s="107" t="s">
        <v>6</v>
      </c>
    </row>
    <row r="713" spans="1:9" ht="69.95" customHeight="1" x14ac:dyDescent="0.25">
      <c r="A713" s="107" t="s">
        <v>3202</v>
      </c>
      <c r="B713" s="107"/>
      <c r="C713" s="107" t="s">
        <v>121</v>
      </c>
      <c r="D713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305"/>
  <sheetViews>
    <sheetView showGridLines="0" workbookViewId="0">
      <pane ySplit="4" topLeftCell="A267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7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3350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3351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266</v>
      </c>
      <c r="B8" s="31" t="s">
        <v>267</v>
      </c>
      <c r="C8" s="31" t="s">
        <v>259</v>
      </c>
      <c r="D8" s="14">
        <v>4309176</v>
      </c>
      <c r="E8" s="15">
        <v>54442.13</v>
      </c>
      <c r="F8" s="16">
        <v>4.2200000000000001E-2</v>
      </c>
      <c r="G8" s="16"/>
    </row>
    <row r="9" spans="1:7" x14ac:dyDescent="0.25">
      <c r="A9" s="13" t="s">
        <v>254</v>
      </c>
      <c r="B9" s="31" t="s">
        <v>255</v>
      </c>
      <c r="C9" s="31" t="s">
        <v>256</v>
      </c>
      <c r="D9" s="14">
        <v>3800180</v>
      </c>
      <c r="E9" s="15">
        <v>54372.98</v>
      </c>
      <c r="F9" s="16">
        <v>4.2099999999999999E-2</v>
      </c>
      <c r="G9" s="16"/>
    </row>
    <row r="10" spans="1:7" x14ac:dyDescent="0.25">
      <c r="A10" s="13" t="s">
        <v>257</v>
      </c>
      <c r="B10" s="31" t="s">
        <v>258</v>
      </c>
      <c r="C10" s="31" t="s">
        <v>259</v>
      </c>
      <c r="D10" s="14">
        <v>5544682</v>
      </c>
      <c r="E10" s="15">
        <v>42788.31</v>
      </c>
      <c r="F10" s="16">
        <v>3.32E-2</v>
      </c>
      <c r="G10" s="16"/>
    </row>
    <row r="11" spans="1:7" x14ac:dyDescent="0.25">
      <c r="A11" s="13" t="s">
        <v>263</v>
      </c>
      <c r="B11" s="31" t="s">
        <v>264</v>
      </c>
      <c r="C11" s="31" t="s">
        <v>265</v>
      </c>
      <c r="D11" s="14">
        <v>1037645</v>
      </c>
      <c r="E11" s="15">
        <v>41651.07</v>
      </c>
      <c r="F11" s="16">
        <v>3.2300000000000002E-2</v>
      </c>
      <c r="G11" s="16"/>
    </row>
    <row r="12" spans="1:7" x14ac:dyDescent="0.25">
      <c r="A12" s="13" t="s">
        <v>260</v>
      </c>
      <c r="B12" s="31" t="s">
        <v>261</v>
      </c>
      <c r="C12" s="31" t="s">
        <v>262</v>
      </c>
      <c r="D12" s="14">
        <v>2006116</v>
      </c>
      <c r="E12" s="15">
        <v>37851.4</v>
      </c>
      <c r="F12" s="16">
        <v>2.93E-2</v>
      </c>
      <c r="G12" s="16"/>
    </row>
    <row r="13" spans="1:7" x14ac:dyDescent="0.25">
      <c r="A13" s="13" t="s">
        <v>273</v>
      </c>
      <c r="B13" s="31" t="s">
        <v>274</v>
      </c>
      <c r="C13" s="31" t="s">
        <v>259</v>
      </c>
      <c r="D13" s="14">
        <v>3124824</v>
      </c>
      <c r="E13" s="15">
        <v>33387.18</v>
      </c>
      <c r="F13" s="16">
        <v>2.5899999999999999E-2</v>
      </c>
      <c r="G13" s="16"/>
    </row>
    <row r="14" spans="1:7" x14ac:dyDescent="0.25">
      <c r="A14" s="13" t="s">
        <v>362</v>
      </c>
      <c r="B14" s="31" t="s">
        <v>363</v>
      </c>
      <c r="C14" s="31" t="s">
        <v>286</v>
      </c>
      <c r="D14" s="14">
        <v>869904</v>
      </c>
      <c r="E14" s="15">
        <v>30384.880000000001</v>
      </c>
      <c r="F14" s="16">
        <v>2.35E-2</v>
      </c>
      <c r="G14" s="16"/>
    </row>
    <row r="15" spans="1:7" x14ac:dyDescent="0.25">
      <c r="A15" s="13" t="s">
        <v>294</v>
      </c>
      <c r="B15" s="31" t="s">
        <v>295</v>
      </c>
      <c r="C15" s="31" t="s">
        <v>296</v>
      </c>
      <c r="D15" s="14">
        <v>2514480</v>
      </c>
      <c r="E15" s="15">
        <v>29716.12</v>
      </c>
      <c r="F15" s="16">
        <v>2.3E-2</v>
      </c>
      <c r="G15" s="16"/>
    </row>
    <row r="16" spans="1:7" x14ac:dyDescent="0.25">
      <c r="A16" s="13" t="s">
        <v>428</v>
      </c>
      <c r="B16" s="31" t="s">
        <v>429</v>
      </c>
      <c r="C16" s="31" t="s">
        <v>277</v>
      </c>
      <c r="D16" s="14">
        <v>2041158</v>
      </c>
      <c r="E16" s="15">
        <v>19125.650000000001</v>
      </c>
      <c r="F16" s="16">
        <v>1.4800000000000001E-2</v>
      </c>
      <c r="G16" s="16"/>
    </row>
    <row r="17" spans="1:7" x14ac:dyDescent="0.25">
      <c r="A17" s="13" t="s">
        <v>314</v>
      </c>
      <c r="B17" s="31" t="s">
        <v>315</v>
      </c>
      <c r="C17" s="31" t="s">
        <v>259</v>
      </c>
      <c r="D17" s="14">
        <v>1507073</v>
      </c>
      <c r="E17" s="15">
        <v>19114.21</v>
      </c>
      <c r="F17" s="16">
        <v>1.4800000000000001E-2</v>
      </c>
      <c r="G17" s="16"/>
    </row>
    <row r="18" spans="1:7" x14ac:dyDescent="0.25">
      <c r="A18" s="13" t="s">
        <v>268</v>
      </c>
      <c r="B18" s="31" t="s">
        <v>269</v>
      </c>
      <c r="C18" s="31" t="s">
        <v>270</v>
      </c>
      <c r="D18" s="14">
        <v>610285</v>
      </c>
      <c r="E18" s="15">
        <v>18134.62</v>
      </c>
      <c r="F18" s="16">
        <v>1.41E-2</v>
      </c>
      <c r="G18" s="16"/>
    </row>
    <row r="19" spans="1:7" x14ac:dyDescent="0.25">
      <c r="A19" s="13" t="s">
        <v>538</v>
      </c>
      <c r="B19" s="31" t="s">
        <v>539</v>
      </c>
      <c r="C19" s="31" t="s">
        <v>337</v>
      </c>
      <c r="D19" s="14">
        <v>400000</v>
      </c>
      <c r="E19" s="15">
        <v>17864.8</v>
      </c>
      <c r="F19" s="16">
        <v>1.38E-2</v>
      </c>
      <c r="G19" s="16"/>
    </row>
    <row r="20" spans="1:7" x14ac:dyDescent="0.25">
      <c r="A20" s="13" t="s">
        <v>287</v>
      </c>
      <c r="B20" s="31" t="s">
        <v>288</v>
      </c>
      <c r="C20" s="31" t="s">
        <v>286</v>
      </c>
      <c r="D20" s="14">
        <v>574567</v>
      </c>
      <c r="E20" s="15">
        <v>17797.21</v>
      </c>
      <c r="F20" s="16">
        <v>1.38E-2</v>
      </c>
      <c r="G20" s="16"/>
    </row>
    <row r="21" spans="1:7" x14ac:dyDescent="0.25">
      <c r="A21" s="13" t="s">
        <v>360</v>
      </c>
      <c r="B21" s="31" t="s">
        <v>361</v>
      </c>
      <c r="C21" s="31" t="s">
        <v>296</v>
      </c>
      <c r="D21" s="14">
        <v>706884</v>
      </c>
      <c r="E21" s="15">
        <v>17487.599999999999</v>
      </c>
      <c r="F21" s="16">
        <v>1.35E-2</v>
      </c>
      <c r="G21" s="16"/>
    </row>
    <row r="22" spans="1:7" x14ac:dyDescent="0.25">
      <c r="A22" s="13" t="s">
        <v>366</v>
      </c>
      <c r="B22" s="31" t="s">
        <v>367</v>
      </c>
      <c r="C22" s="31" t="s">
        <v>286</v>
      </c>
      <c r="D22" s="14">
        <v>127810</v>
      </c>
      <c r="E22" s="15">
        <v>17016.62</v>
      </c>
      <c r="F22" s="16">
        <v>1.32E-2</v>
      </c>
      <c r="G22" s="16"/>
    </row>
    <row r="23" spans="1:7" x14ac:dyDescent="0.25">
      <c r="A23" s="13" t="s">
        <v>324</v>
      </c>
      <c r="B23" s="31" t="s">
        <v>325</v>
      </c>
      <c r="C23" s="31" t="s">
        <v>296</v>
      </c>
      <c r="D23" s="14">
        <v>1126609</v>
      </c>
      <c r="E23" s="15">
        <v>16600.580000000002</v>
      </c>
      <c r="F23" s="16">
        <v>1.29E-2</v>
      </c>
      <c r="G23" s="16"/>
    </row>
    <row r="24" spans="1:7" x14ac:dyDescent="0.25">
      <c r="A24" s="13" t="s">
        <v>341</v>
      </c>
      <c r="B24" s="31" t="s">
        <v>342</v>
      </c>
      <c r="C24" s="31" t="s">
        <v>343</v>
      </c>
      <c r="D24" s="14">
        <v>355243</v>
      </c>
      <c r="E24" s="15">
        <v>15578.12</v>
      </c>
      <c r="F24" s="16">
        <v>1.21E-2</v>
      </c>
      <c r="G24" s="16"/>
    </row>
    <row r="25" spans="1:7" x14ac:dyDescent="0.25">
      <c r="A25" s="13" t="s">
        <v>278</v>
      </c>
      <c r="B25" s="31" t="s">
        <v>279</v>
      </c>
      <c r="C25" s="31" t="s">
        <v>280</v>
      </c>
      <c r="D25" s="14">
        <v>3795804</v>
      </c>
      <c r="E25" s="15">
        <v>15150.95</v>
      </c>
      <c r="F25" s="16">
        <v>1.17E-2</v>
      </c>
      <c r="G25" s="16"/>
    </row>
    <row r="26" spans="1:7" x14ac:dyDescent="0.25">
      <c r="A26" s="13" t="s">
        <v>289</v>
      </c>
      <c r="B26" s="31" t="s">
        <v>290</v>
      </c>
      <c r="C26" s="31" t="s">
        <v>291</v>
      </c>
      <c r="D26" s="14">
        <v>831765</v>
      </c>
      <c r="E26" s="15">
        <v>15040.81</v>
      </c>
      <c r="F26" s="16">
        <v>1.17E-2</v>
      </c>
      <c r="G26" s="16"/>
    </row>
    <row r="27" spans="1:7" x14ac:dyDescent="0.25">
      <c r="A27" s="13" t="s">
        <v>353</v>
      </c>
      <c r="B27" s="31" t="s">
        <v>354</v>
      </c>
      <c r="C27" s="31" t="s">
        <v>355</v>
      </c>
      <c r="D27" s="14">
        <v>4749142</v>
      </c>
      <c r="E27" s="15">
        <v>14955.05</v>
      </c>
      <c r="F27" s="16">
        <v>1.1599999999999999E-2</v>
      </c>
      <c r="G27" s="16"/>
    </row>
    <row r="28" spans="1:7" x14ac:dyDescent="0.25">
      <c r="A28" s="13" t="s">
        <v>419</v>
      </c>
      <c r="B28" s="31" t="s">
        <v>420</v>
      </c>
      <c r="C28" s="31" t="s">
        <v>421</v>
      </c>
      <c r="D28" s="14">
        <v>1372750</v>
      </c>
      <c r="E28" s="15">
        <v>14249.15</v>
      </c>
      <c r="F28" s="16">
        <v>1.0999999999999999E-2</v>
      </c>
      <c r="G28" s="16"/>
    </row>
    <row r="29" spans="1:7" x14ac:dyDescent="0.25">
      <c r="A29" s="13" t="s">
        <v>985</v>
      </c>
      <c r="B29" s="31" t="s">
        <v>986</v>
      </c>
      <c r="C29" s="31" t="s">
        <v>262</v>
      </c>
      <c r="D29" s="14">
        <v>3200107</v>
      </c>
      <c r="E29" s="15">
        <v>13118.84</v>
      </c>
      <c r="F29" s="16">
        <v>1.0200000000000001E-2</v>
      </c>
      <c r="G29" s="16"/>
    </row>
    <row r="30" spans="1:7" x14ac:dyDescent="0.25">
      <c r="A30" s="13" t="s">
        <v>890</v>
      </c>
      <c r="B30" s="31" t="s">
        <v>891</v>
      </c>
      <c r="C30" s="31" t="s">
        <v>291</v>
      </c>
      <c r="D30" s="14">
        <v>496818</v>
      </c>
      <c r="E30" s="15">
        <v>11954.93</v>
      </c>
      <c r="F30" s="16">
        <v>9.2999999999999992E-3</v>
      </c>
      <c r="G30" s="16"/>
    </row>
    <row r="31" spans="1:7" x14ac:dyDescent="0.25">
      <c r="A31" s="13" t="s">
        <v>536</v>
      </c>
      <c r="B31" s="31" t="s">
        <v>537</v>
      </c>
      <c r="C31" s="31" t="s">
        <v>323</v>
      </c>
      <c r="D31" s="14">
        <v>206429</v>
      </c>
      <c r="E31" s="15">
        <v>11820.12</v>
      </c>
      <c r="F31" s="16">
        <v>9.1999999999999998E-3</v>
      </c>
      <c r="G31" s="16"/>
    </row>
    <row r="32" spans="1:7" x14ac:dyDescent="0.25">
      <c r="A32" s="13" t="s">
        <v>275</v>
      </c>
      <c r="B32" s="31" t="s">
        <v>276</v>
      </c>
      <c r="C32" s="31" t="s">
        <v>277</v>
      </c>
      <c r="D32" s="14">
        <v>337902</v>
      </c>
      <c r="E32" s="15">
        <v>11570.44</v>
      </c>
      <c r="F32" s="16">
        <v>8.9999999999999993E-3</v>
      </c>
      <c r="G32" s="16"/>
    </row>
    <row r="33" spans="1:7" x14ac:dyDescent="0.25">
      <c r="A33" s="13" t="s">
        <v>333</v>
      </c>
      <c r="B33" s="31" t="s">
        <v>334</v>
      </c>
      <c r="C33" s="31" t="s">
        <v>277</v>
      </c>
      <c r="D33" s="14">
        <v>717543</v>
      </c>
      <c r="E33" s="15">
        <v>11214.48</v>
      </c>
      <c r="F33" s="16">
        <v>8.6999999999999994E-3</v>
      </c>
      <c r="G33" s="16"/>
    </row>
    <row r="34" spans="1:7" x14ac:dyDescent="0.25">
      <c r="A34" s="13" t="s">
        <v>1005</v>
      </c>
      <c r="B34" s="31" t="s">
        <v>1006</v>
      </c>
      <c r="C34" s="31" t="s">
        <v>299</v>
      </c>
      <c r="D34" s="14">
        <v>239272</v>
      </c>
      <c r="E34" s="15">
        <v>10972.77</v>
      </c>
      <c r="F34" s="16">
        <v>8.5000000000000006E-3</v>
      </c>
      <c r="G34" s="16"/>
    </row>
    <row r="35" spans="1:7" x14ac:dyDescent="0.25">
      <c r="A35" s="13" t="s">
        <v>346</v>
      </c>
      <c r="B35" s="31" t="s">
        <v>347</v>
      </c>
      <c r="C35" s="31" t="s">
        <v>291</v>
      </c>
      <c r="D35" s="14">
        <v>474318</v>
      </c>
      <c r="E35" s="15">
        <v>10933.98</v>
      </c>
      <c r="F35" s="16">
        <v>8.5000000000000006E-3</v>
      </c>
      <c r="G35" s="16"/>
    </row>
    <row r="36" spans="1:7" x14ac:dyDescent="0.25">
      <c r="A36" s="13" t="s">
        <v>318</v>
      </c>
      <c r="B36" s="31" t="s">
        <v>319</v>
      </c>
      <c r="C36" s="31" t="s">
        <v>320</v>
      </c>
      <c r="D36" s="14">
        <v>91522</v>
      </c>
      <c r="E36" s="15">
        <v>10603.74</v>
      </c>
      <c r="F36" s="16">
        <v>8.2000000000000007E-3</v>
      </c>
      <c r="G36" s="16"/>
    </row>
    <row r="37" spans="1:7" x14ac:dyDescent="0.25">
      <c r="A37" s="13" t="s">
        <v>371</v>
      </c>
      <c r="B37" s="31" t="s">
        <v>372</v>
      </c>
      <c r="C37" s="31" t="s">
        <v>373</v>
      </c>
      <c r="D37" s="14">
        <v>4847349</v>
      </c>
      <c r="E37" s="15">
        <v>10245.36</v>
      </c>
      <c r="F37" s="16">
        <v>7.9000000000000008E-3</v>
      </c>
      <c r="G37" s="16"/>
    </row>
    <row r="38" spans="1:7" x14ac:dyDescent="0.25">
      <c r="A38" s="13" t="s">
        <v>326</v>
      </c>
      <c r="B38" s="31" t="s">
        <v>327</v>
      </c>
      <c r="C38" s="31" t="s">
        <v>259</v>
      </c>
      <c r="D38" s="14">
        <v>2653060</v>
      </c>
      <c r="E38" s="15">
        <v>10169.18</v>
      </c>
      <c r="F38" s="16">
        <v>7.9000000000000008E-3</v>
      </c>
      <c r="G38" s="16"/>
    </row>
    <row r="39" spans="1:7" x14ac:dyDescent="0.25">
      <c r="A39" s="13" t="s">
        <v>364</v>
      </c>
      <c r="B39" s="31" t="s">
        <v>365</v>
      </c>
      <c r="C39" s="31" t="s">
        <v>355</v>
      </c>
      <c r="D39" s="14">
        <v>440930</v>
      </c>
      <c r="E39" s="15">
        <v>9924.89</v>
      </c>
      <c r="F39" s="16">
        <v>7.7000000000000002E-3</v>
      </c>
      <c r="G39" s="16"/>
    </row>
    <row r="40" spans="1:7" x14ac:dyDescent="0.25">
      <c r="A40" s="13" t="s">
        <v>907</v>
      </c>
      <c r="B40" s="31" t="s">
        <v>908</v>
      </c>
      <c r="C40" s="31" t="s">
        <v>389</v>
      </c>
      <c r="D40" s="14">
        <v>1500000</v>
      </c>
      <c r="E40" s="15">
        <v>9627.75</v>
      </c>
      <c r="F40" s="16">
        <v>7.4999999999999997E-3</v>
      </c>
      <c r="G40" s="16"/>
    </row>
    <row r="41" spans="1:7" x14ac:dyDescent="0.25">
      <c r="A41" s="13" t="s">
        <v>936</v>
      </c>
      <c r="B41" s="31" t="s">
        <v>937</v>
      </c>
      <c r="C41" s="31" t="s">
        <v>370</v>
      </c>
      <c r="D41" s="14">
        <v>116802</v>
      </c>
      <c r="E41" s="15">
        <v>9473.23</v>
      </c>
      <c r="F41" s="16">
        <v>7.3000000000000001E-3</v>
      </c>
      <c r="G41" s="16"/>
    </row>
    <row r="42" spans="1:7" x14ac:dyDescent="0.25">
      <c r="A42" s="13" t="s">
        <v>513</v>
      </c>
      <c r="B42" s="31" t="s">
        <v>514</v>
      </c>
      <c r="C42" s="31" t="s">
        <v>384</v>
      </c>
      <c r="D42" s="14">
        <v>1210179</v>
      </c>
      <c r="E42" s="15">
        <v>9378.89</v>
      </c>
      <c r="F42" s="16">
        <v>7.3000000000000001E-3</v>
      </c>
      <c r="G42" s="16"/>
    </row>
    <row r="43" spans="1:7" x14ac:dyDescent="0.25">
      <c r="A43" s="13" t="s">
        <v>989</v>
      </c>
      <c r="B43" s="31" t="s">
        <v>990</v>
      </c>
      <c r="C43" s="31" t="s">
        <v>418</v>
      </c>
      <c r="D43" s="14">
        <v>679312</v>
      </c>
      <c r="E43" s="15">
        <v>9345.2999999999993</v>
      </c>
      <c r="F43" s="16">
        <v>7.1999999999999998E-3</v>
      </c>
      <c r="G43" s="16"/>
    </row>
    <row r="44" spans="1:7" x14ac:dyDescent="0.25">
      <c r="A44" s="13" t="s">
        <v>995</v>
      </c>
      <c r="B44" s="31" t="s">
        <v>996</v>
      </c>
      <c r="C44" s="31" t="s">
        <v>299</v>
      </c>
      <c r="D44" s="14">
        <v>3751657</v>
      </c>
      <c r="E44" s="15">
        <v>9267.7199999999993</v>
      </c>
      <c r="F44" s="16">
        <v>7.1999999999999998E-3</v>
      </c>
      <c r="G44" s="16"/>
    </row>
    <row r="45" spans="1:7" x14ac:dyDescent="0.25">
      <c r="A45" s="13" t="s">
        <v>356</v>
      </c>
      <c r="B45" s="31" t="s">
        <v>357</v>
      </c>
      <c r="C45" s="31" t="s">
        <v>296</v>
      </c>
      <c r="D45" s="14">
        <v>188094</v>
      </c>
      <c r="E45" s="15">
        <v>9028.51</v>
      </c>
      <c r="F45" s="16">
        <v>7.0000000000000001E-3</v>
      </c>
      <c r="G45" s="16"/>
    </row>
    <row r="46" spans="1:7" x14ac:dyDescent="0.25">
      <c r="A46" s="13" t="s">
        <v>987</v>
      </c>
      <c r="B46" s="31" t="s">
        <v>988</v>
      </c>
      <c r="C46" s="31" t="s">
        <v>304</v>
      </c>
      <c r="D46" s="14">
        <v>217682</v>
      </c>
      <c r="E46" s="15">
        <v>8978.9500000000007</v>
      </c>
      <c r="F46" s="16">
        <v>7.0000000000000001E-3</v>
      </c>
      <c r="G46" s="16"/>
    </row>
    <row r="47" spans="1:7" x14ac:dyDescent="0.25">
      <c r="A47" s="13" t="s">
        <v>385</v>
      </c>
      <c r="B47" s="31" t="s">
        <v>386</v>
      </c>
      <c r="C47" s="31" t="s">
        <v>304</v>
      </c>
      <c r="D47" s="14">
        <v>113007</v>
      </c>
      <c r="E47" s="15">
        <v>8687.98</v>
      </c>
      <c r="F47" s="16">
        <v>6.7000000000000002E-3</v>
      </c>
      <c r="G47" s="16"/>
    </row>
    <row r="48" spans="1:7" x14ac:dyDescent="0.25">
      <c r="A48" s="13" t="s">
        <v>911</v>
      </c>
      <c r="B48" s="31" t="s">
        <v>912</v>
      </c>
      <c r="C48" s="31" t="s">
        <v>277</v>
      </c>
      <c r="D48" s="14">
        <v>558136</v>
      </c>
      <c r="E48" s="15">
        <v>8685.15</v>
      </c>
      <c r="F48" s="16">
        <v>6.7000000000000002E-3</v>
      </c>
      <c r="G48" s="16"/>
    </row>
    <row r="49" spans="1:7" x14ac:dyDescent="0.25">
      <c r="A49" s="13" t="s">
        <v>2046</v>
      </c>
      <c r="B49" s="31" t="s">
        <v>2047</v>
      </c>
      <c r="C49" s="31" t="s">
        <v>259</v>
      </c>
      <c r="D49" s="14">
        <v>2500000</v>
      </c>
      <c r="E49" s="15">
        <v>8413.75</v>
      </c>
      <c r="F49" s="16">
        <v>6.4999999999999997E-3</v>
      </c>
      <c r="G49" s="16"/>
    </row>
    <row r="50" spans="1:7" x14ac:dyDescent="0.25">
      <c r="A50" s="13" t="s">
        <v>414</v>
      </c>
      <c r="B50" s="31" t="s">
        <v>415</v>
      </c>
      <c r="C50" s="31" t="s">
        <v>259</v>
      </c>
      <c r="D50" s="14">
        <v>942107</v>
      </c>
      <c r="E50" s="15">
        <v>8025.34</v>
      </c>
      <c r="F50" s="16">
        <v>6.1999999999999998E-3</v>
      </c>
      <c r="G50" s="16"/>
    </row>
    <row r="51" spans="1:7" x14ac:dyDescent="0.25">
      <c r="A51" s="13" t="s">
        <v>899</v>
      </c>
      <c r="B51" s="31" t="s">
        <v>900</v>
      </c>
      <c r="C51" s="31" t="s">
        <v>350</v>
      </c>
      <c r="D51" s="14">
        <v>849424</v>
      </c>
      <c r="E51" s="15">
        <v>7839.76</v>
      </c>
      <c r="F51" s="16">
        <v>6.1000000000000004E-3</v>
      </c>
      <c r="G51" s="16"/>
    </row>
    <row r="52" spans="1:7" x14ac:dyDescent="0.25">
      <c r="A52" s="13" t="s">
        <v>1376</v>
      </c>
      <c r="B52" s="31" t="s">
        <v>1377</v>
      </c>
      <c r="C52" s="31" t="s">
        <v>432</v>
      </c>
      <c r="D52" s="14">
        <v>1500000</v>
      </c>
      <c r="E52" s="15">
        <v>7705.5</v>
      </c>
      <c r="F52" s="16">
        <v>6.0000000000000001E-3</v>
      </c>
      <c r="G52" s="16"/>
    </row>
    <row r="53" spans="1:7" x14ac:dyDescent="0.25">
      <c r="A53" s="13" t="s">
        <v>981</v>
      </c>
      <c r="B53" s="31" t="s">
        <v>982</v>
      </c>
      <c r="C53" s="31" t="s">
        <v>350</v>
      </c>
      <c r="D53" s="14">
        <v>100657</v>
      </c>
      <c r="E53" s="15">
        <v>7686.67</v>
      </c>
      <c r="F53" s="16">
        <v>6.0000000000000001E-3</v>
      </c>
      <c r="G53" s="16"/>
    </row>
    <row r="54" spans="1:7" x14ac:dyDescent="0.25">
      <c r="A54" s="13" t="s">
        <v>284</v>
      </c>
      <c r="B54" s="31" t="s">
        <v>285</v>
      </c>
      <c r="C54" s="31" t="s">
        <v>286</v>
      </c>
      <c r="D54" s="14">
        <v>791234</v>
      </c>
      <c r="E54" s="15">
        <v>7396.85</v>
      </c>
      <c r="F54" s="16">
        <v>5.7000000000000002E-3</v>
      </c>
      <c r="G54" s="16"/>
    </row>
    <row r="55" spans="1:7" x14ac:dyDescent="0.25">
      <c r="A55" s="13" t="s">
        <v>550</v>
      </c>
      <c r="B55" s="31" t="s">
        <v>551</v>
      </c>
      <c r="C55" s="31" t="s">
        <v>277</v>
      </c>
      <c r="D55" s="14">
        <v>2500000</v>
      </c>
      <c r="E55" s="15">
        <v>7358.75</v>
      </c>
      <c r="F55" s="16">
        <v>5.7000000000000002E-3</v>
      </c>
      <c r="G55" s="16"/>
    </row>
    <row r="56" spans="1:7" x14ac:dyDescent="0.25">
      <c r="A56" s="13" t="s">
        <v>2712</v>
      </c>
      <c r="B56" s="31" t="s">
        <v>2713</v>
      </c>
      <c r="C56" s="31" t="s">
        <v>304</v>
      </c>
      <c r="D56" s="14">
        <v>1378000</v>
      </c>
      <c r="E56" s="15">
        <v>7166.98</v>
      </c>
      <c r="F56" s="16">
        <v>5.5999999999999999E-3</v>
      </c>
      <c r="G56" s="16"/>
    </row>
    <row r="57" spans="1:7" x14ac:dyDescent="0.25">
      <c r="A57" s="13" t="s">
        <v>335</v>
      </c>
      <c r="B57" s="31" t="s">
        <v>336</v>
      </c>
      <c r="C57" s="31" t="s">
        <v>337</v>
      </c>
      <c r="D57" s="14">
        <v>2000000</v>
      </c>
      <c r="E57" s="15">
        <v>7048.2</v>
      </c>
      <c r="F57" s="16">
        <v>5.4999999999999997E-3</v>
      </c>
      <c r="G57" s="16"/>
    </row>
    <row r="58" spans="1:7" x14ac:dyDescent="0.25">
      <c r="A58" s="13" t="s">
        <v>921</v>
      </c>
      <c r="B58" s="31" t="s">
        <v>922</v>
      </c>
      <c r="C58" s="31" t="s">
        <v>923</v>
      </c>
      <c r="D58" s="14">
        <v>162607</v>
      </c>
      <c r="E58" s="15">
        <v>6984.46</v>
      </c>
      <c r="F58" s="16">
        <v>5.4000000000000003E-3</v>
      </c>
      <c r="G58" s="16"/>
    </row>
    <row r="59" spans="1:7" x14ac:dyDescent="0.25">
      <c r="A59" s="13" t="s">
        <v>517</v>
      </c>
      <c r="B59" s="31" t="s">
        <v>518</v>
      </c>
      <c r="C59" s="31" t="s">
        <v>259</v>
      </c>
      <c r="D59" s="14">
        <v>9884814</v>
      </c>
      <c r="E59" s="15">
        <v>6883.78</v>
      </c>
      <c r="F59" s="16">
        <v>5.3E-3</v>
      </c>
      <c r="G59" s="16"/>
    </row>
    <row r="60" spans="1:7" x14ac:dyDescent="0.25">
      <c r="A60" s="13" t="s">
        <v>940</v>
      </c>
      <c r="B60" s="31" t="s">
        <v>941</v>
      </c>
      <c r="C60" s="31" t="s">
        <v>277</v>
      </c>
      <c r="D60" s="14">
        <v>391850</v>
      </c>
      <c r="E60" s="15">
        <v>6846.4</v>
      </c>
      <c r="F60" s="16">
        <v>5.3E-3</v>
      </c>
      <c r="G60" s="16"/>
    </row>
    <row r="61" spans="1:7" x14ac:dyDescent="0.25">
      <c r="A61" s="13" t="s">
        <v>1001</v>
      </c>
      <c r="B61" s="31" t="s">
        <v>1002</v>
      </c>
      <c r="C61" s="31" t="s">
        <v>304</v>
      </c>
      <c r="D61" s="14">
        <v>1100000</v>
      </c>
      <c r="E61" s="15">
        <v>6679.75</v>
      </c>
      <c r="F61" s="16">
        <v>5.1999999999999998E-3</v>
      </c>
      <c r="G61" s="16"/>
    </row>
    <row r="62" spans="1:7" x14ac:dyDescent="0.25">
      <c r="A62" s="13" t="s">
        <v>991</v>
      </c>
      <c r="B62" s="31" t="s">
        <v>992</v>
      </c>
      <c r="C62" s="31" t="s">
        <v>270</v>
      </c>
      <c r="D62" s="14">
        <v>200000</v>
      </c>
      <c r="E62" s="15">
        <v>6580.4</v>
      </c>
      <c r="F62" s="16">
        <v>5.1000000000000004E-3</v>
      </c>
      <c r="G62" s="16"/>
    </row>
    <row r="63" spans="1:7" x14ac:dyDescent="0.25">
      <c r="A63" s="13" t="s">
        <v>441</v>
      </c>
      <c r="B63" s="31" t="s">
        <v>442</v>
      </c>
      <c r="C63" s="31" t="s">
        <v>337</v>
      </c>
      <c r="D63" s="14">
        <v>756284</v>
      </c>
      <c r="E63" s="15">
        <v>6151.24</v>
      </c>
      <c r="F63" s="16">
        <v>4.7999999999999996E-3</v>
      </c>
      <c r="G63" s="16"/>
    </row>
    <row r="64" spans="1:7" x14ac:dyDescent="0.25">
      <c r="A64" s="13" t="s">
        <v>894</v>
      </c>
      <c r="B64" s="31" t="s">
        <v>895</v>
      </c>
      <c r="C64" s="31" t="s">
        <v>896</v>
      </c>
      <c r="D64" s="14">
        <v>2048618</v>
      </c>
      <c r="E64" s="15">
        <v>6136.64</v>
      </c>
      <c r="F64" s="16">
        <v>4.7999999999999996E-3</v>
      </c>
      <c r="G64" s="16"/>
    </row>
    <row r="65" spans="1:7" x14ac:dyDescent="0.25">
      <c r="A65" s="13" t="s">
        <v>310</v>
      </c>
      <c r="B65" s="31" t="s">
        <v>311</v>
      </c>
      <c r="C65" s="31" t="s">
        <v>277</v>
      </c>
      <c r="D65" s="14">
        <v>650000</v>
      </c>
      <c r="E65" s="15">
        <v>6092.78</v>
      </c>
      <c r="F65" s="16">
        <v>4.7000000000000002E-3</v>
      </c>
      <c r="G65" s="16"/>
    </row>
    <row r="66" spans="1:7" x14ac:dyDescent="0.25">
      <c r="A66" s="13" t="s">
        <v>464</v>
      </c>
      <c r="B66" s="31" t="s">
        <v>465</v>
      </c>
      <c r="C66" s="31" t="s">
        <v>466</v>
      </c>
      <c r="D66" s="14">
        <v>799458</v>
      </c>
      <c r="E66" s="15">
        <v>5995.54</v>
      </c>
      <c r="F66" s="16">
        <v>4.5999999999999999E-3</v>
      </c>
      <c r="G66" s="16"/>
    </row>
    <row r="67" spans="1:7" x14ac:dyDescent="0.25">
      <c r="A67" s="13" t="s">
        <v>330</v>
      </c>
      <c r="B67" s="31" t="s">
        <v>331</v>
      </c>
      <c r="C67" s="31" t="s">
        <v>332</v>
      </c>
      <c r="D67" s="14">
        <v>320000</v>
      </c>
      <c r="E67" s="15">
        <v>5820.8</v>
      </c>
      <c r="F67" s="16">
        <v>4.4999999999999997E-3</v>
      </c>
      <c r="G67" s="16"/>
    </row>
    <row r="68" spans="1:7" x14ac:dyDescent="0.25">
      <c r="A68" s="13" t="s">
        <v>281</v>
      </c>
      <c r="B68" s="31" t="s">
        <v>282</v>
      </c>
      <c r="C68" s="31" t="s">
        <v>283</v>
      </c>
      <c r="D68" s="14">
        <v>1321000</v>
      </c>
      <c r="E68" s="15">
        <v>5697.47</v>
      </c>
      <c r="F68" s="16">
        <v>4.4000000000000003E-3</v>
      </c>
      <c r="G68" s="16"/>
    </row>
    <row r="69" spans="1:7" x14ac:dyDescent="0.25">
      <c r="A69" s="13" t="s">
        <v>316</v>
      </c>
      <c r="B69" s="31" t="s">
        <v>317</v>
      </c>
      <c r="C69" s="31" t="s">
        <v>304</v>
      </c>
      <c r="D69" s="14">
        <v>4581912</v>
      </c>
      <c r="E69" s="15">
        <v>5553.74</v>
      </c>
      <c r="F69" s="16">
        <v>4.3E-3</v>
      </c>
      <c r="G69" s="16"/>
    </row>
    <row r="70" spans="1:7" x14ac:dyDescent="0.25">
      <c r="A70" s="13" t="s">
        <v>1549</v>
      </c>
      <c r="B70" s="31" t="s">
        <v>1550</v>
      </c>
      <c r="C70" s="31" t="s">
        <v>1551</v>
      </c>
      <c r="D70" s="14">
        <v>2000000</v>
      </c>
      <c r="E70" s="15">
        <v>5431</v>
      </c>
      <c r="F70" s="16">
        <v>4.1999999999999997E-3</v>
      </c>
      <c r="G70" s="16"/>
    </row>
    <row r="71" spans="1:7" x14ac:dyDescent="0.25">
      <c r="A71" s="13" t="s">
        <v>1519</v>
      </c>
      <c r="B71" s="31" t="s">
        <v>1520</v>
      </c>
      <c r="C71" s="31" t="s">
        <v>332</v>
      </c>
      <c r="D71" s="14">
        <v>678076</v>
      </c>
      <c r="E71" s="15">
        <v>5410.37</v>
      </c>
      <c r="F71" s="16">
        <v>4.1999999999999997E-3</v>
      </c>
      <c r="G71" s="16"/>
    </row>
    <row r="72" spans="1:7" x14ac:dyDescent="0.25">
      <c r="A72" s="13" t="s">
        <v>1558</v>
      </c>
      <c r="B72" s="31" t="s">
        <v>1559</v>
      </c>
      <c r="C72" s="31" t="s">
        <v>277</v>
      </c>
      <c r="D72" s="14">
        <v>1502743</v>
      </c>
      <c r="E72" s="15">
        <v>5324.22</v>
      </c>
      <c r="F72" s="16">
        <v>4.1000000000000003E-3</v>
      </c>
      <c r="G72" s="16"/>
    </row>
    <row r="73" spans="1:7" x14ac:dyDescent="0.25">
      <c r="A73" s="13" t="s">
        <v>1515</v>
      </c>
      <c r="B73" s="31" t="s">
        <v>1516</v>
      </c>
      <c r="C73" s="31" t="s">
        <v>277</v>
      </c>
      <c r="D73" s="14">
        <v>1158659</v>
      </c>
      <c r="E73" s="15">
        <v>5195.43</v>
      </c>
      <c r="F73" s="16">
        <v>4.0000000000000001E-3</v>
      </c>
      <c r="G73" s="16"/>
    </row>
    <row r="74" spans="1:7" x14ac:dyDescent="0.25">
      <c r="A74" s="13" t="s">
        <v>1242</v>
      </c>
      <c r="B74" s="31" t="s">
        <v>1243</v>
      </c>
      <c r="C74" s="31" t="s">
        <v>291</v>
      </c>
      <c r="D74" s="14">
        <v>391249</v>
      </c>
      <c r="E74" s="15">
        <v>5175.83</v>
      </c>
      <c r="F74" s="16">
        <v>4.0000000000000001E-3</v>
      </c>
      <c r="G74" s="16"/>
    </row>
    <row r="75" spans="1:7" x14ac:dyDescent="0.25">
      <c r="A75" s="13" t="s">
        <v>433</v>
      </c>
      <c r="B75" s="31" t="s">
        <v>434</v>
      </c>
      <c r="C75" s="31" t="s">
        <v>291</v>
      </c>
      <c r="D75" s="14">
        <v>76358</v>
      </c>
      <c r="E75" s="15">
        <v>4965.18</v>
      </c>
      <c r="F75" s="16">
        <v>3.8E-3</v>
      </c>
      <c r="G75" s="16"/>
    </row>
    <row r="76" spans="1:7" x14ac:dyDescent="0.25">
      <c r="A76" s="13" t="s">
        <v>452</v>
      </c>
      <c r="B76" s="31" t="s">
        <v>453</v>
      </c>
      <c r="C76" s="31" t="s">
        <v>370</v>
      </c>
      <c r="D76" s="14">
        <v>259804</v>
      </c>
      <c r="E76" s="15">
        <v>4949.2700000000004</v>
      </c>
      <c r="F76" s="16">
        <v>3.8E-3</v>
      </c>
      <c r="G76" s="16"/>
    </row>
    <row r="77" spans="1:7" x14ac:dyDescent="0.25">
      <c r="A77" s="13" t="s">
        <v>534</v>
      </c>
      <c r="B77" s="31" t="s">
        <v>535</v>
      </c>
      <c r="C77" s="31" t="s">
        <v>343</v>
      </c>
      <c r="D77" s="14">
        <v>200000</v>
      </c>
      <c r="E77" s="15">
        <v>4889</v>
      </c>
      <c r="F77" s="16">
        <v>3.8E-3</v>
      </c>
      <c r="G77" s="16"/>
    </row>
    <row r="78" spans="1:7" x14ac:dyDescent="0.25">
      <c r="A78" s="13" t="s">
        <v>1262</v>
      </c>
      <c r="B78" s="31" t="s">
        <v>1263</v>
      </c>
      <c r="C78" s="31" t="s">
        <v>262</v>
      </c>
      <c r="D78" s="14">
        <v>45000000</v>
      </c>
      <c r="E78" s="15">
        <v>4599</v>
      </c>
      <c r="F78" s="16">
        <v>3.5999999999999999E-3</v>
      </c>
      <c r="G78" s="16"/>
    </row>
    <row r="79" spans="1:7" x14ac:dyDescent="0.25">
      <c r="A79" s="13" t="s">
        <v>934</v>
      </c>
      <c r="B79" s="31" t="s">
        <v>935</v>
      </c>
      <c r="C79" s="31" t="s">
        <v>291</v>
      </c>
      <c r="D79" s="14">
        <v>17911</v>
      </c>
      <c r="E79" s="15">
        <v>4555.66</v>
      </c>
      <c r="F79" s="16">
        <v>3.5000000000000001E-3</v>
      </c>
      <c r="G79" s="16"/>
    </row>
    <row r="80" spans="1:7" x14ac:dyDescent="0.25">
      <c r="A80" s="13" t="s">
        <v>919</v>
      </c>
      <c r="B80" s="31" t="s">
        <v>920</v>
      </c>
      <c r="C80" s="31" t="s">
        <v>259</v>
      </c>
      <c r="D80" s="14">
        <v>4130121</v>
      </c>
      <c r="E80" s="15">
        <v>4516.7</v>
      </c>
      <c r="F80" s="16">
        <v>3.5000000000000001E-3</v>
      </c>
      <c r="G80" s="16"/>
    </row>
    <row r="81" spans="1:7" x14ac:dyDescent="0.25">
      <c r="A81" s="13" t="s">
        <v>300</v>
      </c>
      <c r="B81" s="31" t="s">
        <v>301</v>
      </c>
      <c r="C81" s="31" t="s">
        <v>291</v>
      </c>
      <c r="D81" s="14">
        <v>106497</v>
      </c>
      <c r="E81" s="15">
        <v>4457.01</v>
      </c>
      <c r="F81" s="16">
        <v>3.5000000000000001E-3</v>
      </c>
      <c r="G81" s="16"/>
    </row>
    <row r="82" spans="1:7" x14ac:dyDescent="0.25">
      <c r="A82" s="13" t="s">
        <v>530</v>
      </c>
      <c r="B82" s="31" t="s">
        <v>531</v>
      </c>
      <c r="C82" s="31" t="s">
        <v>286</v>
      </c>
      <c r="D82" s="14">
        <v>62193</v>
      </c>
      <c r="E82" s="15">
        <v>4421.3</v>
      </c>
      <c r="F82" s="16">
        <v>3.3999999999999998E-3</v>
      </c>
      <c r="G82" s="16"/>
    </row>
    <row r="83" spans="1:7" x14ac:dyDescent="0.25">
      <c r="A83" s="13" t="s">
        <v>344</v>
      </c>
      <c r="B83" s="31" t="s">
        <v>345</v>
      </c>
      <c r="C83" s="31" t="s">
        <v>296</v>
      </c>
      <c r="D83" s="14">
        <v>367672</v>
      </c>
      <c r="E83" s="15">
        <v>4408.75</v>
      </c>
      <c r="F83" s="16">
        <v>3.3999999999999998E-3</v>
      </c>
      <c r="G83" s="16"/>
    </row>
    <row r="84" spans="1:7" x14ac:dyDescent="0.25">
      <c r="A84" s="13" t="s">
        <v>1213</v>
      </c>
      <c r="B84" s="31" t="s">
        <v>1214</v>
      </c>
      <c r="C84" s="31" t="s">
        <v>466</v>
      </c>
      <c r="D84" s="14">
        <v>157318</v>
      </c>
      <c r="E84" s="15">
        <v>4299.82</v>
      </c>
      <c r="F84" s="16">
        <v>3.3E-3</v>
      </c>
      <c r="G84" s="16"/>
    </row>
    <row r="85" spans="1:7" x14ac:dyDescent="0.25">
      <c r="A85" s="13" t="s">
        <v>407</v>
      </c>
      <c r="B85" s="31" t="s">
        <v>408</v>
      </c>
      <c r="C85" s="31" t="s">
        <v>409</v>
      </c>
      <c r="D85" s="14">
        <v>2645284</v>
      </c>
      <c r="E85" s="15">
        <v>4287.74</v>
      </c>
      <c r="F85" s="16">
        <v>3.3E-3</v>
      </c>
      <c r="G85" s="16"/>
    </row>
    <row r="86" spans="1:7" x14ac:dyDescent="0.25">
      <c r="A86" s="13" t="s">
        <v>521</v>
      </c>
      <c r="B86" s="31" t="s">
        <v>522</v>
      </c>
      <c r="C86" s="31" t="s">
        <v>409</v>
      </c>
      <c r="D86" s="14">
        <v>1024481</v>
      </c>
      <c r="E86" s="15">
        <v>4199.3500000000004</v>
      </c>
      <c r="F86" s="16">
        <v>3.3E-3</v>
      </c>
      <c r="G86" s="16"/>
    </row>
    <row r="87" spans="1:7" x14ac:dyDescent="0.25">
      <c r="A87" s="13" t="s">
        <v>390</v>
      </c>
      <c r="B87" s="31" t="s">
        <v>391</v>
      </c>
      <c r="C87" s="31" t="s">
        <v>256</v>
      </c>
      <c r="D87" s="14">
        <v>1390719</v>
      </c>
      <c r="E87" s="15">
        <v>4178.42</v>
      </c>
      <c r="F87" s="16">
        <v>3.2000000000000002E-3</v>
      </c>
      <c r="G87" s="16"/>
    </row>
    <row r="88" spans="1:7" x14ac:dyDescent="0.25">
      <c r="A88" s="13" t="s">
        <v>443</v>
      </c>
      <c r="B88" s="31" t="s">
        <v>444</v>
      </c>
      <c r="C88" s="31" t="s">
        <v>256</v>
      </c>
      <c r="D88" s="14">
        <v>1107605</v>
      </c>
      <c r="E88" s="15">
        <v>4148.53</v>
      </c>
      <c r="F88" s="16">
        <v>3.2000000000000002E-3</v>
      </c>
      <c r="G88" s="16"/>
    </row>
    <row r="89" spans="1:7" x14ac:dyDescent="0.25">
      <c r="A89" s="13" t="s">
        <v>1560</v>
      </c>
      <c r="B89" s="31" t="s">
        <v>1561</v>
      </c>
      <c r="C89" s="31" t="s">
        <v>608</v>
      </c>
      <c r="D89" s="14">
        <v>2494114</v>
      </c>
      <c r="E89" s="15">
        <v>4071.14</v>
      </c>
      <c r="F89" s="16">
        <v>3.2000000000000002E-3</v>
      </c>
      <c r="G89" s="16"/>
    </row>
    <row r="90" spans="1:7" x14ac:dyDescent="0.25">
      <c r="A90" s="13" t="s">
        <v>1011</v>
      </c>
      <c r="B90" s="31" t="s">
        <v>1012</v>
      </c>
      <c r="C90" s="31" t="s">
        <v>299</v>
      </c>
      <c r="D90" s="14">
        <v>392183</v>
      </c>
      <c r="E90" s="15">
        <v>3815.35</v>
      </c>
      <c r="F90" s="16">
        <v>3.0000000000000001E-3</v>
      </c>
      <c r="G90" s="16"/>
    </row>
    <row r="91" spans="1:7" x14ac:dyDescent="0.25">
      <c r="A91" s="13" t="s">
        <v>447</v>
      </c>
      <c r="B91" s="31" t="s">
        <v>448</v>
      </c>
      <c r="C91" s="31" t="s">
        <v>449</v>
      </c>
      <c r="D91" s="14">
        <v>467233</v>
      </c>
      <c r="E91" s="15">
        <v>3691.14</v>
      </c>
      <c r="F91" s="16">
        <v>2.8999999999999998E-3</v>
      </c>
      <c r="G91" s="16"/>
    </row>
    <row r="92" spans="1:7" x14ac:dyDescent="0.25">
      <c r="A92" s="13" t="s">
        <v>297</v>
      </c>
      <c r="B92" s="31" t="s">
        <v>298</v>
      </c>
      <c r="C92" s="31" t="s">
        <v>299</v>
      </c>
      <c r="D92" s="14">
        <v>86996</v>
      </c>
      <c r="E92" s="15">
        <v>3605.64</v>
      </c>
      <c r="F92" s="16">
        <v>2.8E-3</v>
      </c>
      <c r="G92" s="16"/>
    </row>
    <row r="93" spans="1:7" x14ac:dyDescent="0.25">
      <c r="A93" s="13" t="s">
        <v>454</v>
      </c>
      <c r="B93" s="31" t="s">
        <v>455</v>
      </c>
      <c r="C93" s="31" t="s">
        <v>449</v>
      </c>
      <c r="D93" s="14">
        <v>194355</v>
      </c>
      <c r="E93" s="15">
        <v>3430.37</v>
      </c>
      <c r="F93" s="16">
        <v>2.7000000000000001E-3</v>
      </c>
      <c r="G93" s="16"/>
    </row>
    <row r="94" spans="1:7" x14ac:dyDescent="0.25">
      <c r="A94" s="13" t="s">
        <v>1566</v>
      </c>
      <c r="B94" s="31" t="s">
        <v>1567</v>
      </c>
      <c r="C94" s="31" t="s">
        <v>337</v>
      </c>
      <c r="D94" s="14">
        <v>320360</v>
      </c>
      <c r="E94" s="15">
        <v>3261.75</v>
      </c>
      <c r="F94" s="16">
        <v>2.5000000000000001E-3</v>
      </c>
      <c r="G94" s="16"/>
    </row>
    <row r="95" spans="1:7" x14ac:dyDescent="0.25">
      <c r="A95" s="13" t="s">
        <v>399</v>
      </c>
      <c r="B95" s="31" t="s">
        <v>400</v>
      </c>
      <c r="C95" s="31" t="s">
        <v>296</v>
      </c>
      <c r="D95" s="14">
        <v>141619</v>
      </c>
      <c r="E95" s="15">
        <v>3224.24</v>
      </c>
      <c r="F95" s="16">
        <v>2.5000000000000001E-3</v>
      </c>
      <c r="G95" s="16"/>
    </row>
    <row r="96" spans="1:7" x14ac:dyDescent="0.25">
      <c r="A96" s="13" t="s">
        <v>2492</v>
      </c>
      <c r="B96" s="31" t="s">
        <v>2493</v>
      </c>
      <c r="C96" s="31" t="s">
        <v>466</v>
      </c>
      <c r="D96" s="14">
        <v>72990</v>
      </c>
      <c r="E96" s="15">
        <v>2952.01</v>
      </c>
      <c r="F96" s="16">
        <v>2.3E-3</v>
      </c>
      <c r="G96" s="16"/>
    </row>
    <row r="97" spans="1:7" x14ac:dyDescent="0.25">
      <c r="A97" s="13" t="s">
        <v>519</v>
      </c>
      <c r="B97" s="31" t="s">
        <v>520</v>
      </c>
      <c r="C97" s="31" t="s">
        <v>299</v>
      </c>
      <c r="D97" s="14">
        <v>2000000</v>
      </c>
      <c r="E97" s="15">
        <v>2445.8000000000002</v>
      </c>
      <c r="F97" s="16">
        <v>1.9E-3</v>
      </c>
      <c r="G97" s="16"/>
    </row>
    <row r="98" spans="1:7" x14ac:dyDescent="0.25">
      <c r="A98" s="13" t="s">
        <v>526</v>
      </c>
      <c r="B98" s="31" t="s">
        <v>527</v>
      </c>
      <c r="C98" s="31" t="s">
        <v>323</v>
      </c>
      <c r="D98" s="14">
        <v>141087</v>
      </c>
      <c r="E98" s="15">
        <v>2057.89</v>
      </c>
      <c r="F98" s="16">
        <v>1.6000000000000001E-3</v>
      </c>
      <c r="G98" s="16"/>
    </row>
    <row r="99" spans="1:7" x14ac:dyDescent="0.25">
      <c r="A99" s="13" t="s">
        <v>1622</v>
      </c>
      <c r="B99" s="31" t="s">
        <v>1623</v>
      </c>
      <c r="C99" s="31" t="s">
        <v>280</v>
      </c>
      <c r="D99" s="14">
        <v>2449484</v>
      </c>
      <c r="E99" s="15">
        <v>1934.6</v>
      </c>
      <c r="F99" s="16">
        <v>1.5E-3</v>
      </c>
      <c r="G99" s="16"/>
    </row>
    <row r="100" spans="1:7" x14ac:dyDescent="0.25">
      <c r="A100" s="13" t="s">
        <v>1570</v>
      </c>
      <c r="B100" s="31" t="s">
        <v>1571</v>
      </c>
      <c r="C100" s="31" t="s">
        <v>277</v>
      </c>
      <c r="D100" s="14">
        <v>617069</v>
      </c>
      <c r="E100" s="15">
        <v>1362.92</v>
      </c>
      <c r="F100" s="16">
        <v>1.1000000000000001E-3</v>
      </c>
      <c r="G100" s="16"/>
    </row>
    <row r="101" spans="1:7" x14ac:dyDescent="0.25">
      <c r="A101" s="13" t="s">
        <v>993</v>
      </c>
      <c r="B101" s="31" t="s">
        <v>994</v>
      </c>
      <c r="C101" s="31" t="s">
        <v>291</v>
      </c>
      <c r="D101" s="14">
        <v>54283</v>
      </c>
      <c r="E101" s="15">
        <v>1109.22</v>
      </c>
      <c r="F101" s="16">
        <v>8.9999999999999998E-4</v>
      </c>
      <c r="G101" s="16"/>
    </row>
    <row r="102" spans="1:7" x14ac:dyDescent="0.25">
      <c r="A102" s="13" t="s">
        <v>942</v>
      </c>
      <c r="B102" s="31" t="s">
        <v>943</v>
      </c>
      <c r="C102" s="31" t="s">
        <v>259</v>
      </c>
      <c r="D102" s="14">
        <v>438937</v>
      </c>
      <c r="E102" s="15">
        <v>728.37</v>
      </c>
      <c r="F102" s="16">
        <v>5.9999999999999995E-4</v>
      </c>
      <c r="G102" s="16"/>
    </row>
    <row r="103" spans="1:7" x14ac:dyDescent="0.25">
      <c r="A103" s="13" t="s">
        <v>1803</v>
      </c>
      <c r="B103" s="31" t="s">
        <v>1804</v>
      </c>
      <c r="C103" s="31" t="s">
        <v>592</v>
      </c>
      <c r="D103" s="14">
        <v>161681</v>
      </c>
      <c r="E103" s="15">
        <v>283.93</v>
      </c>
      <c r="F103" s="16">
        <v>2.0000000000000001E-4</v>
      </c>
      <c r="G103" s="16"/>
    </row>
    <row r="104" spans="1:7" x14ac:dyDescent="0.25">
      <c r="A104" s="13" t="s">
        <v>2042</v>
      </c>
      <c r="B104" s="31" t="s">
        <v>2043</v>
      </c>
      <c r="C104" s="31" t="s">
        <v>449</v>
      </c>
      <c r="D104" s="14">
        <v>267</v>
      </c>
      <c r="E104" s="15">
        <v>0.87</v>
      </c>
      <c r="F104" s="16">
        <v>0</v>
      </c>
      <c r="G104" s="16"/>
    </row>
    <row r="105" spans="1:7" x14ac:dyDescent="0.25">
      <c r="A105" s="13" t="s">
        <v>1632</v>
      </c>
      <c r="B105" s="31" t="s">
        <v>1633</v>
      </c>
      <c r="C105" s="31" t="s">
        <v>373</v>
      </c>
      <c r="D105" s="14">
        <v>2000000</v>
      </c>
      <c r="E105" s="15">
        <v>2420.5</v>
      </c>
      <c r="F105" s="16">
        <v>1.9E-3</v>
      </c>
      <c r="G105" s="16"/>
    </row>
    <row r="106" spans="1:7" x14ac:dyDescent="0.25">
      <c r="A106" s="13" t="s">
        <v>1634</v>
      </c>
      <c r="B106" s="31" t="s">
        <v>1635</v>
      </c>
      <c r="C106" s="31" t="s">
        <v>421</v>
      </c>
      <c r="D106" s="14">
        <v>2000000</v>
      </c>
      <c r="E106" s="15">
        <v>2420.5</v>
      </c>
      <c r="F106" s="16">
        <v>1.9E-3</v>
      </c>
      <c r="G106" s="16"/>
    </row>
    <row r="107" spans="1:7" x14ac:dyDescent="0.25">
      <c r="A107" s="13" t="s">
        <v>1636</v>
      </c>
      <c r="B107" s="31" t="s">
        <v>1637</v>
      </c>
      <c r="C107" s="31" t="s">
        <v>280</v>
      </c>
      <c r="D107" s="14">
        <v>2000000</v>
      </c>
      <c r="E107" s="15">
        <v>2420.5</v>
      </c>
      <c r="F107" s="16">
        <v>1.9E-3</v>
      </c>
      <c r="G107" s="16"/>
    </row>
    <row r="108" spans="1:7" x14ac:dyDescent="0.25">
      <c r="A108" s="13" t="s">
        <v>1638</v>
      </c>
      <c r="B108" s="31" t="s">
        <v>1639</v>
      </c>
      <c r="C108" s="31" t="s">
        <v>896</v>
      </c>
      <c r="D108" s="14">
        <v>2000000</v>
      </c>
      <c r="E108" s="15">
        <v>2420.5</v>
      </c>
      <c r="F108" s="16">
        <v>1.9E-3</v>
      </c>
      <c r="G108" s="16"/>
    </row>
    <row r="109" spans="1:7" x14ac:dyDescent="0.25">
      <c r="A109" s="17" t="s">
        <v>187</v>
      </c>
      <c r="B109" s="32"/>
      <c r="C109" s="32"/>
      <c r="D109" s="18"/>
      <c r="E109" s="37">
        <f>SUM(E8:E108)</f>
        <v>1028846.2700000003</v>
      </c>
      <c r="F109" s="38">
        <f>SUM(F8:F108)</f>
        <v>0.79759999999999953</v>
      </c>
      <c r="G109" s="21"/>
    </row>
    <row r="110" spans="1:7" x14ac:dyDescent="0.25">
      <c r="A110" s="17"/>
      <c r="B110" s="32"/>
      <c r="C110" s="32"/>
      <c r="D110" s="18"/>
      <c r="E110" s="28"/>
      <c r="F110" s="29"/>
      <c r="G110" s="21"/>
    </row>
    <row r="111" spans="1:7" x14ac:dyDescent="0.25">
      <c r="A111" s="72" t="s">
        <v>154</v>
      </c>
      <c r="B111" s="32"/>
      <c r="C111" s="32"/>
      <c r="D111" s="18"/>
      <c r="E111" s="41"/>
      <c r="F111" s="21"/>
      <c r="G111" s="21"/>
    </row>
    <row r="112" spans="1:7" x14ac:dyDescent="0.25">
      <c r="A112" s="72" t="s">
        <v>1016</v>
      </c>
      <c r="B112" s="31"/>
      <c r="C112" s="31"/>
      <c r="D112" s="14"/>
      <c r="E112" s="15"/>
      <c r="F112" s="16"/>
      <c r="G112" s="16"/>
    </row>
    <row r="113" spans="1:7" x14ac:dyDescent="0.25">
      <c r="A113" s="72" t="s">
        <v>945</v>
      </c>
      <c r="B113" s="31"/>
      <c r="C113" s="31"/>
      <c r="D113" s="14"/>
      <c r="E113" s="15"/>
      <c r="F113" s="16"/>
      <c r="G113" s="16"/>
    </row>
    <row r="114" spans="1:7" x14ac:dyDescent="0.25">
      <c r="A114" s="13" t="s">
        <v>946</v>
      </c>
      <c r="B114" s="31" t="s">
        <v>947</v>
      </c>
      <c r="C114" s="31" t="s">
        <v>286</v>
      </c>
      <c r="D114" s="14">
        <v>2808904</v>
      </c>
      <c r="E114" s="15">
        <v>286.51</v>
      </c>
      <c r="F114" s="16">
        <v>2.0000000000000001E-4</v>
      </c>
      <c r="G114" s="16">
        <v>0.116469</v>
      </c>
    </row>
    <row r="115" spans="1:7" x14ac:dyDescent="0.25">
      <c r="A115" s="17" t="s">
        <v>187</v>
      </c>
      <c r="B115" s="32"/>
      <c r="C115" s="32"/>
      <c r="D115" s="18"/>
      <c r="E115" s="15">
        <v>286.51</v>
      </c>
      <c r="F115" s="73">
        <v>2.0000000000000001E-4</v>
      </c>
      <c r="G115" s="21"/>
    </row>
    <row r="116" spans="1:7" x14ac:dyDescent="0.25">
      <c r="A116" s="17"/>
      <c r="B116" s="32"/>
      <c r="C116" s="32"/>
      <c r="D116" s="18"/>
      <c r="E116" s="28"/>
      <c r="F116" s="29"/>
      <c r="G116" s="21"/>
    </row>
    <row r="117" spans="1:7" x14ac:dyDescent="0.25">
      <c r="A117" s="17" t="s">
        <v>3352</v>
      </c>
      <c r="B117" s="31"/>
      <c r="C117" s="31"/>
      <c r="D117" s="14"/>
      <c r="E117" s="65"/>
      <c r="F117" s="66"/>
      <c r="G117" s="16"/>
    </row>
    <row r="118" spans="1:7" x14ac:dyDescent="0.25">
      <c r="A118" s="13" t="s">
        <v>3353</v>
      </c>
      <c r="B118" s="31" t="s">
        <v>3354</v>
      </c>
      <c r="C118" s="31" t="s">
        <v>3355</v>
      </c>
      <c r="D118" s="14">
        <v>4880</v>
      </c>
      <c r="E118" s="15">
        <v>4607.3100000000004</v>
      </c>
      <c r="F118" s="16">
        <v>3.5999999999999999E-3</v>
      </c>
      <c r="G118" s="16">
        <v>0.109939</v>
      </c>
    </row>
    <row r="119" spans="1:7" x14ac:dyDescent="0.25">
      <c r="A119" s="17" t="s">
        <v>187</v>
      </c>
      <c r="B119" s="31"/>
      <c r="C119" s="31"/>
      <c r="D119" s="14"/>
      <c r="E119" s="15">
        <v>4607.3100000000004</v>
      </c>
      <c r="F119" s="16">
        <v>3.5999999999999999E-3</v>
      </c>
      <c r="G119" s="21"/>
    </row>
    <row r="120" spans="1:7" x14ac:dyDescent="0.25">
      <c r="A120" s="59" t="s">
        <v>190</v>
      </c>
      <c r="B120" s="60"/>
      <c r="C120" s="60"/>
      <c r="D120" s="61"/>
      <c r="E120" s="37">
        <v>1033740.09</v>
      </c>
      <c r="F120" s="38">
        <v>0.8014</v>
      </c>
      <c r="G120" s="21"/>
    </row>
    <row r="121" spans="1:7" x14ac:dyDescent="0.25">
      <c r="A121" s="13"/>
      <c r="B121" s="31"/>
      <c r="C121" s="31"/>
      <c r="D121" s="14"/>
      <c r="E121" s="15"/>
      <c r="F121" s="16"/>
      <c r="G121" s="16"/>
    </row>
    <row r="122" spans="1:7" x14ac:dyDescent="0.25">
      <c r="A122" s="17" t="s">
        <v>948</v>
      </c>
      <c r="B122" s="31"/>
      <c r="C122" s="31"/>
      <c r="D122" s="14"/>
      <c r="E122" s="15"/>
      <c r="F122" s="16"/>
      <c r="G122" s="16"/>
    </row>
    <row r="123" spans="1:7" x14ac:dyDescent="0.25">
      <c r="A123" s="17" t="s">
        <v>949</v>
      </c>
      <c r="B123" s="31"/>
      <c r="C123" s="31"/>
      <c r="D123" s="14"/>
      <c r="E123" s="15"/>
      <c r="F123" s="16"/>
      <c r="G123" s="16"/>
    </row>
    <row r="124" spans="1:7" x14ac:dyDescent="0.25">
      <c r="A124" s="13" t="s">
        <v>1021</v>
      </c>
      <c r="B124" s="31"/>
      <c r="C124" s="31" t="s">
        <v>296</v>
      </c>
      <c r="D124" s="14">
        <v>803600</v>
      </c>
      <c r="E124" s="15">
        <v>9656.86</v>
      </c>
      <c r="F124" s="16">
        <v>7.4819999999999999E-3</v>
      </c>
      <c r="G124" s="16"/>
    </row>
    <row r="125" spans="1:7" x14ac:dyDescent="0.25">
      <c r="A125" s="13" t="s">
        <v>2068</v>
      </c>
      <c r="B125" s="31"/>
      <c r="C125" s="31" t="s">
        <v>337</v>
      </c>
      <c r="D125" s="14">
        <v>915975</v>
      </c>
      <c r="E125" s="15">
        <v>9208.75</v>
      </c>
      <c r="F125" s="16">
        <v>7.1349999999999998E-3</v>
      </c>
      <c r="G125" s="16"/>
    </row>
    <row r="126" spans="1:7" x14ac:dyDescent="0.25">
      <c r="A126" s="13" t="s">
        <v>950</v>
      </c>
      <c r="B126" s="31"/>
      <c r="C126" s="31" t="s">
        <v>259</v>
      </c>
      <c r="D126" s="14">
        <v>2955900</v>
      </c>
      <c r="E126" s="15">
        <v>4935.47</v>
      </c>
      <c r="F126" s="16">
        <v>3.8240000000000001E-3</v>
      </c>
      <c r="G126" s="16"/>
    </row>
    <row r="127" spans="1:7" x14ac:dyDescent="0.25">
      <c r="A127" s="13" t="s">
        <v>3356</v>
      </c>
      <c r="B127" s="31"/>
      <c r="C127" s="31" t="s">
        <v>389</v>
      </c>
      <c r="D127" s="14">
        <v>1050</v>
      </c>
      <c r="E127" s="15">
        <v>32.28</v>
      </c>
      <c r="F127" s="16">
        <v>2.5000000000000001E-5</v>
      </c>
      <c r="G127" s="16"/>
    </row>
    <row r="128" spans="1:7" x14ac:dyDescent="0.25">
      <c r="A128" s="17" t="s">
        <v>187</v>
      </c>
      <c r="B128" s="32"/>
      <c r="C128" s="32"/>
      <c r="D128" s="18"/>
      <c r="E128" s="37">
        <v>23833.360000000001</v>
      </c>
      <c r="F128" s="38">
        <v>1.8466E-2</v>
      </c>
      <c r="G128" s="21"/>
    </row>
    <row r="129" spans="1:7" x14ac:dyDescent="0.25">
      <c r="A129" s="13"/>
      <c r="B129" s="31"/>
      <c r="C129" s="31"/>
      <c r="D129" s="14"/>
      <c r="E129" s="15"/>
      <c r="F129" s="16"/>
      <c r="G129" s="16"/>
    </row>
    <row r="130" spans="1:7" x14ac:dyDescent="0.25">
      <c r="A130" s="13"/>
      <c r="B130" s="31"/>
      <c r="C130" s="31"/>
      <c r="D130" s="14"/>
      <c r="E130" s="15"/>
      <c r="F130" s="16"/>
      <c r="G130" s="16"/>
    </row>
    <row r="131" spans="1:7" x14ac:dyDescent="0.25">
      <c r="A131" s="17" t="s">
        <v>3357</v>
      </c>
      <c r="B131" s="32"/>
      <c r="C131" s="32"/>
      <c r="D131" s="18"/>
      <c r="E131" s="41"/>
      <c r="F131" s="21"/>
      <c r="G131" s="21"/>
    </row>
    <row r="132" spans="1:7" x14ac:dyDescent="0.25">
      <c r="A132" s="13" t="s">
        <v>3358</v>
      </c>
      <c r="B132" s="31"/>
      <c r="C132" s="31" t="s">
        <v>3359</v>
      </c>
      <c r="D132" s="14">
        <v>835640</v>
      </c>
      <c r="E132" s="15">
        <v>11926.25</v>
      </c>
      <c r="F132" s="16">
        <v>9.1999999999999998E-3</v>
      </c>
      <c r="G132" s="16"/>
    </row>
    <row r="133" spans="1:7" x14ac:dyDescent="0.25">
      <c r="A133" s="13" t="s">
        <v>3360</v>
      </c>
      <c r="B133" s="31"/>
      <c r="C133" s="31" t="s">
        <v>3361</v>
      </c>
      <c r="D133" s="44">
        <v>-458500</v>
      </c>
      <c r="E133" s="35">
        <v>-31.64</v>
      </c>
      <c r="F133" s="16">
        <v>0</v>
      </c>
      <c r="G133" s="16"/>
    </row>
    <row r="134" spans="1:7" x14ac:dyDescent="0.25">
      <c r="A134" s="13" t="s">
        <v>3362</v>
      </c>
      <c r="B134" s="31"/>
      <c r="C134" s="31" t="s">
        <v>3361</v>
      </c>
      <c r="D134" s="44">
        <v>-185000</v>
      </c>
      <c r="E134" s="35">
        <v>-44.68</v>
      </c>
      <c r="F134" s="16">
        <v>0</v>
      </c>
      <c r="G134" s="16"/>
    </row>
    <row r="135" spans="1:7" x14ac:dyDescent="0.25">
      <c r="A135" s="13" t="s">
        <v>3363</v>
      </c>
      <c r="B135" s="31"/>
      <c r="C135" s="31" t="s">
        <v>3361</v>
      </c>
      <c r="D135" s="44">
        <v>-366750</v>
      </c>
      <c r="E135" s="35">
        <v>-52.08</v>
      </c>
      <c r="F135" s="16">
        <v>0</v>
      </c>
      <c r="G135" s="16"/>
    </row>
    <row r="136" spans="1:7" x14ac:dyDescent="0.25">
      <c r="A136" s="13" t="s">
        <v>3364</v>
      </c>
      <c r="B136" s="31"/>
      <c r="C136" s="31" t="s">
        <v>3361</v>
      </c>
      <c r="D136" s="44">
        <v>-231750</v>
      </c>
      <c r="E136" s="35">
        <v>-131.4</v>
      </c>
      <c r="F136" s="36">
        <v>-1E-4</v>
      </c>
      <c r="G136" s="16"/>
    </row>
    <row r="137" spans="1:7" x14ac:dyDescent="0.25">
      <c r="A137" s="13" t="s">
        <v>3365</v>
      </c>
      <c r="B137" s="31"/>
      <c r="C137" s="31" t="s">
        <v>3361</v>
      </c>
      <c r="D137" s="44">
        <v>-154875</v>
      </c>
      <c r="E137" s="35">
        <v>-240.6</v>
      </c>
      <c r="F137" s="36">
        <v>-2.0000000000000001E-4</v>
      </c>
      <c r="G137" s="16"/>
    </row>
    <row r="138" spans="1:7" x14ac:dyDescent="0.25">
      <c r="A138" s="17" t="s">
        <v>187</v>
      </c>
      <c r="B138" s="32"/>
      <c r="C138" s="32"/>
      <c r="D138" s="18"/>
      <c r="E138" s="37">
        <v>11425.85</v>
      </c>
      <c r="F138" s="38">
        <v>8.8999999999999999E-3</v>
      </c>
      <c r="G138" s="21"/>
    </row>
    <row r="139" spans="1:7" x14ac:dyDescent="0.25">
      <c r="A139" s="13"/>
      <c r="B139" s="31"/>
      <c r="C139" s="31"/>
      <c r="D139" s="14"/>
      <c r="E139" s="15"/>
      <c r="F139" s="16"/>
      <c r="G139" s="16"/>
    </row>
    <row r="140" spans="1:7" x14ac:dyDescent="0.25">
      <c r="A140" s="24" t="s">
        <v>190</v>
      </c>
      <c r="B140" s="33"/>
      <c r="C140" s="33"/>
      <c r="D140" s="25"/>
      <c r="E140" s="19">
        <v>11425.85</v>
      </c>
      <c r="F140" s="20">
        <v>8.8999999999999999E-3</v>
      </c>
      <c r="G140" s="21"/>
    </row>
    <row r="141" spans="1:7" x14ac:dyDescent="0.25">
      <c r="A141" s="17" t="s">
        <v>154</v>
      </c>
      <c r="B141" s="31"/>
      <c r="C141" s="31"/>
      <c r="D141" s="14"/>
      <c r="E141" s="15"/>
      <c r="F141" s="16"/>
      <c r="G141" s="16"/>
    </row>
    <row r="142" spans="1:7" x14ac:dyDescent="0.25">
      <c r="A142" s="17" t="s">
        <v>155</v>
      </c>
      <c r="B142" s="31"/>
      <c r="C142" s="31"/>
      <c r="D142" s="14"/>
      <c r="E142" s="15"/>
      <c r="F142" s="16"/>
      <c r="G142" s="16"/>
    </row>
    <row r="143" spans="1:7" x14ac:dyDescent="0.25">
      <c r="A143" s="13" t="s">
        <v>819</v>
      </c>
      <c r="B143" s="31" t="s">
        <v>820</v>
      </c>
      <c r="C143" s="31" t="s">
        <v>161</v>
      </c>
      <c r="D143" s="14">
        <v>16000000</v>
      </c>
      <c r="E143" s="15">
        <v>15965.63</v>
      </c>
      <c r="F143" s="16">
        <v>1.24E-2</v>
      </c>
      <c r="G143" s="16">
        <v>7.7700000000000005E-2</v>
      </c>
    </row>
    <row r="144" spans="1:7" x14ac:dyDescent="0.25">
      <c r="A144" s="13" t="s">
        <v>3366</v>
      </c>
      <c r="B144" s="31" t="s">
        <v>3367</v>
      </c>
      <c r="C144" s="31" t="s">
        <v>161</v>
      </c>
      <c r="D144" s="14">
        <v>15000000</v>
      </c>
      <c r="E144" s="15">
        <v>14861.1</v>
      </c>
      <c r="F144" s="16">
        <v>1.15E-2</v>
      </c>
      <c r="G144" s="16">
        <v>7.9249E-2</v>
      </c>
    </row>
    <row r="145" spans="1:7" x14ac:dyDescent="0.25">
      <c r="A145" s="13" t="s">
        <v>1677</v>
      </c>
      <c r="B145" s="31" t="s">
        <v>1678</v>
      </c>
      <c r="C145" s="31" t="s">
        <v>161</v>
      </c>
      <c r="D145" s="14">
        <v>12500000</v>
      </c>
      <c r="E145" s="15">
        <v>12469.43</v>
      </c>
      <c r="F145" s="16">
        <v>9.7000000000000003E-3</v>
      </c>
      <c r="G145" s="16">
        <v>7.6350000000000001E-2</v>
      </c>
    </row>
    <row r="146" spans="1:7" x14ac:dyDescent="0.25">
      <c r="A146" s="13" t="s">
        <v>3368</v>
      </c>
      <c r="B146" s="31" t="s">
        <v>3369</v>
      </c>
      <c r="C146" s="31" t="s">
        <v>161</v>
      </c>
      <c r="D146" s="14">
        <v>5000000</v>
      </c>
      <c r="E146" s="15">
        <v>5008.55</v>
      </c>
      <c r="F146" s="16">
        <v>3.8999999999999998E-3</v>
      </c>
      <c r="G146" s="16">
        <v>7.4510000000000007E-2</v>
      </c>
    </row>
    <row r="147" spans="1:7" x14ac:dyDescent="0.25">
      <c r="A147" s="13" t="s">
        <v>3370</v>
      </c>
      <c r="B147" s="31" t="s">
        <v>3371</v>
      </c>
      <c r="C147" s="31" t="s">
        <v>161</v>
      </c>
      <c r="D147" s="14">
        <v>5000000</v>
      </c>
      <c r="E147" s="15">
        <v>5001.1400000000003</v>
      </c>
      <c r="F147" s="16">
        <v>3.8999999999999998E-3</v>
      </c>
      <c r="G147" s="16">
        <v>7.0299E-2</v>
      </c>
    </row>
    <row r="148" spans="1:7" x14ac:dyDescent="0.25">
      <c r="A148" s="13" t="s">
        <v>669</v>
      </c>
      <c r="B148" s="31" t="s">
        <v>670</v>
      </c>
      <c r="C148" s="31" t="s">
        <v>161</v>
      </c>
      <c r="D148" s="14">
        <v>5000000</v>
      </c>
      <c r="E148" s="15">
        <v>4994.46</v>
      </c>
      <c r="F148" s="16">
        <v>3.8999999999999998E-3</v>
      </c>
      <c r="G148" s="16">
        <v>7.7225000000000002E-2</v>
      </c>
    </row>
    <row r="149" spans="1:7" x14ac:dyDescent="0.25">
      <c r="A149" s="13" t="s">
        <v>1679</v>
      </c>
      <c r="B149" s="31" t="s">
        <v>1680</v>
      </c>
      <c r="C149" s="31" t="s">
        <v>161</v>
      </c>
      <c r="D149" s="14">
        <v>5000000</v>
      </c>
      <c r="E149" s="15">
        <v>4960.68</v>
      </c>
      <c r="F149" s="16">
        <v>3.8E-3</v>
      </c>
      <c r="G149" s="16">
        <v>7.8899999999999998E-2</v>
      </c>
    </row>
    <row r="150" spans="1:7" x14ac:dyDescent="0.25">
      <c r="A150" s="13" t="s">
        <v>2070</v>
      </c>
      <c r="B150" s="31" t="s">
        <v>2071</v>
      </c>
      <c r="C150" s="31" t="s">
        <v>161</v>
      </c>
      <c r="D150" s="14">
        <v>5000000</v>
      </c>
      <c r="E150" s="15">
        <v>4925.72</v>
      </c>
      <c r="F150" s="16">
        <v>3.8E-3</v>
      </c>
      <c r="G150" s="16">
        <v>0.08</v>
      </c>
    </row>
    <row r="151" spans="1:7" x14ac:dyDescent="0.25">
      <c r="A151" s="13" t="s">
        <v>3372</v>
      </c>
      <c r="B151" s="31" t="s">
        <v>3373</v>
      </c>
      <c r="C151" s="31" t="s">
        <v>161</v>
      </c>
      <c r="D151" s="14">
        <v>2500000</v>
      </c>
      <c r="E151" s="15">
        <v>2519.4</v>
      </c>
      <c r="F151" s="16">
        <v>2E-3</v>
      </c>
      <c r="G151" s="16">
        <v>8.0049999999999996E-2</v>
      </c>
    </row>
    <row r="152" spans="1:7" x14ac:dyDescent="0.25">
      <c r="A152" s="13" t="s">
        <v>2072</v>
      </c>
      <c r="B152" s="31" t="s">
        <v>2073</v>
      </c>
      <c r="C152" s="31" t="s">
        <v>158</v>
      </c>
      <c r="D152" s="14">
        <v>2500000</v>
      </c>
      <c r="E152" s="15">
        <v>2516.63</v>
      </c>
      <c r="F152" s="16">
        <v>1.9E-3</v>
      </c>
      <c r="G152" s="16">
        <v>7.6048000000000004E-2</v>
      </c>
    </row>
    <row r="153" spans="1:7" x14ac:dyDescent="0.25">
      <c r="A153" s="13" t="s">
        <v>3374</v>
      </c>
      <c r="B153" s="31" t="s">
        <v>3375</v>
      </c>
      <c r="C153" s="31" t="s">
        <v>161</v>
      </c>
      <c r="D153" s="14">
        <v>2500000</v>
      </c>
      <c r="E153" s="15">
        <v>2500.64</v>
      </c>
      <c r="F153" s="16">
        <v>1.9E-3</v>
      </c>
      <c r="G153" s="16">
        <v>7.0050000000000001E-2</v>
      </c>
    </row>
    <row r="154" spans="1:7" x14ac:dyDescent="0.25">
      <c r="A154" s="13" t="s">
        <v>848</v>
      </c>
      <c r="B154" s="31" t="s">
        <v>849</v>
      </c>
      <c r="C154" s="31" t="s">
        <v>161</v>
      </c>
      <c r="D154" s="14">
        <v>2500000</v>
      </c>
      <c r="E154" s="15">
        <v>2488.06</v>
      </c>
      <c r="F154" s="16">
        <v>1.9E-3</v>
      </c>
      <c r="G154" s="16">
        <v>7.6765E-2</v>
      </c>
    </row>
    <row r="155" spans="1:7" x14ac:dyDescent="0.25">
      <c r="A155" s="13" t="s">
        <v>797</v>
      </c>
      <c r="B155" s="31" t="s">
        <v>798</v>
      </c>
      <c r="C155" s="31" t="s">
        <v>168</v>
      </c>
      <c r="D155" s="14">
        <v>1000000</v>
      </c>
      <c r="E155" s="15">
        <v>1005.61</v>
      </c>
      <c r="F155" s="16">
        <v>8.0000000000000004E-4</v>
      </c>
      <c r="G155" s="16">
        <v>7.7649999999999997E-2</v>
      </c>
    </row>
    <row r="156" spans="1:7" x14ac:dyDescent="0.25">
      <c r="A156" s="17" t="s">
        <v>187</v>
      </c>
      <c r="B156" s="32"/>
      <c r="C156" s="32"/>
      <c r="D156" s="18"/>
      <c r="E156" s="37">
        <f>SUM(E143:E155)</f>
        <v>79217.05</v>
      </c>
      <c r="F156" s="38">
        <f>SUM(F143:F155)</f>
        <v>6.1399999999999996E-2</v>
      </c>
      <c r="G156" s="21"/>
    </row>
    <row r="157" spans="1:7" x14ac:dyDescent="0.25">
      <c r="A157" s="13"/>
      <c r="B157" s="31"/>
      <c r="C157" s="31"/>
      <c r="D157" s="14"/>
      <c r="E157" s="15"/>
      <c r="F157" s="16"/>
      <c r="G157" s="16"/>
    </row>
    <row r="158" spans="1:7" x14ac:dyDescent="0.25">
      <c r="A158" s="17" t="s">
        <v>232</v>
      </c>
      <c r="B158" s="31"/>
      <c r="C158" s="31"/>
      <c r="D158" s="14"/>
      <c r="E158" s="15"/>
      <c r="F158" s="16"/>
      <c r="G158" s="16"/>
    </row>
    <row r="159" spans="1:7" x14ac:dyDescent="0.25">
      <c r="A159" s="13" t="s">
        <v>1735</v>
      </c>
      <c r="B159" s="31" t="s">
        <v>1736</v>
      </c>
      <c r="C159" s="31" t="s">
        <v>235</v>
      </c>
      <c r="D159" s="14">
        <v>9500000</v>
      </c>
      <c r="E159" s="15">
        <v>9666.75</v>
      </c>
      <c r="F159" s="16">
        <v>7.4999999999999997E-3</v>
      </c>
      <c r="G159" s="16">
        <v>6.5421999999999994E-2</v>
      </c>
    </row>
    <row r="160" spans="1:7" x14ac:dyDescent="0.25">
      <c r="A160" s="13" t="s">
        <v>789</v>
      </c>
      <c r="B160" s="31" t="s">
        <v>790</v>
      </c>
      <c r="C160" s="31" t="s">
        <v>235</v>
      </c>
      <c r="D160" s="14">
        <v>7500000</v>
      </c>
      <c r="E160" s="15">
        <v>7363.16</v>
      </c>
      <c r="F160" s="16">
        <v>5.7000000000000002E-3</v>
      </c>
      <c r="G160" s="16">
        <v>7.0493E-2</v>
      </c>
    </row>
    <row r="161" spans="1:7" x14ac:dyDescent="0.25">
      <c r="A161" s="13" t="s">
        <v>1722</v>
      </c>
      <c r="B161" s="31" t="s">
        <v>1723</v>
      </c>
      <c r="C161" s="31" t="s">
        <v>235</v>
      </c>
      <c r="D161" s="14">
        <v>1000000</v>
      </c>
      <c r="E161" s="15">
        <v>962.82</v>
      </c>
      <c r="F161" s="16">
        <v>6.9999999999999999E-4</v>
      </c>
      <c r="G161" s="16">
        <v>7.1482000000000004E-2</v>
      </c>
    </row>
    <row r="162" spans="1:7" x14ac:dyDescent="0.25">
      <c r="A162" s="13" t="s">
        <v>236</v>
      </c>
      <c r="B162" s="31" t="s">
        <v>237</v>
      </c>
      <c r="C162" s="31" t="s">
        <v>235</v>
      </c>
      <c r="D162" s="14">
        <v>500000</v>
      </c>
      <c r="E162" s="15">
        <v>507.55</v>
      </c>
      <c r="F162" s="16">
        <v>4.0000000000000002E-4</v>
      </c>
      <c r="G162" s="16">
        <v>6.0644999999999998E-2</v>
      </c>
    </row>
    <row r="163" spans="1:7" x14ac:dyDescent="0.25">
      <c r="A163" s="13" t="s">
        <v>3376</v>
      </c>
      <c r="B163" s="31" t="s">
        <v>3377</v>
      </c>
      <c r="C163" s="31" t="s">
        <v>235</v>
      </c>
      <c r="D163" s="14">
        <v>500000</v>
      </c>
      <c r="E163" s="15">
        <v>500.3</v>
      </c>
      <c r="F163" s="16">
        <v>4.0000000000000002E-4</v>
      </c>
      <c r="G163" s="16">
        <v>5.6980999999999997E-2</v>
      </c>
    </row>
    <row r="164" spans="1:7" x14ac:dyDescent="0.25">
      <c r="A164" s="13" t="s">
        <v>238</v>
      </c>
      <c r="B164" s="31" t="s">
        <v>239</v>
      </c>
      <c r="C164" s="31" t="s">
        <v>235</v>
      </c>
      <c r="D164" s="14">
        <v>300000</v>
      </c>
      <c r="E164" s="15">
        <v>299.26</v>
      </c>
      <c r="F164" s="16">
        <v>2.0000000000000001E-4</v>
      </c>
      <c r="G164" s="16">
        <v>6.3509999999999997E-2</v>
      </c>
    </row>
    <row r="165" spans="1:7" x14ac:dyDescent="0.25">
      <c r="A165" s="17" t="s">
        <v>187</v>
      </c>
      <c r="B165" s="32"/>
      <c r="C165" s="32"/>
      <c r="D165" s="18"/>
      <c r="E165" s="37">
        <v>19299.84</v>
      </c>
      <c r="F165" s="38">
        <v>1.49E-2</v>
      </c>
      <c r="G165" s="21"/>
    </row>
    <row r="166" spans="1:7" x14ac:dyDescent="0.25">
      <c r="A166" s="13"/>
      <c r="B166" s="31"/>
      <c r="C166" s="31"/>
      <c r="D166" s="14"/>
      <c r="E166" s="15"/>
      <c r="F166" s="16"/>
      <c r="G166" s="16"/>
    </row>
    <row r="167" spans="1:7" x14ac:dyDescent="0.25">
      <c r="A167" s="17" t="s">
        <v>188</v>
      </c>
      <c r="B167" s="31"/>
      <c r="C167" s="31"/>
      <c r="D167" s="14"/>
      <c r="E167" s="15"/>
      <c r="F167" s="16"/>
      <c r="G167" s="16"/>
    </row>
    <row r="168" spans="1:7" x14ac:dyDescent="0.25">
      <c r="A168" s="17" t="s">
        <v>187</v>
      </c>
      <c r="B168" s="31"/>
      <c r="C168" s="31"/>
      <c r="D168" s="14"/>
      <c r="E168" s="39" t="s">
        <v>153</v>
      </c>
      <c r="F168" s="40" t="s">
        <v>153</v>
      </c>
      <c r="G168" s="16"/>
    </row>
    <row r="169" spans="1:7" x14ac:dyDescent="0.25">
      <c r="A169" s="13"/>
      <c r="B169" s="31"/>
      <c r="C169" s="31"/>
      <c r="D169" s="14"/>
      <c r="E169" s="15"/>
      <c r="F169" s="16"/>
      <c r="G169" s="16"/>
    </row>
    <row r="170" spans="1:7" x14ac:dyDescent="0.25">
      <c r="A170" s="17" t="s">
        <v>189</v>
      </c>
      <c r="B170" s="31"/>
      <c r="C170" s="31"/>
      <c r="D170" s="14"/>
      <c r="E170" s="15"/>
      <c r="F170" s="16"/>
      <c r="G170" s="16"/>
    </row>
    <row r="171" spans="1:7" x14ac:dyDescent="0.25">
      <c r="A171" s="17" t="s">
        <v>187</v>
      </c>
      <c r="B171" s="31"/>
      <c r="C171" s="31"/>
      <c r="D171" s="14"/>
      <c r="E171" s="39" t="s">
        <v>153</v>
      </c>
      <c r="F171" s="40" t="s">
        <v>153</v>
      </c>
      <c r="G171" s="16"/>
    </row>
    <row r="172" spans="1:7" x14ac:dyDescent="0.25">
      <c r="A172" s="13"/>
      <c r="B172" s="31"/>
      <c r="C172" s="31"/>
      <c r="D172" s="14"/>
      <c r="E172" s="15"/>
      <c r="F172" s="16"/>
      <c r="G172" s="16"/>
    </row>
    <row r="173" spans="1:7" x14ac:dyDescent="0.25">
      <c r="A173" s="24" t="s">
        <v>190</v>
      </c>
      <c r="B173" s="33"/>
      <c r="C173" s="33"/>
      <c r="D173" s="25"/>
      <c r="E173" s="19">
        <v>98516.89</v>
      </c>
      <c r="F173" s="20">
        <v>7.6299999999999993E-2</v>
      </c>
      <c r="G173" s="21"/>
    </row>
    <row r="174" spans="1:7" x14ac:dyDescent="0.25">
      <c r="A174" s="13"/>
      <c r="B174" s="31"/>
      <c r="C174" s="31"/>
      <c r="D174" s="14"/>
      <c r="E174" s="15"/>
      <c r="F174" s="16"/>
      <c r="G174" s="16"/>
    </row>
    <row r="175" spans="1:7" x14ac:dyDescent="0.25">
      <c r="A175" s="17" t="s">
        <v>852</v>
      </c>
      <c r="B175" s="31"/>
      <c r="C175" s="31"/>
      <c r="D175" s="14"/>
      <c r="E175" s="15"/>
      <c r="F175" s="16"/>
      <c r="G175" s="16"/>
    </row>
    <row r="176" spans="1:7" x14ac:dyDescent="0.25">
      <c r="A176" s="17" t="s">
        <v>856</v>
      </c>
      <c r="B176" s="31"/>
      <c r="C176" s="31"/>
      <c r="D176" s="14"/>
      <c r="E176" s="15"/>
      <c r="F176" s="16"/>
      <c r="G176" s="16"/>
    </row>
    <row r="177" spans="1:7" x14ac:dyDescent="0.25">
      <c r="A177" s="13" t="s">
        <v>1059</v>
      </c>
      <c r="B177" s="31" t="s">
        <v>1060</v>
      </c>
      <c r="C177" s="31" t="s">
        <v>859</v>
      </c>
      <c r="D177" s="14">
        <v>10000000</v>
      </c>
      <c r="E177" s="15">
        <v>9749.59</v>
      </c>
      <c r="F177" s="16">
        <v>7.6E-3</v>
      </c>
      <c r="G177" s="16">
        <v>6.8429000000000004E-2</v>
      </c>
    </row>
    <row r="178" spans="1:7" x14ac:dyDescent="0.25">
      <c r="A178" s="13" t="s">
        <v>3378</v>
      </c>
      <c r="B178" s="31" t="s">
        <v>3379</v>
      </c>
      <c r="C178" s="31" t="s">
        <v>859</v>
      </c>
      <c r="D178" s="14">
        <v>10000000</v>
      </c>
      <c r="E178" s="15">
        <v>9487.76</v>
      </c>
      <c r="F178" s="16">
        <v>7.4000000000000003E-3</v>
      </c>
      <c r="G178" s="16">
        <v>7.2450000000000001E-2</v>
      </c>
    </row>
    <row r="179" spans="1:7" x14ac:dyDescent="0.25">
      <c r="A179" s="13" t="s">
        <v>2078</v>
      </c>
      <c r="B179" s="31" t="s">
        <v>2079</v>
      </c>
      <c r="C179" s="31" t="s">
        <v>864</v>
      </c>
      <c r="D179" s="14">
        <v>10000000</v>
      </c>
      <c r="E179" s="15">
        <v>9480.1299999999992</v>
      </c>
      <c r="F179" s="16">
        <v>7.3000000000000001E-3</v>
      </c>
      <c r="G179" s="16">
        <v>7.1998999999999994E-2</v>
      </c>
    </row>
    <row r="180" spans="1:7" x14ac:dyDescent="0.25">
      <c r="A180" s="13" t="s">
        <v>3380</v>
      </c>
      <c r="B180" s="31" t="s">
        <v>3381</v>
      </c>
      <c r="C180" s="31" t="s">
        <v>864</v>
      </c>
      <c r="D180" s="14">
        <v>7500000</v>
      </c>
      <c r="E180" s="15">
        <v>7192.4</v>
      </c>
      <c r="F180" s="16">
        <v>5.5999999999999999E-3</v>
      </c>
      <c r="G180" s="16">
        <v>7.0000999999999994E-2</v>
      </c>
    </row>
    <row r="181" spans="1:7" x14ac:dyDescent="0.25">
      <c r="A181" s="13" t="s">
        <v>3382</v>
      </c>
      <c r="B181" s="31" t="s">
        <v>3383</v>
      </c>
      <c r="C181" s="31" t="s">
        <v>867</v>
      </c>
      <c r="D181" s="14">
        <v>5000000</v>
      </c>
      <c r="E181" s="15">
        <v>4878.8500000000004</v>
      </c>
      <c r="F181" s="16">
        <v>3.8E-3</v>
      </c>
      <c r="G181" s="16">
        <v>6.8150000000000002E-2</v>
      </c>
    </row>
    <row r="182" spans="1:7" x14ac:dyDescent="0.25">
      <c r="A182" s="13" t="s">
        <v>3168</v>
      </c>
      <c r="B182" s="31" t="s">
        <v>3169</v>
      </c>
      <c r="C182" s="31" t="s">
        <v>859</v>
      </c>
      <c r="D182" s="14">
        <v>5000000</v>
      </c>
      <c r="E182" s="15">
        <v>4876.9799999999996</v>
      </c>
      <c r="F182" s="16">
        <v>3.8E-3</v>
      </c>
      <c r="G182" s="16">
        <v>6.7700999999999997E-2</v>
      </c>
    </row>
    <row r="183" spans="1:7" x14ac:dyDescent="0.25">
      <c r="A183" s="13" t="s">
        <v>1093</v>
      </c>
      <c r="B183" s="31" t="s">
        <v>1094</v>
      </c>
      <c r="C183" s="31" t="s">
        <v>867</v>
      </c>
      <c r="D183" s="14">
        <v>1500000</v>
      </c>
      <c r="E183" s="15">
        <v>1489.33</v>
      </c>
      <c r="F183" s="16">
        <v>1.1999999999999999E-3</v>
      </c>
      <c r="G183" s="16">
        <v>6.2248999999999999E-2</v>
      </c>
    </row>
    <row r="184" spans="1:7" x14ac:dyDescent="0.25">
      <c r="A184" s="17" t="s">
        <v>187</v>
      </c>
      <c r="B184" s="32"/>
      <c r="C184" s="32"/>
      <c r="D184" s="18"/>
      <c r="E184" s="37">
        <v>47155.040000000001</v>
      </c>
      <c r="F184" s="38">
        <v>3.6700000000000003E-2</v>
      </c>
      <c r="G184" s="21"/>
    </row>
    <row r="185" spans="1:7" x14ac:dyDescent="0.25">
      <c r="A185" s="13"/>
      <c r="B185" s="31"/>
      <c r="C185" s="31"/>
      <c r="D185" s="14"/>
      <c r="E185" s="15"/>
      <c r="F185" s="16"/>
      <c r="G185" s="16"/>
    </row>
    <row r="186" spans="1:7" x14ac:dyDescent="0.25">
      <c r="A186" s="24" t="s">
        <v>190</v>
      </c>
      <c r="B186" s="33"/>
      <c r="C186" s="33"/>
      <c r="D186" s="25"/>
      <c r="E186" s="19">
        <v>47155.040000000001</v>
      </c>
      <c r="F186" s="20">
        <v>3.6700000000000003E-2</v>
      </c>
      <c r="G186" s="21"/>
    </row>
    <row r="187" spans="1:7" x14ac:dyDescent="0.25">
      <c r="A187" s="13"/>
      <c r="B187" s="31"/>
      <c r="C187" s="31"/>
      <c r="D187" s="14"/>
      <c r="E187" s="15"/>
      <c r="F187" s="16"/>
      <c r="G187" s="16"/>
    </row>
    <row r="188" spans="1:7" x14ac:dyDescent="0.25">
      <c r="A188" s="13"/>
      <c r="B188" s="31"/>
      <c r="C188" s="31"/>
      <c r="D188" s="14"/>
      <c r="E188" s="15"/>
      <c r="F188" s="16"/>
      <c r="G188" s="16"/>
    </row>
    <row r="189" spans="1:7" x14ac:dyDescent="0.25">
      <c r="A189" s="17" t="s">
        <v>1229</v>
      </c>
      <c r="B189" s="31"/>
      <c r="C189" s="31"/>
      <c r="D189" s="14"/>
      <c r="E189" s="15"/>
      <c r="F189" s="16"/>
      <c r="G189" s="16"/>
    </row>
    <row r="190" spans="1:7" x14ac:dyDescent="0.25">
      <c r="A190" s="13" t="s">
        <v>1230</v>
      </c>
      <c r="B190" s="31" t="s">
        <v>1231</v>
      </c>
      <c r="C190" s="31"/>
      <c r="D190" s="14">
        <v>362642.55800000002</v>
      </c>
      <c r="E190" s="15">
        <v>13000.56</v>
      </c>
      <c r="F190" s="16">
        <v>1.01E-2</v>
      </c>
      <c r="G190" s="16"/>
    </row>
    <row r="191" spans="1:7" x14ac:dyDescent="0.25">
      <c r="A191" s="13" t="s">
        <v>2080</v>
      </c>
      <c r="B191" s="31" t="s">
        <v>2081</v>
      </c>
      <c r="C191" s="31"/>
      <c r="D191" s="14">
        <v>467522.95899999997</v>
      </c>
      <c r="E191" s="15">
        <v>5038.76</v>
      </c>
      <c r="F191" s="16">
        <v>3.8999999999999998E-3</v>
      </c>
      <c r="G191" s="16"/>
    </row>
    <row r="192" spans="1:7" x14ac:dyDescent="0.25">
      <c r="A192" s="13" t="s">
        <v>2084</v>
      </c>
      <c r="B192" s="31" t="s">
        <v>2085</v>
      </c>
      <c r="C192" s="31"/>
      <c r="D192" s="14">
        <v>16196228.2393</v>
      </c>
      <c r="E192" s="15">
        <v>1797.94</v>
      </c>
      <c r="F192" s="16">
        <v>1.4E-3</v>
      </c>
      <c r="G192" s="16"/>
    </row>
    <row r="193" spans="1:7" x14ac:dyDescent="0.25">
      <c r="A193" s="13" t="s">
        <v>2082</v>
      </c>
      <c r="B193" s="31" t="s">
        <v>2083</v>
      </c>
      <c r="C193" s="31"/>
      <c r="D193" s="14">
        <v>9574213.4630000014</v>
      </c>
      <c r="E193" s="15">
        <v>1046.95</v>
      </c>
      <c r="F193" s="16">
        <v>8.0000000000000004E-4</v>
      </c>
      <c r="G193" s="16"/>
    </row>
    <row r="194" spans="1:7" x14ac:dyDescent="0.25">
      <c r="A194" s="13" t="s">
        <v>2031</v>
      </c>
      <c r="B194" s="31" t="s">
        <v>2032</v>
      </c>
      <c r="C194" s="31"/>
      <c r="D194" s="14">
        <v>2.0000000000000001E-4</v>
      </c>
      <c r="E194" s="15">
        <v>0</v>
      </c>
      <c r="F194" s="68">
        <v>0</v>
      </c>
      <c r="G194" s="16"/>
    </row>
    <row r="195" spans="1:7" x14ac:dyDescent="0.25">
      <c r="A195" s="13"/>
      <c r="B195" s="31"/>
      <c r="C195" s="31"/>
      <c r="D195" s="14"/>
      <c r="E195" s="15"/>
      <c r="F195" s="16"/>
      <c r="G195" s="16"/>
    </row>
    <row r="196" spans="1:7" x14ac:dyDescent="0.25">
      <c r="A196" s="24" t="s">
        <v>190</v>
      </c>
      <c r="B196" s="33"/>
      <c r="C196" s="33"/>
      <c r="D196" s="25"/>
      <c r="E196" s="19">
        <v>20884.21</v>
      </c>
      <c r="F196" s="20">
        <v>1.6199999999999999E-2</v>
      </c>
      <c r="G196" s="21"/>
    </row>
    <row r="197" spans="1:7" x14ac:dyDescent="0.25">
      <c r="A197" s="13"/>
      <c r="B197" s="31"/>
      <c r="C197" s="31"/>
      <c r="D197" s="14"/>
      <c r="E197" s="15"/>
      <c r="F197" s="16"/>
      <c r="G197" s="16"/>
    </row>
    <row r="198" spans="1:7" x14ac:dyDescent="0.25">
      <c r="A198" s="17" t="s">
        <v>191</v>
      </c>
      <c r="B198" s="31"/>
      <c r="C198" s="31"/>
      <c r="D198" s="14"/>
      <c r="E198" s="15"/>
      <c r="F198" s="16"/>
      <c r="G198" s="16"/>
    </row>
    <row r="199" spans="1:7" x14ac:dyDescent="0.25">
      <c r="A199" s="13" t="s">
        <v>192</v>
      </c>
      <c r="B199" s="31"/>
      <c r="C199" s="31"/>
      <c r="D199" s="14"/>
      <c r="E199" s="15">
        <v>80064.08</v>
      </c>
      <c r="F199" s="16">
        <v>6.2E-2</v>
      </c>
      <c r="G199" s="16">
        <v>5.2331000000000003E-2</v>
      </c>
    </row>
    <row r="200" spans="1:7" x14ac:dyDescent="0.25">
      <c r="A200" s="17" t="s">
        <v>187</v>
      </c>
      <c r="B200" s="32"/>
      <c r="C200" s="32"/>
      <c r="D200" s="18"/>
      <c r="E200" s="37">
        <v>80064.08</v>
      </c>
      <c r="F200" s="38">
        <v>6.2E-2</v>
      </c>
      <c r="G200" s="21"/>
    </row>
    <row r="201" spans="1:7" x14ac:dyDescent="0.25">
      <c r="A201" s="13"/>
      <c r="B201" s="31"/>
      <c r="C201" s="31"/>
      <c r="D201" s="14"/>
      <c r="E201" s="15"/>
      <c r="F201" s="16"/>
      <c r="G201" s="16"/>
    </row>
    <row r="202" spans="1:7" x14ac:dyDescent="0.25">
      <c r="A202" s="24" t="s">
        <v>190</v>
      </c>
      <c r="B202" s="33"/>
      <c r="C202" s="33"/>
      <c r="D202" s="25"/>
      <c r="E202" s="19">
        <v>80064.08</v>
      </c>
      <c r="F202" s="20">
        <v>6.2E-2</v>
      </c>
      <c r="G202" s="21"/>
    </row>
    <row r="203" spans="1:7" x14ac:dyDescent="0.25">
      <c r="A203" s="13" t="s">
        <v>193</v>
      </c>
      <c r="B203" s="31"/>
      <c r="C203" s="31"/>
      <c r="D203" s="14"/>
      <c r="E203" s="15">
        <v>3142.1039560999998</v>
      </c>
      <c r="F203" s="16">
        <v>2.434E-3</v>
      </c>
      <c r="G203" s="16"/>
    </row>
    <row r="204" spans="1:7" x14ac:dyDescent="0.25">
      <c r="A204" s="13" t="s">
        <v>194</v>
      </c>
      <c r="B204" s="31"/>
      <c r="C204" s="31"/>
      <c r="D204" s="14"/>
      <c r="E204" s="35">
        <v>-4297.0639560999998</v>
      </c>
      <c r="F204" s="36">
        <v>-3.934E-3</v>
      </c>
      <c r="G204" s="16">
        <v>5.2330000000000002E-2</v>
      </c>
    </row>
    <row r="205" spans="1:7" x14ac:dyDescent="0.25">
      <c r="A205" s="26" t="s">
        <v>195</v>
      </c>
      <c r="B205" s="34"/>
      <c r="C205" s="34"/>
      <c r="D205" s="27"/>
      <c r="E205" s="28">
        <v>1290631.2</v>
      </c>
      <c r="F205" s="29">
        <v>1</v>
      </c>
      <c r="G205" s="29"/>
    </row>
    <row r="206" spans="1:7" x14ac:dyDescent="0.25">
      <c r="A206" s="69" t="s">
        <v>197</v>
      </c>
    </row>
    <row r="207" spans="1:7" x14ac:dyDescent="0.25">
      <c r="A207" s="1" t="s">
        <v>955</v>
      </c>
    </row>
    <row r="208" spans="1:7" x14ac:dyDescent="0.25">
      <c r="A208" s="1" t="s">
        <v>882</v>
      </c>
    </row>
    <row r="209" spans="1:4" x14ac:dyDescent="0.25">
      <c r="A209" s="1" t="s">
        <v>196</v>
      </c>
    </row>
    <row r="210" spans="1:4" x14ac:dyDescent="0.25">
      <c r="A210" s="1" t="s">
        <v>199</v>
      </c>
    </row>
    <row r="211" spans="1:4" x14ac:dyDescent="0.25">
      <c r="A211" s="47" t="s">
        <v>200</v>
      </c>
      <c r="B211" s="3" t="s">
        <v>153</v>
      </c>
    </row>
    <row r="212" spans="1:4" x14ac:dyDescent="0.25">
      <c r="A212" t="s">
        <v>201</v>
      </c>
    </row>
    <row r="213" spans="1:4" x14ac:dyDescent="0.25">
      <c r="A213" t="s">
        <v>202</v>
      </c>
      <c r="B213" t="s">
        <v>203</v>
      </c>
      <c r="C213" t="s">
        <v>203</v>
      </c>
    </row>
    <row r="214" spans="1:4" x14ac:dyDescent="0.25">
      <c r="B214" s="48">
        <v>46112</v>
      </c>
      <c r="C214" s="48">
        <v>46142</v>
      </c>
    </row>
    <row r="215" spans="1:4" x14ac:dyDescent="0.25">
      <c r="A215" t="s">
        <v>3384</v>
      </c>
      <c r="B215">
        <v>26.82</v>
      </c>
      <c r="C215">
        <v>28.34</v>
      </c>
    </row>
    <row r="216" spans="1:4" x14ac:dyDescent="0.25">
      <c r="A216" t="s">
        <v>478</v>
      </c>
      <c r="B216">
        <v>55.9</v>
      </c>
      <c r="C216">
        <v>59.05</v>
      </c>
    </row>
    <row r="217" spans="1:4" x14ac:dyDescent="0.25">
      <c r="A217" t="s">
        <v>1324</v>
      </c>
      <c r="B217">
        <v>24.68</v>
      </c>
      <c r="C217">
        <v>25.89</v>
      </c>
    </row>
    <row r="218" spans="1:4" x14ac:dyDescent="0.25">
      <c r="A218" t="s">
        <v>3385</v>
      </c>
      <c r="B218">
        <v>19.579999999999998</v>
      </c>
      <c r="C218">
        <v>20.67</v>
      </c>
    </row>
    <row r="219" spans="1:4" x14ac:dyDescent="0.25">
      <c r="A219" t="s">
        <v>479</v>
      </c>
      <c r="B219">
        <v>48.76</v>
      </c>
      <c r="C219">
        <v>51.46</v>
      </c>
    </row>
    <row r="220" spans="1:4" x14ac:dyDescent="0.25">
      <c r="A220" t="s">
        <v>1327</v>
      </c>
      <c r="B220">
        <v>19.61</v>
      </c>
      <c r="C220">
        <v>20.52</v>
      </c>
    </row>
    <row r="222" spans="1:4" x14ac:dyDescent="0.25">
      <c r="A222" t="s">
        <v>1329</v>
      </c>
    </row>
    <row r="224" spans="1:4" x14ac:dyDescent="0.25">
      <c r="A224" s="50" t="s">
        <v>1330</v>
      </c>
      <c r="B224" s="50" t="s">
        <v>1331</v>
      </c>
      <c r="C224" s="50" t="s">
        <v>1332</v>
      </c>
      <c r="D224" s="50" t="s">
        <v>1333</v>
      </c>
    </row>
    <row r="225" spans="1:9" x14ac:dyDescent="0.25">
      <c r="A225" s="50" t="s">
        <v>3386</v>
      </c>
      <c r="B225" s="50"/>
      <c r="C225" s="50">
        <v>0.18</v>
      </c>
      <c r="D225" s="50">
        <v>0.18</v>
      </c>
    </row>
    <row r="226" spans="1:9" x14ac:dyDescent="0.25">
      <c r="A226" s="50" t="s">
        <v>3387</v>
      </c>
      <c r="B226" s="50"/>
      <c r="C226" s="50">
        <v>0.18</v>
      </c>
      <c r="D226" s="50">
        <v>0.18</v>
      </c>
    </row>
    <row r="228" spans="1:9" x14ac:dyDescent="0.25">
      <c r="A228" t="s">
        <v>209</v>
      </c>
      <c r="B228" s="3" t="s">
        <v>153</v>
      </c>
    </row>
    <row r="229" spans="1:9" ht="29.1" customHeight="1" x14ac:dyDescent="0.25">
      <c r="A229" s="47" t="s">
        <v>210</v>
      </c>
      <c r="B229" s="3" t="s">
        <v>153</v>
      </c>
    </row>
    <row r="230" spans="1:9" ht="29.1" customHeight="1" x14ac:dyDescent="0.25">
      <c r="A230" s="47" t="s">
        <v>211</v>
      </c>
      <c r="B230" s="3" t="s">
        <v>153</v>
      </c>
    </row>
    <row r="231" spans="1:9" x14ac:dyDescent="0.25">
      <c r="A231" t="s">
        <v>480</v>
      </c>
      <c r="B231" s="49">
        <v>1.4530000000000001</v>
      </c>
    </row>
    <row r="232" spans="1:9" ht="43.5" customHeight="1" x14ac:dyDescent="0.25">
      <c r="A232" s="47" t="s">
        <v>213</v>
      </c>
      <c r="B232" s="3">
        <v>35759.6142225</v>
      </c>
    </row>
    <row r="233" spans="1:9" x14ac:dyDescent="0.25">
      <c r="B233" s="3"/>
    </row>
    <row r="234" spans="1:9" ht="29.1" customHeight="1" x14ac:dyDescent="0.25">
      <c r="A234" s="47" t="s">
        <v>214</v>
      </c>
      <c r="B234" s="3" t="s">
        <v>153</v>
      </c>
    </row>
    <row r="235" spans="1:9" ht="29.1" customHeight="1" x14ac:dyDescent="0.25">
      <c r="A235" s="47" t="s">
        <v>215</v>
      </c>
      <c r="B235" t="s">
        <v>153</v>
      </c>
    </row>
    <row r="236" spans="1:9" ht="29.1" customHeight="1" x14ac:dyDescent="0.25">
      <c r="A236" s="47" t="s">
        <v>216</v>
      </c>
      <c r="B236" s="3" t="s">
        <v>153</v>
      </c>
    </row>
    <row r="237" spans="1:9" ht="29.1" customHeight="1" x14ac:dyDescent="0.25">
      <c r="A237" s="47" t="s">
        <v>217</v>
      </c>
      <c r="B237" s="3" t="s">
        <v>153</v>
      </c>
    </row>
    <row r="240" spans="1:9" x14ac:dyDescent="0.25">
      <c r="A240" s="77" t="s">
        <v>481</v>
      </c>
      <c r="B240" s="78" t="s">
        <v>482</v>
      </c>
      <c r="C240" s="76"/>
      <c r="D240" s="76"/>
      <c r="E240" s="76"/>
      <c r="F240" s="76"/>
      <c r="G240" s="76"/>
      <c r="H240" s="76"/>
      <c r="I240" s="76"/>
    </row>
    <row r="241" spans="1:9" x14ac:dyDescent="0.25">
      <c r="A241" s="76"/>
      <c r="B241" s="76"/>
      <c r="C241" s="76"/>
      <c r="D241" s="76"/>
      <c r="E241" s="76"/>
      <c r="F241" s="76"/>
      <c r="G241" s="76"/>
      <c r="H241" s="76"/>
      <c r="I241" s="76"/>
    </row>
    <row r="242" spans="1:9" x14ac:dyDescent="0.25">
      <c r="A242" s="77" t="s">
        <v>483</v>
      </c>
      <c r="B242" s="79" t="s">
        <v>1028</v>
      </c>
      <c r="C242" s="80"/>
      <c r="D242" s="80"/>
      <c r="E242" s="76"/>
      <c r="F242" s="76"/>
      <c r="G242" s="76"/>
      <c r="H242" s="76"/>
      <c r="I242" s="76"/>
    </row>
    <row r="243" spans="1:9" x14ac:dyDescent="0.25">
      <c r="A243" s="76"/>
      <c r="B243" s="81" t="s">
        <v>486</v>
      </c>
      <c r="C243" s="82" t="s">
        <v>958</v>
      </c>
      <c r="D243" s="83" t="s">
        <v>959</v>
      </c>
      <c r="E243" s="81" t="s">
        <v>148</v>
      </c>
      <c r="F243" s="82" t="s">
        <v>960</v>
      </c>
      <c r="G243" s="81" t="s">
        <v>961</v>
      </c>
      <c r="H243" s="76"/>
      <c r="I243" s="76"/>
    </row>
    <row r="244" spans="1:9" x14ac:dyDescent="0.25">
      <c r="A244" s="76"/>
      <c r="B244" s="76" t="s">
        <v>153</v>
      </c>
      <c r="C244" s="76"/>
      <c r="D244" s="76"/>
      <c r="E244" s="76"/>
      <c r="F244" s="88"/>
      <c r="G244" s="88"/>
      <c r="H244" s="87"/>
      <c r="I244" s="76"/>
    </row>
    <row r="245" spans="1:9" x14ac:dyDescent="0.25">
      <c r="A245" s="76"/>
      <c r="B245" s="79" t="s">
        <v>485</v>
      </c>
      <c r="C245" s="76"/>
      <c r="D245" s="76"/>
      <c r="E245" s="76"/>
      <c r="F245" s="76"/>
      <c r="G245" s="76"/>
      <c r="H245" s="76"/>
      <c r="I245" s="76"/>
    </row>
    <row r="246" spans="1:9" x14ac:dyDescent="0.25">
      <c r="A246" s="76"/>
      <c r="B246" s="81" t="s">
        <v>486</v>
      </c>
      <c r="C246" s="81" t="s">
        <v>487</v>
      </c>
      <c r="D246" s="76"/>
      <c r="E246" s="76"/>
      <c r="F246" s="76"/>
      <c r="G246" s="76"/>
      <c r="H246" s="76"/>
      <c r="I246" s="76"/>
    </row>
    <row r="247" spans="1:9" x14ac:dyDescent="0.25">
      <c r="A247" s="76"/>
      <c r="B247" s="76" t="s">
        <v>153</v>
      </c>
      <c r="C247" s="76"/>
      <c r="D247" s="76"/>
      <c r="E247" s="76"/>
      <c r="F247" s="76"/>
      <c r="G247" s="76"/>
      <c r="H247" s="76"/>
      <c r="I247" s="76"/>
    </row>
    <row r="248" spans="1:9" x14ac:dyDescent="0.25">
      <c r="A248" s="77" t="s">
        <v>489</v>
      </c>
      <c r="B248" s="78" t="s">
        <v>2459</v>
      </c>
      <c r="C248" s="76"/>
      <c r="D248" s="76"/>
      <c r="E248" s="76"/>
      <c r="F248" s="76"/>
      <c r="G248" s="76"/>
      <c r="H248" s="76"/>
      <c r="I248" s="76"/>
    </row>
    <row r="249" spans="1:9" ht="117" customHeight="1" x14ac:dyDescent="0.25">
      <c r="A249" s="76"/>
      <c r="B249" s="81" t="s">
        <v>486</v>
      </c>
      <c r="C249" s="81" t="s">
        <v>967</v>
      </c>
      <c r="D249" s="91" t="s">
        <v>968</v>
      </c>
      <c r="E249" s="91" t="s">
        <v>969</v>
      </c>
      <c r="F249" s="91" t="s">
        <v>970</v>
      </c>
      <c r="G249" s="91" t="s">
        <v>971</v>
      </c>
      <c r="H249" s="76"/>
      <c r="I249" s="76"/>
    </row>
    <row r="250" spans="1:9" x14ac:dyDescent="0.25">
      <c r="A250" s="76"/>
      <c r="B250" s="84" t="s">
        <v>3388</v>
      </c>
      <c r="C250" s="85">
        <v>560</v>
      </c>
      <c r="D250" s="85">
        <v>560</v>
      </c>
      <c r="E250" s="92">
        <v>504777000</v>
      </c>
      <c r="F250" s="92">
        <v>505057119</v>
      </c>
      <c r="G250" s="92">
        <v>280119</v>
      </c>
      <c r="H250" s="76"/>
      <c r="I250" s="76"/>
    </row>
    <row r="251" spans="1:9" x14ac:dyDescent="0.25">
      <c r="A251" s="76"/>
      <c r="B251" s="76"/>
      <c r="C251" s="94"/>
      <c r="D251" s="95"/>
      <c r="E251" s="96">
        <v>18691756509.944</v>
      </c>
      <c r="F251" s="96">
        <v>15069556039.044001</v>
      </c>
      <c r="G251" s="96">
        <v>15069556039.044001</v>
      </c>
      <c r="H251" s="76"/>
      <c r="I251" s="76"/>
    </row>
    <row r="252" spans="1:9" x14ac:dyDescent="0.25">
      <c r="A252" s="77" t="s">
        <v>491</v>
      </c>
      <c r="B252" s="79" t="s">
        <v>957</v>
      </c>
      <c r="C252" s="76"/>
      <c r="D252" s="76"/>
      <c r="E252" s="76"/>
      <c r="F252" s="76"/>
      <c r="G252" s="76"/>
      <c r="H252" s="76"/>
      <c r="I252" s="76"/>
    </row>
    <row r="253" spans="1:9" ht="129.94999999999999" customHeight="1" x14ac:dyDescent="0.25">
      <c r="A253" s="76"/>
      <c r="B253" s="81" t="s">
        <v>486</v>
      </c>
      <c r="C253" s="81" t="s">
        <v>958</v>
      </c>
      <c r="D253" s="81" t="s">
        <v>959</v>
      </c>
      <c r="E253" s="81" t="s">
        <v>148</v>
      </c>
      <c r="F253" s="81" t="s">
        <v>960</v>
      </c>
      <c r="G253" s="81" t="s">
        <v>961</v>
      </c>
      <c r="H253" s="91" t="s">
        <v>962</v>
      </c>
      <c r="I253" s="76"/>
    </row>
    <row r="254" spans="1:9" x14ac:dyDescent="0.25">
      <c r="A254" s="76"/>
      <c r="B254" s="84" t="s">
        <v>3388</v>
      </c>
      <c r="C254" s="84" t="s">
        <v>3389</v>
      </c>
      <c r="D254" s="84" t="s">
        <v>965</v>
      </c>
      <c r="E254" s="85">
        <v>1050</v>
      </c>
      <c r="F254" s="97">
        <v>3051.3167050000002</v>
      </c>
      <c r="G254" s="97">
        <v>3074.1</v>
      </c>
      <c r="H254" s="89">
        <v>2.5009506962392331E-5</v>
      </c>
      <c r="I254" s="76"/>
    </row>
    <row r="255" spans="1:9" x14ac:dyDescent="0.25">
      <c r="A255" s="76"/>
      <c r="B255" s="84" t="s">
        <v>3388</v>
      </c>
      <c r="C255" s="84" t="s">
        <v>964</v>
      </c>
      <c r="D255" s="84" t="s">
        <v>965</v>
      </c>
      <c r="E255" s="85">
        <v>2955900</v>
      </c>
      <c r="F255" s="97">
        <v>177.69934599999999</v>
      </c>
      <c r="G255" s="97">
        <v>166.97</v>
      </c>
      <c r="H255" s="89">
        <v>3.824071684684707E-3</v>
      </c>
      <c r="I255" s="76"/>
    </row>
    <row r="256" spans="1:9" x14ac:dyDescent="0.25">
      <c r="A256" s="76"/>
      <c r="B256" s="84" t="s">
        <v>3388</v>
      </c>
      <c r="C256" s="84" t="s">
        <v>2092</v>
      </c>
      <c r="D256" s="84" t="s">
        <v>965</v>
      </c>
      <c r="E256" s="85">
        <v>915975</v>
      </c>
      <c r="F256" s="97">
        <v>1014.5198779999999</v>
      </c>
      <c r="G256" s="97">
        <v>1005.35</v>
      </c>
      <c r="H256" s="89">
        <v>7.1350782914939587E-3</v>
      </c>
      <c r="I256" s="76"/>
    </row>
    <row r="257" spans="1:9" x14ac:dyDescent="0.25">
      <c r="A257" s="76"/>
      <c r="B257" s="84" t="s">
        <v>3388</v>
      </c>
      <c r="C257" s="84" t="s">
        <v>1030</v>
      </c>
      <c r="D257" s="84" t="s">
        <v>965</v>
      </c>
      <c r="E257" s="85">
        <v>803600</v>
      </c>
      <c r="F257" s="97">
        <v>1198.734426</v>
      </c>
      <c r="G257" s="97">
        <v>1201.7</v>
      </c>
      <c r="H257" s="89">
        <v>7.4822778146838593E-3</v>
      </c>
      <c r="I257" s="76"/>
    </row>
    <row r="258" spans="1:9" x14ac:dyDescent="0.25">
      <c r="A258" s="76"/>
      <c r="B258" s="76"/>
      <c r="C258" s="76"/>
      <c r="D258" s="76"/>
      <c r="E258" s="94"/>
      <c r="F258" s="98"/>
      <c r="G258" s="98"/>
      <c r="H258" s="90"/>
      <c r="I258" s="76"/>
    </row>
    <row r="259" spans="1:9" x14ac:dyDescent="0.25">
      <c r="A259" s="76"/>
      <c r="B259" s="100"/>
      <c r="C259" s="76"/>
      <c r="D259" s="76"/>
      <c r="E259" s="76"/>
      <c r="F259" s="76"/>
      <c r="G259" s="76"/>
      <c r="H259" s="76"/>
      <c r="I259" s="76"/>
    </row>
    <row r="260" spans="1:9" x14ac:dyDescent="0.25">
      <c r="A260" s="77" t="s">
        <v>493</v>
      </c>
      <c r="B260" s="79" t="s">
        <v>966</v>
      </c>
      <c r="C260" s="76"/>
      <c r="D260" s="76"/>
      <c r="E260" s="76"/>
      <c r="F260" s="76"/>
      <c r="G260" s="76"/>
      <c r="H260" s="76"/>
      <c r="I260" s="76"/>
    </row>
    <row r="261" spans="1:9" ht="117" customHeight="1" x14ac:dyDescent="0.25">
      <c r="A261" s="76"/>
      <c r="B261" s="81" t="s">
        <v>486</v>
      </c>
      <c r="C261" s="81" t="s">
        <v>967</v>
      </c>
      <c r="D261" s="91" t="s">
        <v>968</v>
      </c>
      <c r="E261" s="91" t="s">
        <v>969</v>
      </c>
      <c r="F261" s="91" t="s">
        <v>970</v>
      </c>
      <c r="G261" s="91" t="s">
        <v>971</v>
      </c>
      <c r="H261" s="76"/>
      <c r="I261" s="76"/>
    </row>
    <row r="262" spans="1:9" x14ac:dyDescent="0.25">
      <c r="A262" s="76"/>
      <c r="B262" s="84" t="s">
        <v>3388</v>
      </c>
      <c r="C262" s="85">
        <v>6823</v>
      </c>
      <c r="D262" s="85">
        <v>17267</v>
      </c>
      <c r="E262" s="92">
        <v>6498313796.8358994</v>
      </c>
      <c r="F262" s="92">
        <v>11762128387.07</v>
      </c>
      <c r="G262" s="92">
        <v>-13217165.12999998</v>
      </c>
      <c r="H262" s="76"/>
      <c r="I262" s="76"/>
    </row>
    <row r="263" spans="1:9" x14ac:dyDescent="0.25">
      <c r="A263" s="76"/>
      <c r="B263" s="76"/>
      <c r="C263" s="76"/>
      <c r="D263" s="76"/>
      <c r="E263" s="76"/>
      <c r="F263" s="76"/>
      <c r="G263" s="76"/>
      <c r="H263" s="76"/>
      <c r="I263" s="76"/>
    </row>
    <row r="264" spans="1:9" x14ac:dyDescent="0.25">
      <c r="A264" s="77" t="s">
        <v>495</v>
      </c>
      <c r="B264" s="78" t="s">
        <v>496</v>
      </c>
      <c r="C264" s="76"/>
      <c r="D264" s="76"/>
      <c r="E264" s="76"/>
      <c r="F264" s="76"/>
      <c r="G264" s="76"/>
      <c r="H264" s="76"/>
      <c r="I264" s="76"/>
    </row>
    <row r="265" spans="1:9" x14ac:dyDescent="0.25">
      <c r="A265" s="76"/>
      <c r="B265" s="101"/>
      <c r="C265" s="76"/>
      <c r="D265" s="76"/>
      <c r="E265" s="76"/>
      <c r="F265" s="76"/>
      <c r="G265" s="76"/>
      <c r="H265" s="76"/>
      <c r="I265" s="76"/>
    </row>
    <row r="266" spans="1:9" x14ac:dyDescent="0.25">
      <c r="A266" s="77" t="s">
        <v>497</v>
      </c>
      <c r="B266" s="79" t="s">
        <v>972</v>
      </c>
      <c r="C266" s="76"/>
      <c r="D266" s="76"/>
      <c r="E266" s="76"/>
      <c r="F266" s="76"/>
      <c r="G266" s="76"/>
      <c r="H266" s="76"/>
      <c r="I266" s="76"/>
    </row>
    <row r="267" spans="1:9" ht="129.94999999999999" customHeight="1" x14ac:dyDescent="0.25">
      <c r="A267" s="77"/>
      <c r="B267" s="81" t="s">
        <v>486</v>
      </c>
      <c r="C267" s="81" t="s">
        <v>958</v>
      </c>
      <c r="D267" s="81" t="s">
        <v>973</v>
      </c>
      <c r="E267" s="91" t="s">
        <v>974</v>
      </c>
      <c r="F267" s="91" t="s">
        <v>975</v>
      </c>
      <c r="G267" s="91" t="s">
        <v>976</v>
      </c>
      <c r="H267" s="76"/>
      <c r="I267" s="76"/>
    </row>
    <row r="268" spans="1:9" x14ac:dyDescent="0.25">
      <c r="A268" s="77"/>
      <c r="B268" s="84" t="s">
        <v>488</v>
      </c>
      <c r="C268" s="84"/>
      <c r="D268" s="84"/>
      <c r="E268" s="84"/>
      <c r="F268" s="102"/>
      <c r="G268" s="102"/>
      <c r="H268" s="76"/>
      <c r="I268" s="76"/>
    </row>
    <row r="269" spans="1:9" x14ac:dyDescent="0.25">
      <c r="A269" s="77"/>
      <c r="B269" s="78"/>
      <c r="C269" s="76"/>
      <c r="D269" s="76"/>
      <c r="E269" s="76"/>
      <c r="F269" s="76"/>
      <c r="G269" s="76"/>
      <c r="H269" s="76"/>
      <c r="I269" s="76"/>
    </row>
    <row r="270" spans="1:9" x14ac:dyDescent="0.25">
      <c r="A270" s="77" t="s">
        <v>499</v>
      </c>
      <c r="B270" s="79" t="s">
        <v>3390</v>
      </c>
      <c r="C270" s="76"/>
      <c r="D270" s="76"/>
      <c r="E270" s="76"/>
      <c r="F270" s="76"/>
      <c r="G270" s="76"/>
      <c r="H270" s="76"/>
      <c r="I270" s="76"/>
    </row>
    <row r="271" spans="1:9" x14ac:dyDescent="0.25">
      <c r="A271" s="77"/>
      <c r="B271" s="81" t="s">
        <v>486</v>
      </c>
      <c r="C271" s="81" t="s">
        <v>958</v>
      </c>
      <c r="D271" s="81" t="s">
        <v>973</v>
      </c>
      <c r="E271" s="81" t="s">
        <v>3391</v>
      </c>
      <c r="F271" s="81" t="s">
        <v>3392</v>
      </c>
      <c r="G271" s="81" t="s">
        <v>3393</v>
      </c>
      <c r="H271" s="76"/>
      <c r="I271" s="76"/>
    </row>
    <row r="272" spans="1:9" x14ac:dyDescent="0.25">
      <c r="A272" s="77"/>
      <c r="B272" s="84" t="s">
        <v>3388</v>
      </c>
      <c r="C272" s="84" t="s">
        <v>3394</v>
      </c>
      <c r="D272" s="84" t="s">
        <v>3395</v>
      </c>
      <c r="E272" s="102">
        <v>-296</v>
      </c>
      <c r="F272" s="86">
        <v>37.438800000000001</v>
      </c>
      <c r="G272" s="86">
        <v>24.15</v>
      </c>
      <c r="H272" s="76"/>
      <c r="I272" s="76"/>
    </row>
    <row r="273" spans="1:9" x14ac:dyDescent="0.25">
      <c r="A273" s="77"/>
      <c r="B273" s="84" t="s">
        <v>3388</v>
      </c>
      <c r="C273" s="84" t="s">
        <v>3396</v>
      </c>
      <c r="D273" s="84" t="s">
        <v>3395</v>
      </c>
      <c r="E273" s="102">
        <v>-655</v>
      </c>
      <c r="F273" s="86">
        <v>17.138300000000001</v>
      </c>
      <c r="G273" s="86">
        <v>6.9</v>
      </c>
      <c r="H273" s="76"/>
      <c r="I273" s="76"/>
    </row>
    <row r="274" spans="1:9" x14ac:dyDescent="0.25">
      <c r="A274" s="77"/>
      <c r="B274" s="84" t="s">
        <v>3388</v>
      </c>
      <c r="C274" s="84" t="s">
        <v>3397</v>
      </c>
      <c r="D274" s="84" t="s">
        <v>3395</v>
      </c>
      <c r="E274" s="102">
        <v>-885</v>
      </c>
      <c r="F274" s="86">
        <v>171.42750000000001</v>
      </c>
      <c r="G274" s="86">
        <v>155.35</v>
      </c>
      <c r="H274" s="76"/>
      <c r="I274" s="76"/>
    </row>
    <row r="275" spans="1:9" x14ac:dyDescent="0.25">
      <c r="A275" s="77"/>
      <c r="B275" s="84" t="s">
        <v>3388</v>
      </c>
      <c r="C275" s="84" t="s">
        <v>3398</v>
      </c>
      <c r="D275" s="84" t="s">
        <v>3395</v>
      </c>
      <c r="E275" s="102">
        <v>-489</v>
      </c>
      <c r="F275" s="86">
        <v>24.155799999999999</v>
      </c>
      <c r="G275" s="86">
        <v>14.2</v>
      </c>
      <c r="H275" s="76"/>
      <c r="I275" s="76"/>
    </row>
    <row r="276" spans="1:9" x14ac:dyDescent="0.25">
      <c r="A276" s="77"/>
      <c r="B276" s="84" t="s">
        <v>3388</v>
      </c>
      <c r="C276" s="84" t="s">
        <v>3399</v>
      </c>
      <c r="D276" s="84" t="s">
        <v>3395</v>
      </c>
      <c r="E276" s="102">
        <v>-309</v>
      </c>
      <c r="F276" s="86">
        <v>48.996200000000002</v>
      </c>
      <c r="G276" s="86">
        <v>56.7</v>
      </c>
      <c r="H276" s="76"/>
      <c r="I276" s="76"/>
    </row>
    <row r="277" spans="1:9" x14ac:dyDescent="0.25">
      <c r="A277" s="77"/>
      <c r="B277" s="84" t="s">
        <v>3388</v>
      </c>
      <c r="C277" s="84" t="s">
        <v>3400</v>
      </c>
      <c r="D277" s="84" t="s">
        <v>3401</v>
      </c>
      <c r="E277" s="102">
        <v>12856</v>
      </c>
      <c r="F277" s="86">
        <v>1401.7168529999999</v>
      </c>
      <c r="G277" s="86">
        <v>1427.2</v>
      </c>
      <c r="H277" s="76"/>
      <c r="I277" s="76"/>
    </row>
    <row r="278" spans="1:9" x14ac:dyDescent="0.25">
      <c r="A278" s="77"/>
      <c r="B278" s="84"/>
      <c r="C278" s="84"/>
      <c r="D278" s="84"/>
      <c r="E278" s="102"/>
      <c r="F278" s="86"/>
      <c r="G278" s="86"/>
      <c r="H278" s="76"/>
      <c r="I278" s="76"/>
    </row>
    <row r="279" spans="1:9" x14ac:dyDescent="0.25">
      <c r="A279" s="77"/>
      <c r="B279" s="103"/>
      <c r="C279" s="76"/>
      <c r="D279" s="76"/>
      <c r="E279" s="93"/>
      <c r="F279" s="88"/>
      <c r="G279" s="88"/>
      <c r="H279" s="76"/>
      <c r="I279" s="76"/>
    </row>
    <row r="280" spans="1:9" x14ac:dyDescent="0.25">
      <c r="A280" s="77" t="s">
        <v>501</v>
      </c>
      <c r="B280" s="79" t="s">
        <v>3349</v>
      </c>
      <c r="C280" s="76"/>
      <c r="D280" s="76"/>
      <c r="E280" s="76"/>
      <c r="F280" s="76"/>
      <c r="G280" s="76"/>
      <c r="H280" s="76"/>
      <c r="I280" s="76"/>
    </row>
    <row r="281" spans="1:9" ht="129.94999999999999" customHeight="1" x14ac:dyDescent="0.25">
      <c r="A281" s="76"/>
      <c r="B281" s="81" t="s">
        <v>486</v>
      </c>
      <c r="C281" s="81" t="s">
        <v>958</v>
      </c>
      <c r="D281" s="81" t="s">
        <v>973</v>
      </c>
      <c r="E281" s="91" t="s">
        <v>974</v>
      </c>
      <c r="F281" s="91" t="s">
        <v>975</v>
      </c>
      <c r="G281" s="91" t="s">
        <v>976</v>
      </c>
      <c r="H281" s="76"/>
      <c r="I281" s="76"/>
    </row>
    <row r="282" spans="1:9" x14ac:dyDescent="0.25">
      <c r="A282" s="76"/>
      <c r="B282" s="84" t="s">
        <v>3388</v>
      </c>
      <c r="C282" s="84" t="s">
        <v>314</v>
      </c>
      <c r="D282" s="84" t="s">
        <v>3402</v>
      </c>
      <c r="E282" s="104">
        <v>904</v>
      </c>
      <c r="F282" s="104">
        <v>11455950</v>
      </c>
      <c r="G282" s="105">
        <v>-1621664</v>
      </c>
      <c r="H282" s="76"/>
      <c r="I282" s="76"/>
    </row>
    <row r="283" spans="1:9" x14ac:dyDescent="0.25">
      <c r="A283" s="76"/>
      <c r="B283" s="84" t="s">
        <v>3388</v>
      </c>
      <c r="C283" s="84" t="s">
        <v>428</v>
      </c>
      <c r="D283" s="84" t="s">
        <v>3402</v>
      </c>
      <c r="E283" s="104">
        <v>1222</v>
      </c>
      <c r="F283" s="104">
        <v>15643936.73</v>
      </c>
      <c r="G283" s="105">
        <v>-2970021.0699999989</v>
      </c>
      <c r="H283" s="76"/>
      <c r="I283" s="76"/>
    </row>
    <row r="284" spans="1:9" x14ac:dyDescent="0.25">
      <c r="A284" s="76"/>
      <c r="B284" s="84" t="s">
        <v>3388</v>
      </c>
      <c r="C284" s="84" t="s">
        <v>260</v>
      </c>
      <c r="D284" s="84" t="s">
        <v>3402</v>
      </c>
      <c r="E284" s="104">
        <v>740</v>
      </c>
      <c r="F284" s="104">
        <v>3693590.5</v>
      </c>
      <c r="G284" s="105">
        <v>3693590.5</v>
      </c>
      <c r="H284" s="76"/>
      <c r="I284" s="76"/>
    </row>
    <row r="285" spans="1:9" x14ac:dyDescent="0.25">
      <c r="A285" s="76"/>
      <c r="B285" s="84" t="s">
        <v>3388</v>
      </c>
      <c r="C285" s="84" t="s">
        <v>257</v>
      </c>
      <c r="D285" s="84" t="s">
        <v>3402</v>
      </c>
      <c r="E285" s="104">
        <v>2788</v>
      </c>
      <c r="F285" s="104">
        <v>7064307.0899999999</v>
      </c>
      <c r="G285" s="105">
        <v>6941712.0899999999</v>
      </c>
      <c r="H285" s="76"/>
      <c r="I285" s="76"/>
    </row>
    <row r="286" spans="1:9" x14ac:dyDescent="0.25">
      <c r="A286" s="76"/>
      <c r="B286" s="84" t="s">
        <v>3388</v>
      </c>
      <c r="C286" s="84" t="s">
        <v>266</v>
      </c>
      <c r="D286" s="84" t="s">
        <v>3402</v>
      </c>
      <c r="E286" s="104">
        <v>1948</v>
      </c>
      <c r="F286" s="104">
        <v>12988006.5</v>
      </c>
      <c r="G286" s="105">
        <v>4724624.38</v>
      </c>
      <c r="H286" s="76"/>
      <c r="I286" s="76"/>
    </row>
    <row r="287" spans="1:9" x14ac:dyDescent="0.25">
      <c r="A287" s="76"/>
      <c r="B287" s="84" t="s">
        <v>3388</v>
      </c>
      <c r="C287" s="84" t="s">
        <v>263</v>
      </c>
      <c r="D287" s="84" t="s">
        <v>3402</v>
      </c>
      <c r="E287" s="104">
        <v>2660</v>
      </c>
      <c r="F287" s="104">
        <v>57162534.719999999</v>
      </c>
      <c r="G287" s="105">
        <v>-23219461.559999999</v>
      </c>
      <c r="H287" s="76"/>
      <c r="I287" s="76"/>
    </row>
    <row r="288" spans="1:9" x14ac:dyDescent="0.25">
      <c r="A288" s="76"/>
      <c r="B288" s="84" t="s">
        <v>3388</v>
      </c>
      <c r="C288" s="84" t="s">
        <v>287</v>
      </c>
      <c r="D288" s="84" t="s">
        <v>3402</v>
      </c>
      <c r="E288" s="104">
        <v>1124</v>
      </c>
      <c r="F288" s="104">
        <v>6740461.8799999999</v>
      </c>
      <c r="G288" s="105">
        <v>6707561.8799999999</v>
      </c>
      <c r="H288" s="76"/>
      <c r="I288" s="76"/>
    </row>
    <row r="289" spans="1:9" x14ac:dyDescent="0.25">
      <c r="A289" s="76"/>
      <c r="B289" s="84" t="s">
        <v>3388</v>
      </c>
      <c r="C289" s="84" t="s">
        <v>366</v>
      </c>
      <c r="D289" s="84" t="s">
        <v>3402</v>
      </c>
      <c r="E289" s="104">
        <v>1086</v>
      </c>
      <c r="F289" s="104">
        <v>4387668.1400000006</v>
      </c>
      <c r="G289" s="105">
        <v>4387378.1400000006</v>
      </c>
      <c r="H289" s="76"/>
      <c r="I289" s="76"/>
    </row>
    <row r="290" spans="1:9" x14ac:dyDescent="0.25">
      <c r="A290" s="76"/>
      <c r="B290" s="84" t="s">
        <v>3388</v>
      </c>
      <c r="C290" s="84" t="s">
        <v>3403</v>
      </c>
      <c r="D290" s="84" t="s">
        <v>3404</v>
      </c>
      <c r="E290" s="104">
        <v>18025</v>
      </c>
      <c r="F290" s="104">
        <v>1135779409.46</v>
      </c>
      <c r="G290" s="105">
        <v>-1656038158.49</v>
      </c>
      <c r="H290" s="76"/>
      <c r="I290" s="76"/>
    </row>
    <row r="291" spans="1:9" x14ac:dyDescent="0.25">
      <c r="A291" s="76"/>
      <c r="B291" s="84" t="s">
        <v>3388</v>
      </c>
      <c r="C291" s="84" t="s">
        <v>254</v>
      </c>
      <c r="D291" s="84" t="s">
        <v>3402</v>
      </c>
      <c r="E291" s="104">
        <v>5564</v>
      </c>
      <c r="F291" s="104">
        <v>30307250.300000001</v>
      </c>
      <c r="G291" s="105">
        <v>10800170.300000001</v>
      </c>
      <c r="H291" s="76"/>
      <c r="I291" s="76"/>
    </row>
    <row r="292" spans="1:9" x14ac:dyDescent="0.25">
      <c r="A292" s="76"/>
      <c r="B292" s="84" t="s">
        <v>3388</v>
      </c>
      <c r="C292" s="84" t="s">
        <v>273</v>
      </c>
      <c r="D292" s="84" t="s">
        <v>3402</v>
      </c>
      <c r="E292" s="104">
        <v>996</v>
      </c>
      <c r="F292" s="104">
        <v>12369676.73</v>
      </c>
      <c r="G292" s="105">
        <v>-3447752.17</v>
      </c>
      <c r="H292" s="76"/>
      <c r="I292" s="76"/>
    </row>
    <row r="293" spans="1:9" x14ac:dyDescent="0.25">
      <c r="A293" s="76"/>
      <c r="B293" s="84" t="s">
        <v>3388</v>
      </c>
      <c r="C293" s="84" t="s">
        <v>360</v>
      </c>
      <c r="D293" s="84" t="s">
        <v>3402</v>
      </c>
      <c r="E293" s="104">
        <v>1884</v>
      </c>
      <c r="F293" s="104">
        <v>7118318.5099999998</v>
      </c>
      <c r="G293" s="105">
        <v>7097213.5100000007</v>
      </c>
      <c r="H293" s="76"/>
      <c r="I293" s="76"/>
    </row>
    <row r="294" spans="1:9" x14ac:dyDescent="0.25">
      <c r="A294" s="76"/>
      <c r="B294" s="84"/>
      <c r="C294" s="84"/>
      <c r="D294" s="84"/>
      <c r="E294" s="104"/>
      <c r="F294" s="104"/>
      <c r="G294" s="104"/>
      <c r="H294" s="76"/>
      <c r="I294" s="76"/>
    </row>
    <row r="295" spans="1:9" x14ac:dyDescent="0.25">
      <c r="A295" s="76"/>
      <c r="B295" s="76"/>
      <c r="C295" s="76"/>
      <c r="D295" s="76"/>
      <c r="E295" s="106"/>
      <c r="F295" s="106"/>
      <c r="G295" s="106"/>
      <c r="H295" s="76"/>
      <c r="I295" s="76"/>
    </row>
    <row r="296" spans="1:9" x14ac:dyDescent="0.25">
      <c r="A296" s="76"/>
      <c r="B296" s="76" t="s">
        <v>503</v>
      </c>
      <c r="C296" s="76"/>
      <c r="D296" s="76"/>
      <c r="E296" s="76"/>
      <c r="F296" s="76"/>
      <c r="G296" s="76"/>
      <c r="H296" s="76"/>
      <c r="I296" s="76"/>
    </row>
    <row r="297" spans="1:9" x14ac:dyDescent="0.25">
      <c r="A297" s="76"/>
      <c r="B297" s="76"/>
      <c r="C297" s="76"/>
      <c r="D297" s="76"/>
      <c r="E297" s="76"/>
      <c r="F297" s="76"/>
      <c r="G297" s="76"/>
      <c r="H297" s="76"/>
      <c r="I297" s="76"/>
    </row>
    <row r="298" spans="1:9" x14ac:dyDescent="0.25">
      <c r="A298" s="77" t="s">
        <v>504</v>
      </c>
      <c r="B298" s="78" t="s">
        <v>505</v>
      </c>
      <c r="C298" s="76"/>
      <c r="D298" s="76"/>
      <c r="E298" s="76"/>
      <c r="F298" s="76"/>
      <c r="G298" s="76"/>
      <c r="H298" s="76"/>
      <c r="I298" s="76"/>
    </row>
    <row r="299" spans="1:9" x14ac:dyDescent="0.25">
      <c r="A299" s="76"/>
      <c r="B299" s="76"/>
      <c r="C299" s="76"/>
      <c r="D299" s="76"/>
      <c r="E299" s="76"/>
      <c r="F299" s="76"/>
      <c r="G299" s="76"/>
      <c r="H299" s="76"/>
      <c r="I299" s="76"/>
    </row>
    <row r="300" spans="1:9" x14ac:dyDescent="0.25">
      <c r="A300" s="76"/>
      <c r="B300" s="76" t="s">
        <v>506</v>
      </c>
      <c r="C300" s="76"/>
      <c r="D300" s="76"/>
      <c r="E300" s="76"/>
      <c r="F300" s="76"/>
      <c r="G300" s="76"/>
      <c r="H300" s="76"/>
      <c r="I300" s="76"/>
    </row>
    <row r="301" spans="1:9" x14ac:dyDescent="0.25">
      <c r="A301" s="76"/>
      <c r="B301" s="76"/>
      <c r="C301" s="76"/>
      <c r="D301" s="76"/>
      <c r="E301" s="76"/>
      <c r="F301" s="76"/>
      <c r="G301" s="76"/>
      <c r="H301" s="76"/>
      <c r="I301" s="76"/>
    </row>
    <row r="302" spans="1:9" x14ac:dyDescent="0.25">
      <c r="A302" s="77" t="s">
        <v>507</v>
      </c>
      <c r="B302" s="78" t="s">
        <v>508</v>
      </c>
      <c r="C302" s="76"/>
      <c r="D302" s="76"/>
      <c r="E302" s="76"/>
      <c r="F302" s="76"/>
      <c r="G302" s="76"/>
      <c r="H302" s="76"/>
      <c r="I302" s="76"/>
    </row>
    <row r="304" spans="1:9" ht="69.95" customHeight="1" x14ac:dyDescent="0.25">
      <c r="A304" s="107" t="s">
        <v>227</v>
      </c>
      <c r="B304" s="107" t="s">
        <v>228</v>
      </c>
      <c r="C304" s="107" t="s">
        <v>5</v>
      </c>
      <c r="D304" s="107" t="s">
        <v>6</v>
      </c>
    </row>
    <row r="305" spans="1:4" ht="69.95" customHeight="1" x14ac:dyDescent="0.25">
      <c r="A305" s="107" t="s">
        <v>3388</v>
      </c>
      <c r="B305" s="107"/>
      <c r="C305" s="107" t="s">
        <v>123</v>
      </c>
      <c r="D305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98"/>
  <sheetViews>
    <sheetView showGridLines="0" workbookViewId="0">
      <pane ySplit="4" topLeftCell="A62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5.57031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3405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3406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268</v>
      </c>
      <c r="B8" s="31" t="s">
        <v>269</v>
      </c>
      <c r="C8" s="31" t="s">
        <v>270</v>
      </c>
      <c r="D8" s="14">
        <v>5874</v>
      </c>
      <c r="E8" s="15">
        <v>174.53</v>
      </c>
      <c r="F8" s="16">
        <v>0.1144</v>
      </c>
      <c r="G8" s="16"/>
    </row>
    <row r="9" spans="1:7" x14ac:dyDescent="0.25">
      <c r="A9" s="13" t="s">
        <v>540</v>
      </c>
      <c r="B9" s="31" t="s">
        <v>541</v>
      </c>
      <c r="C9" s="31" t="s">
        <v>270</v>
      </c>
      <c r="D9" s="14">
        <v>5817</v>
      </c>
      <c r="E9" s="15">
        <v>157.77000000000001</v>
      </c>
      <c r="F9" s="16">
        <v>0.10340000000000001</v>
      </c>
      <c r="G9" s="16"/>
    </row>
    <row r="10" spans="1:7" x14ac:dyDescent="0.25">
      <c r="A10" s="13" t="s">
        <v>330</v>
      </c>
      <c r="B10" s="31" t="s">
        <v>331</v>
      </c>
      <c r="C10" s="31" t="s">
        <v>332</v>
      </c>
      <c r="D10" s="14">
        <v>7671</v>
      </c>
      <c r="E10" s="15">
        <v>139.6</v>
      </c>
      <c r="F10" s="16">
        <v>9.1499999999999998E-2</v>
      </c>
      <c r="G10" s="16"/>
    </row>
    <row r="11" spans="1:7" x14ac:dyDescent="0.25">
      <c r="A11" s="13" t="s">
        <v>983</v>
      </c>
      <c r="B11" s="31" t="s">
        <v>984</v>
      </c>
      <c r="C11" s="31" t="s">
        <v>332</v>
      </c>
      <c r="D11" s="14">
        <v>22955</v>
      </c>
      <c r="E11" s="15">
        <v>134.68</v>
      </c>
      <c r="F11" s="16">
        <v>8.8300000000000003E-2</v>
      </c>
      <c r="G11" s="16"/>
    </row>
    <row r="12" spans="1:7" x14ac:dyDescent="0.25">
      <c r="A12" s="13" t="s">
        <v>1481</v>
      </c>
      <c r="B12" s="31" t="s">
        <v>1482</v>
      </c>
      <c r="C12" s="31" t="s">
        <v>332</v>
      </c>
      <c r="D12" s="14">
        <v>7033</v>
      </c>
      <c r="E12" s="15">
        <v>123.89</v>
      </c>
      <c r="F12" s="16">
        <v>8.1199999999999994E-2</v>
      </c>
      <c r="G12" s="16"/>
    </row>
    <row r="13" spans="1:7" x14ac:dyDescent="0.25">
      <c r="A13" s="13" t="s">
        <v>930</v>
      </c>
      <c r="B13" s="31" t="s">
        <v>931</v>
      </c>
      <c r="C13" s="31" t="s">
        <v>332</v>
      </c>
      <c r="D13" s="14">
        <v>7556</v>
      </c>
      <c r="E13" s="15">
        <v>119.85</v>
      </c>
      <c r="F13" s="16">
        <v>7.8600000000000003E-2</v>
      </c>
      <c r="G13" s="16"/>
    </row>
    <row r="14" spans="1:7" x14ac:dyDescent="0.25">
      <c r="A14" s="13" t="s">
        <v>552</v>
      </c>
      <c r="B14" s="31" t="s">
        <v>553</v>
      </c>
      <c r="C14" s="31" t="s">
        <v>270</v>
      </c>
      <c r="D14" s="14">
        <v>7477</v>
      </c>
      <c r="E14" s="15">
        <v>77.38</v>
      </c>
      <c r="F14" s="16">
        <v>5.0700000000000002E-2</v>
      </c>
      <c r="G14" s="16"/>
    </row>
    <row r="15" spans="1:7" x14ac:dyDescent="0.25">
      <c r="A15" s="13" t="s">
        <v>1519</v>
      </c>
      <c r="B15" s="31" t="s">
        <v>1520</v>
      </c>
      <c r="C15" s="31" t="s">
        <v>332</v>
      </c>
      <c r="D15" s="14">
        <v>7289</v>
      </c>
      <c r="E15" s="15">
        <v>58.17</v>
      </c>
      <c r="F15" s="16">
        <v>3.8100000000000002E-2</v>
      </c>
      <c r="G15" s="16"/>
    </row>
    <row r="16" spans="1:7" x14ac:dyDescent="0.25">
      <c r="A16" s="13" t="s">
        <v>917</v>
      </c>
      <c r="B16" s="31" t="s">
        <v>918</v>
      </c>
      <c r="C16" s="31" t="s">
        <v>332</v>
      </c>
      <c r="D16" s="14">
        <v>11251</v>
      </c>
      <c r="E16" s="15">
        <v>57.79</v>
      </c>
      <c r="F16" s="16">
        <v>3.7900000000000003E-2</v>
      </c>
      <c r="G16" s="16"/>
    </row>
    <row r="17" spans="1:7" x14ac:dyDescent="0.25">
      <c r="A17" s="13" t="s">
        <v>560</v>
      </c>
      <c r="B17" s="31" t="s">
        <v>561</v>
      </c>
      <c r="C17" s="31" t="s">
        <v>270</v>
      </c>
      <c r="D17" s="14">
        <v>5133</v>
      </c>
      <c r="E17" s="15">
        <v>51.93</v>
      </c>
      <c r="F17" s="16">
        <v>3.4000000000000002E-2</v>
      </c>
      <c r="G17" s="16"/>
    </row>
    <row r="18" spans="1:7" x14ac:dyDescent="0.25">
      <c r="A18" s="13" t="s">
        <v>564</v>
      </c>
      <c r="B18" s="31" t="s">
        <v>565</v>
      </c>
      <c r="C18" s="31" t="s">
        <v>270</v>
      </c>
      <c r="D18" s="14">
        <v>16723</v>
      </c>
      <c r="E18" s="15">
        <v>51.62</v>
      </c>
      <c r="F18" s="16">
        <v>3.3799999999999997E-2</v>
      </c>
      <c r="G18" s="16"/>
    </row>
    <row r="19" spans="1:7" x14ac:dyDescent="0.25">
      <c r="A19" s="13" t="s">
        <v>554</v>
      </c>
      <c r="B19" s="31" t="s">
        <v>555</v>
      </c>
      <c r="C19" s="31" t="s">
        <v>270</v>
      </c>
      <c r="D19" s="14">
        <v>6916</v>
      </c>
      <c r="E19" s="15">
        <v>51.07</v>
      </c>
      <c r="F19" s="16">
        <v>3.3500000000000002E-2</v>
      </c>
      <c r="G19" s="16"/>
    </row>
    <row r="20" spans="1:7" x14ac:dyDescent="0.25">
      <c r="A20" s="13" t="s">
        <v>546</v>
      </c>
      <c r="B20" s="31" t="s">
        <v>547</v>
      </c>
      <c r="C20" s="31" t="s">
        <v>270</v>
      </c>
      <c r="D20" s="14">
        <v>1211</v>
      </c>
      <c r="E20" s="15">
        <v>43.57</v>
      </c>
      <c r="F20" s="16">
        <v>2.86E-2</v>
      </c>
      <c r="G20" s="16"/>
    </row>
    <row r="21" spans="1:7" x14ac:dyDescent="0.25">
      <c r="A21" s="13" t="s">
        <v>574</v>
      </c>
      <c r="B21" s="31" t="s">
        <v>575</v>
      </c>
      <c r="C21" s="31" t="s">
        <v>270</v>
      </c>
      <c r="D21" s="14">
        <v>4525</v>
      </c>
      <c r="E21" s="15">
        <v>36.26</v>
      </c>
      <c r="F21" s="16">
        <v>2.3800000000000002E-2</v>
      </c>
      <c r="G21" s="16"/>
    </row>
    <row r="22" spans="1:7" x14ac:dyDescent="0.25">
      <c r="A22" s="13" t="s">
        <v>1562</v>
      </c>
      <c r="B22" s="31" t="s">
        <v>1563</v>
      </c>
      <c r="C22" s="31" t="s">
        <v>332</v>
      </c>
      <c r="D22" s="14">
        <v>9095</v>
      </c>
      <c r="E22" s="15">
        <v>35.78</v>
      </c>
      <c r="F22" s="16">
        <v>2.35E-2</v>
      </c>
      <c r="G22" s="16"/>
    </row>
    <row r="23" spans="1:7" x14ac:dyDescent="0.25">
      <c r="A23" s="13" t="s">
        <v>2494</v>
      </c>
      <c r="B23" s="31" t="s">
        <v>2495</v>
      </c>
      <c r="C23" s="31" t="s">
        <v>332</v>
      </c>
      <c r="D23" s="14">
        <v>6594</v>
      </c>
      <c r="E23" s="15">
        <v>34.630000000000003</v>
      </c>
      <c r="F23" s="16">
        <v>2.2700000000000001E-2</v>
      </c>
      <c r="G23" s="16"/>
    </row>
    <row r="24" spans="1:7" x14ac:dyDescent="0.25">
      <c r="A24" s="13" t="s">
        <v>403</v>
      </c>
      <c r="B24" s="31" t="s">
        <v>404</v>
      </c>
      <c r="C24" s="31" t="s">
        <v>270</v>
      </c>
      <c r="D24" s="14">
        <v>3818</v>
      </c>
      <c r="E24" s="15">
        <v>34.159999999999997</v>
      </c>
      <c r="F24" s="16">
        <v>2.24E-2</v>
      </c>
      <c r="G24" s="16"/>
    </row>
    <row r="25" spans="1:7" x14ac:dyDescent="0.25">
      <c r="A25" s="13" t="s">
        <v>2520</v>
      </c>
      <c r="B25" s="31" t="s">
        <v>2521</v>
      </c>
      <c r="C25" s="31" t="s">
        <v>270</v>
      </c>
      <c r="D25" s="14">
        <v>2419</v>
      </c>
      <c r="E25" s="15">
        <v>32.1</v>
      </c>
      <c r="F25" s="16">
        <v>2.1000000000000001E-2</v>
      </c>
      <c r="G25" s="16"/>
    </row>
    <row r="26" spans="1:7" x14ac:dyDescent="0.25">
      <c r="A26" s="13" t="s">
        <v>2530</v>
      </c>
      <c r="B26" s="31" t="s">
        <v>2531</v>
      </c>
      <c r="C26" s="31" t="s">
        <v>270</v>
      </c>
      <c r="D26" s="14">
        <v>23027</v>
      </c>
      <c r="E26" s="15">
        <v>28.86</v>
      </c>
      <c r="F26" s="16">
        <v>1.89E-2</v>
      </c>
      <c r="G26" s="16"/>
    </row>
    <row r="27" spans="1:7" x14ac:dyDescent="0.25">
      <c r="A27" s="13" t="s">
        <v>1406</v>
      </c>
      <c r="B27" s="31" t="s">
        <v>1407</v>
      </c>
      <c r="C27" s="31" t="s">
        <v>332</v>
      </c>
      <c r="D27" s="14">
        <v>7180</v>
      </c>
      <c r="E27" s="15">
        <v>22.2</v>
      </c>
      <c r="F27" s="16">
        <v>1.46E-2</v>
      </c>
      <c r="G27" s="16"/>
    </row>
    <row r="28" spans="1:7" x14ac:dyDescent="0.25">
      <c r="A28" s="13" t="s">
        <v>1460</v>
      </c>
      <c r="B28" s="31" t="s">
        <v>1461</v>
      </c>
      <c r="C28" s="31" t="s">
        <v>270</v>
      </c>
      <c r="D28" s="14">
        <v>2079</v>
      </c>
      <c r="E28" s="15">
        <v>21.11</v>
      </c>
      <c r="F28" s="16">
        <v>1.38E-2</v>
      </c>
      <c r="G28" s="16"/>
    </row>
    <row r="29" spans="1:7" x14ac:dyDescent="0.25">
      <c r="A29" s="13" t="s">
        <v>2696</v>
      </c>
      <c r="B29" s="31" t="s">
        <v>2697</v>
      </c>
      <c r="C29" s="31" t="s">
        <v>332</v>
      </c>
      <c r="D29" s="14">
        <v>19145</v>
      </c>
      <c r="E29" s="15">
        <v>14.96</v>
      </c>
      <c r="F29" s="16">
        <v>9.7999999999999997E-3</v>
      </c>
      <c r="G29" s="16"/>
    </row>
    <row r="30" spans="1:7" x14ac:dyDescent="0.25">
      <c r="A30" s="13" t="s">
        <v>1630</v>
      </c>
      <c r="B30" s="31" t="s">
        <v>1631</v>
      </c>
      <c r="C30" s="31" t="s">
        <v>332</v>
      </c>
      <c r="D30" s="14">
        <v>7094</v>
      </c>
      <c r="E30" s="15">
        <v>11.37</v>
      </c>
      <c r="F30" s="16">
        <v>7.4999999999999997E-3</v>
      </c>
      <c r="G30" s="16"/>
    </row>
    <row r="31" spans="1:7" x14ac:dyDescent="0.25">
      <c r="A31" s="13" t="s">
        <v>2719</v>
      </c>
      <c r="B31" s="31" t="s">
        <v>2720</v>
      </c>
      <c r="C31" s="31" t="s">
        <v>270</v>
      </c>
      <c r="D31" s="14">
        <v>1173</v>
      </c>
      <c r="E31" s="15">
        <v>11.14</v>
      </c>
      <c r="F31" s="16">
        <v>7.3000000000000001E-3</v>
      </c>
      <c r="G31" s="16"/>
    </row>
    <row r="32" spans="1:7" x14ac:dyDescent="0.25">
      <c r="A32" s="17" t="s">
        <v>187</v>
      </c>
      <c r="B32" s="32"/>
      <c r="C32" s="32"/>
      <c r="D32" s="18"/>
      <c r="E32" s="37">
        <v>1524.42</v>
      </c>
      <c r="F32" s="38">
        <v>0.99929999999999997</v>
      </c>
      <c r="G32" s="21"/>
    </row>
    <row r="33" spans="1:7" x14ac:dyDescent="0.25">
      <c r="A33" s="17" t="s">
        <v>477</v>
      </c>
      <c r="B33" s="31"/>
      <c r="C33" s="31"/>
      <c r="D33" s="14"/>
      <c r="E33" s="15"/>
      <c r="F33" s="16"/>
      <c r="G33" s="16"/>
    </row>
    <row r="34" spans="1:7" x14ac:dyDescent="0.25">
      <c r="A34" s="17" t="s">
        <v>187</v>
      </c>
      <c r="B34" s="31"/>
      <c r="C34" s="31"/>
      <c r="D34" s="14"/>
      <c r="E34" s="39" t="s">
        <v>153</v>
      </c>
      <c r="F34" s="40" t="s">
        <v>153</v>
      </c>
      <c r="G34" s="16"/>
    </row>
    <row r="35" spans="1:7" x14ac:dyDescent="0.25">
      <c r="A35" s="24" t="s">
        <v>190</v>
      </c>
      <c r="B35" s="33"/>
      <c r="C35" s="33"/>
      <c r="D35" s="25"/>
      <c r="E35" s="28">
        <v>1524.42</v>
      </c>
      <c r="F35" s="29">
        <v>0.99929999999999997</v>
      </c>
      <c r="G35" s="21"/>
    </row>
    <row r="36" spans="1:7" x14ac:dyDescent="0.25">
      <c r="A36" s="13"/>
      <c r="B36" s="31"/>
      <c r="C36" s="31"/>
      <c r="D36" s="14"/>
      <c r="E36" s="15"/>
      <c r="F36" s="16"/>
      <c r="G36" s="16"/>
    </row>
    <row r="37" spans="1:7" x14ac:dyDescent="0.25">
      <c r="A37" s="13" t="s">
        <v>193</v>
      </c>
      <c r="B37" s="31"/>
      <c r="C37" s="31"/>
      <c r="D37" s="14"/>
      <c r="E37" s="15">
        <v>0</v>
      </c>
      <c r="F37" s="68">
        <v>0</v>
      </c>
      <c r="G37" s="16"/>
    </row>
    <row r="38" spans="1:7" x14ac:dyDescent="0.25">
      <c r="A38" s="13" t="s">
        <v>194</v>
      </c>
      <c r="B38" s="31"/>
      <c r="C38" s="31"/>
      <c r="D38" s="14"/>
      <c r="E38" s="15">
        <v>0.93</v>
      </c>
      <c r="F38" s="16">
        <v>6.9999999999999999E-4</v>
      </c>
      <c r="G38" s="16"/>
    </row>
    <row r="39" spans="1:7" x14ac:dyDescent="0.25">
      <c r="A39" s="26" t="s">
        <v>195</v>
      </c>
      <c r="B39" s="34"/>
      <c r="C39" s="34"/>
      <c r="D39" s="27"/>
      <c r="E39" s="28">
        <v>1525.35</v>
      </c>
      <c r="F39" s="29">
        <v>1</v>
      </c>
      <c r="G39" s="29"/>
    </row>
    <row r="43" spans="1:7" x14ac:dyDescent="0.25">
      <c r="A43" s="69" t="s">
        <v>197</v>
      </c>
    </row>
    <row r="44" spans="1:7" x14ac:dyDescent="0.25">
      <c r="A44" s="1" t="s">
        <v>199</v>
      </c>
    </row>
    <row r="45" spans="1:7" x14ac:dyDescent="0.25">
      <c r="A45" s="47" t="s">
        <v>200</v>
      </c>
      <c r="B45" s="3" t="s">
        <v>153</v>
      </c>
    </row>
    <row r="46" spans="1:7" x14ac:dyDescent="0.25">
      <c r="A46" t="s">
        <v>201</v>
      </c>
    </row>
    <row r="47" spans="1:7" x14ac:dyDescent="0.25">
      <c r="A47" t="s">
        <v>3407</v>
      </c>
      <c r="B47" t="s">
        <v>203</v>
      </c>
      <c r="C47" t="s">
        <v>203</v>
      </c>
    </row>
    <row r="48" spans="1:7" x14ac:dyDescent="0.25">
      <c r="B48" s="48">
        <v>46112</v>
      </c>
      <c r="C48" s="48">
        <v>46142</v>
      </c>
    </row>
    <row r="49" spans="1:9" x14ac:dyDescent="0.25">
      <c r="A49" t="s">
        <v>206</v>
      </c>
      <c r="B49">
        <v>21.208500000000001</v>
      </c>
      <c r="C49">
        <v>23.623699999999999</v>
      </c>
    </row>
    <row r="51" spans="1:9" x14ac:dyDescent="0.25">
      <c r="A51" t="s">
        <v>208</v>
      </c>
      <c r="B51" s="3" t="s">
        <v>153</v>
      </c>
    </row>
    <row r="52" spans="1:9" x14ac:dyDescent="0.25">
      <c r="A52" t="s">
        <v>209</v>
      </c>
      <c r="B52" s="3" t="s">
        <v>153</v>
      </c>
    </row>
    <row r="53" spans="1:9" ht="29.1" customHeight="1" x14ac:dyDescent="0.25">
      <c r="A53" s="47" t="s">
        <v>210</v>
      </c>
      <c r="B53" s="3" t="s">
        <v>153</v>
      </c>
    </row>
    <row r="54" spans="1:9" ht="29.1" customHeight="1" x14ac:dyDescent="0.25">
      <c r="A54" s="47" t="s">
        <v>211</v>
      </c>
      <c r="B54" s="3" t="s">
        <v>153</v>
      </c>
    </row>
    <row r="55" spans="1:9" x14ac:dyDescent="0.25">
      <c r="A55" t="s">
        <v>480</v>
      </c>
      <c r="B55" s="49">
        <v>1.1068</v>
      </c>
    </row>
    <row r="56" spans="1:9" ht="43.5" customHeight="1" x14ac:dyDescent="0.25">
      <c r="A56" s="47" t="s">
        <v>213</v>
      </c>
      <c r="B56" s="3" t="s">
        <v>153</v>
      </c>
    </row>
    <row r="57" spans="1:9" x14ac:dyDescent="0.25">
      <c r="B57" s="3"/>
    </row>
    <row r="58" spans="1:9" ht="29.1" customHeight="1" x14ac:dyDescent="0.25">
      <c r="A58" s="47" t="s">
        <v>214</v>
      </c>
      <c r="B58" s="3" t="s">
        <v>153</v>
      </c>
    </row>
    <row r="59" spans="1:9" ht="29.1" customHeight="1" x14ac:dyDescent="0.25">
      <c r="A59" s="47" t="s">
        <v>215</v>
      </c>
      <c r="B59" t="s">
        <v>153</v>
      </c>
    </row>
    <row r="60" spans="1:9" ht="29.1" customHeight="1" x14ac:dyDescent="0.25">
      <c r="A60" s="47" t="s">
        <v>216</v>
      </c>
      <c r="B60" s="3" t="s">
        <v>153</v>
      </c>
    </row>
    <row r="61" spans="1:9" ht="29.1" customHeight="1" x14ac:dyDescent="0.25">
      <c r="A61" s="47" t="s">
        <v>217</v>
      </c>
      <c r="B61" s="3" t="s">
        <v>153</v>
      </c>
    </row>
    <row r="63" spans="1:9" x14ac:dyDescent="0.25">
      <c r="A63" s="77" t="s">
        <v>481</v>
      </c>
      <c r="B63" s="78" t="s">
        <v>482</v>
      </c>
      <c r="C63" s="76"/>
      <c r="D63" s="76"/>
      <c r="E63" s="76"/>
      <c r="F63" s="76"/>
      <c r="G63" s="76"/>
      <c r="H63" s="76"/>
      <c r="I63" s="76"/>
    </row>
    <row r="64" spans="1:9" x14ac:dyDescent="0.25">
      <c r="A64" s="76"/>
      <c r="B64" s="76"/>
      <c r="C64" s="76"/>
      <c r="D64" s="76"/>
      <c r="E64" s="76"/>
      <c r="F64" s="76"/>
      <c r="G64" s="76"/>
      <c r="H64" s="76"/>
      <c r="I64" s="76"/>
    </row>
    <row r="65" spans="1:9" x14ac:dyDescent="0.25">
      <c r="A65" s="77" t="s">
        <v>483</v>
      </c>
      <c r="B65" s="79" t="s">
        <v>484</v>
      </c>
      <c r="C65" s="80"/>
      <c r="D65" s="80"/>
      <c r="E65" s="76"/>
      <c r="F65" s="76"/>
      <c r="G65" s="76"/>
      <c r="H65" s="76"/>
      <c r="I65" s="76"/>
    </row>
    <row r="66" spans="1:9" x14ac:dyDescent="0.25">
      <c r="A66" s="76"/>
      <c r="B66" s="76"/>
      <c r="C66" s="76"/>
      <c r="D66" s="76"/>
      <c r="E66" s="76"/>
      <c r="F66" s="88"/>
      <c r="G66" s="88"/>
      <c r="H66" s="87"/>
      <c r="I66" s="76"/>
    </row>
    <row r="67" spans="1:9" x14ac:dyDescent="0.25">
      <c r="A67" s="76"/>
      <c r="B67" s="79" t="s">
        <v>485</v>
      </c>
      <c r="C67" s="76"/>
      <c r="D67" s="76"/>
      <c r="E67" s="76"/>
      <c r="F67" s="76"/>
      <c r="G67" s="76"/>
      <c r="H67" s="76"/>
      <c r="I67" s="76"/>
    </row>
    <row r="68" spans="1:9" x14ac:dyDescent="0.25">
      <c r="A68" s="76"/>
      <c r="B68" s="81" t="s">
        <v>486</v>
      </c>
      <c r="C68" s="81" t="s">
        <v>487</v>
      </c>
      <c r="D68" s="76"/>
      <c r="E68" s="76"/>
      <c r="F68" s="76"/>
      <c r="G68" s="76"/>
      <c r="H68" s="76"/>
      <c r="I68" s="76"/>
    </row>
    <row r="69" spans="1:9" x14ac:dyDescent="0.25">
      <c r="A69" s="76"/>
      <c r="B69" s="84" t="s">
        <v>488</v>
      </c>
      <c r="C69" s="89"/>
      <c r="D69" s="76"/>
      <c r="E69" s="90"/>
      <c r="F69" s="76"/>
      <c r="G69" s="76"/>
      <c r="H69" s="76"/>
      <c r="I69" s="76"/>
    </row>
    <row r="70" spans="1:9" x14ac:dyDescent="0.25">
      <c r="A70" s="76"/>
      <c r="B70" s="76"/>
      <c r="C70" s="76"/>
      <c r="D70" s="76"/>
      <c r="E70" s="76"/>
      <c r="F70" s="76"/>
      <c r="G70" s="76"/>
      <c r="H70" s="76"/>
      <c r="I70" s="76"/>
    </row>
    <row r="71" spans="1:9" x14ac:dyDescent="0.25">
      <c r="A71" s="77" t="s">
        <v>489</v>
      </c>
      <c r="B71" s="78" t="s">
        <v>490</v>
      </c>
      <c r="C71" s="76"/>
      <c r="D71" s="76"/>
      <c r="E71" s="76"/>
      <c r="F71" s="76"/>
      <c r="G71" s="76"/>
      <c r="H71" s="76"/>
      <c r="I71" s="76"/>
    </row>
    <row r="72" spans="1:9" x14ac:dyDescent="0.25">
      <c r="A72" s="76"/>
      <c r="B72" s="76"/>
      <c r="C72" s="94"/>
      <c r="D72" s="95"/>
      <c r="E72" s="96">
        <v>18691756509.944</v>
      </c>
      <c r="F72" s="96">
        <v>15069556039.044001</v>
      </c>
      <c r="G72" s="96">
        <v>15069556039.044001</v>
      </c>
      <c r="H72" s="76"/>
      <c r="I72" s="76"/>
    </row>
    <row r="73" spans="1:9" x14ac:dyDescent="0.25">
      <c r="A73" s="77" t="s">
        <v>491</v>
      </c>
      <c r="B73" s="79" t="s">
        <v>492</v>
      </c>
      <c r="C73" s="76"/>
      <c r="D73" s="76"/>
      <c r="E73" s="76"/>
      <c r="F73" s="76"/>
      <c r="G73" s="76"/>
      <c r="H73" s="76"/>
      <c r="I73" s="76"/>
    </row>
    <row r="74" spans="1:9" x14ac:dyDescent="0.25">
      <c r="A74" s="76"/>
      <c r="B74" s="76"/>
      <c r="C74" s="76"/>
      <c r="D74" s="76"/>
      <c r="E74" s="94"/>
      <c r="F74" s="98"/>
      <c r="G74" s="98"/>
      <c r="H74" s="90"/>
      <c r="I74" s="76"/>
    </row>
    <row r="75" spans="1:9" x14ac:dyDescent="0.25">
      <c r="A75" s="76"/>
      <c r="B75" s="100"/>
      <c r="C75" s="76"/>
      <c r="D75" s="76"/>
      <c r="E75" s="76"/>
      <c r="F75" s="76"/>
      <c r="G75" s="76"/>
      <c r="H75" s="76"/>
      <c r="I75" s="76"/>
    </row>
    <row r="76" spans="1:9" x14ac:dyDescent="0.25">
      <c r="A76" s="77" t="s">
        <v>493</v>
      </c>
      <c r="B76" s="79" t="s">
        <v>494</v>
      </c>
      <c r="C76" s="76"/>
      <c r="D76" s="76"/>
      <c r="E76" s="76"/>
      <c r="F76" s="76"/>
      <c r="G76" s="76"/>
      <c r="H76" s="76"/>
      <c r="I76" s="76"/>
    </row>
    <row r="77" spans="1:9" x14ac:dyDescent="0.25">
      <c r="A77" s="76"/>
      <c r="B77" s="76"/>
      <c r="C77" s="76"/>
      <c r="D77" s="76"/>
      <c r="E77" s="76"/>
      <c r="F77" s="76"/>
      <c r="G77" s="76"/>
      <c r="H77" s="76"/>
      <c r="I77" s="76"/>
    </row>
    <row r="78" spans="1:9" x14ac:dyDescent="0.25">
      <c r="A78" s="77" t="s">
        <v>495</v>
      </c>
      <c r="B78" s="78" t="s">
        <v>496</v>
      </c>
      <c r="C78" s="76"/>
      <c r="D78" s="76"/>
      <c r="E78" s="76"/>
      <c r="F78" s="76"/>
      <c r="G78" s="76"/>
      <c r="H78" s="76"/>
      <c r="I78" s="76"/>
    </row>
    <row r="79" spans="1:9" x14ac:dyDescent="0.25">
      <c r="A79" s="76"/>
      <c r="B79" s="101"/>
      <c r="C79" s="76"/>
      <c r="D79" s="76"/>
      <c r="E79" s="76"/>
      <c r="F79" s="76"/>
      <c r="G79" s="76"/>
      <c r="H79" s="76"/>
      <c r="I79" s="76"/>
    </row>
    <row r="80" spans="1:9" x14ac:dyDescent="0.25">
      <c r="A80" s="77" t="s">
        <v>497</v>
      </c>
      <c r="B80" s="79" t="s">
        <v>498</v>
      </c>
      <c r="C80" s="76"/>
      <c r="D80" s="76"/>
      <c r="E80" s="76"/>
      <c r="F80" s="76"/>
      <c r="G80" s="76"/>
      <c r="H80" s="76"/>
      <c r="I80" s="76"/>
    </row>
    <row r="81" spans="1:9" x14ac:dyDescent="0.25">
      <c r="A81" s="77"/>
      <c r="B81" s="78"/>
      <c r="C81" s="76"/>
      <c r="D81" s="76"/>
      <c r="E81" s="76"/>
      <c r="F81" s="76"/>
      <c r="G81" s="76"/>
      <c r="H81" s="76"/>
      <c r="I81" s="76"/>
    </row>
    <row r="82" spans="1:9" x14ac:dyDescent="0.25">
      <c r="A82" s="77" t="s">
        <v>499</v>
      </c>
      <c r="B82" s="79" t="s">
        <v>500</v>
      </c>
      <c r="C82" s="76"/>
      <c r="D82" s="76"/>
      <c r="E82" s="76"/>
      <c r="F82" s="76"/>
      <c r="G82" s="76"/>
      <c r="H82" s="76"/>
      <c r="I82" s="76"/>
    </row>
    <row r="83" spans="1:9" x14ac:dyDescent="0.25">
      <c r="A83" s="77"/>
      <c r="B83" s="84"/>
      <c r="C83" s="84"/>
      <c r="D83" s="84"/>
      <c r="E83" s="102"/>
      <c r="F83" s="86"/>
      <c r="G83" s="86"/>
      <c r="H83" s="76"/>
      <c r="I83" s="76"/>
    </row>
    <row r="84" spans="1:9" x14ac:dyDescent="0.25">
      <c r="A84" s="77"/>
      <c r="B84" s="103"/>
      <c r="C84" s="76"/>
      <c r="D84" s="76"/>
      <c r="E84" s="93"/>
      <c r="F84" s="88"/>
      <c r="G84" s="88"/>
      <c r="H84" s="76"/>
      <c r="I84" s="76"/>
    </row>
    <row r="85" spans="1:9" x14ac:dyDescent="0.25">
      <c r="A85" s="77" t="s">
        <v>501</v>
      </c>
      <c r="B85" s="79" t="s">
        <v>502</v>
      </c>
      <c r="C85" s="76"/>
      <c r="D85" s="76"/>
      <c r="E85" s="76"/>
      <c r="F85" s="76"/>
      <c r="G85" s="76"/>
      <c r="H85" s="76"/>
      <c r="I85" s="76"/>
    </row>
    <row r="86" spans="1:9" x14ac:dyDescent="0.25">
      <c r="A86" s="76"/>
      <c r="B86" s="84"/>
      <c r="C86" s="84"/>
      <c r="D86" s="84"/>
      <c r="E86" s="104"/>
      <c r="F86" s="104"/>
      <c r="G86" s="104"/>
      <c r="H86" s="76"/>
      <c r="I86" s="76"/>
    </row>
    <row r="87" spans="1:9" x14ac:dyDescent="0.25">
      <c r="A87" s="76"/>
      <c r="B87" s="76"/>
      <c r="C87" s="76"/>
      <c r="D87" s="76"/>
      <c r="E87" s="106"/>
      <c r="F87" s="106"/>
      <c r="G87" s="106"/>
      <c r="H87" s="76"/>
      <c r="I87" s="76"/>
    </row>
    <row r="88" spans="1:9" x14ac:dyDescent="0.25">
      <c r="A88" s="76"/>
      <c r="B88" s="76" t="s">
        <v>503</v>
      </c>
      <c r="C88" s="76"/>
      <c r="D88" s="76"/>
      <c r="E88" s="76"/>
      <c r="F88" s="76"/>
      <c r="G88" s="76"/>
      <c r="H88" s="76"/>
      <c r="I88" s="76"/>
    </row>
    <row r="89" spans="1:9" x14ac:dyDescent="0.25">
      <c r="A89" s="76"/>
      <c r="B89" s="76"/>
      <c r="C89" s="76"/>
      <c r="D89" s="76"/>
      <c r="E89" s="76"/>
      <c r="F89" s="76"/>
      <c r="G89" s="76"/>
      <c r="H89" s="76"/>
      <c r="I89" s="76"/>
    </row>
    <row r="90" spans="1:9" x14ac:dyDescent="0.25">
      <c r="A90" s="77" t="s">
        <v>504</v>
      </c>
      <c r="B90" s="78" t="s">
        <v>505</v>
      </c>
      <c r="C90" s="76"/>
      <c r="D90" s="76"/>
      <c r="E90" s="76"/>
      <c r="F90" s="76"/>
      <c r="G90" s="76"/>
      <c r="H90" s="76"/>
      <c r="I90" s="76"/>
    </row>
    <row r="91" spans="1:9" x14ac:dyDescent="0.25">
      <c r="A91" s="76"/>
      <c r="B91" s="76"/>
      <c r="C91" s="76"/>
      <c r="D91" s="76"/>
      <c r="E91" s="76"/>
      <c r="F91" s="76"/>
      <c r="G91" s="76"/>
      <c r="H91" s="76"/>
      <c r="I91" s="76"/>
    </row>
    <row r="92" spans="1:9" x14ac:dyDescent="0.25">
      <c r="A92" s="76"/>
      <c r="B92" s="76" t="s">
        <v>506</v>
      </c>
      <c r="C92" s="76"/>
      <c r="D92" s="76"/>
      <c r="E92" s="76"/>
      <c r="F92" s="76"/>
      <c r="G92" s="76"/>
      <c r="H92" s="76"/>
      <c r="I92" s="76"/>
    </row>
    <row r="93" spans="1:9" x14ac:dyDescent="0.25">
      <c r="A93" s="76"/>
      <c r="B93" s="76"/>
      <c r="C93" s="76"/>
      <c r="D93" s="76"/>
      <c r="E93" s="76"/>
      <c r="F93" s="76"/>
      <c r="G93" s="76"/>
      <c r="H93" s="76"/>
      <c r="I93" s="76"/>
    </row>
    <row r="94" spans="1:9" x14ac:dyDescent="0.25">
      <c r="A94" s="77" t="s">
        <v>507</v>
      </c>
      <c r="B94" s="78" t="s">
        <v>508</v>
      </c>
      <c r="C94" s="76"/>
      <c r="D94" s="76"/>
      <c r="E94" s="76"/>
      <c r="F94" s="76"/>
      <c r="G94" s="76"/>
      <c r="H94" s="76"/>
      <c r="I94" s="76"/>
    </row>
    <row r="95" spans="1:9" x14ac:dyDescent="0.25">
      <c r="A95" s="76"/>
      <c r="B95" s="76"/>
      <c r="C95" s="76"/>
      <c r="D95" s="76"/>
      <c r="E95" s="76"/>
      <c r="F95" s="76"/>
      <c r="G95" s="76"/>
      <c r="H95" s="76"/>
      <c r="I95" s="76" t="s">
        <v>509</v>
      </c>
    </row>
    <row r="97" spans="1:4" ht="69.95" customHeight="1" x14ac:dyDescent="0.25">
      <c r="A97" s="107" t="s">
        <v>227</v>
      </c>
      <c r="B97" s="107" t="s">
        <v>228</v>
      </c>
      <c r="C97" s="107" t="s">
        <v>5</v>
      </c>
      <c r="D97" s="107" t="s">
        <v>6</v>
      </c>
    </row>
    <row r="98" spans="1:4" ht="69.95" customHeight="1" x14ac:dyDescent="0.25">
      <c r="A98" s="107" t="s">
        <v>3408</v>
      </c>
      <c r="B98" s="107"/>
      <c r="C98" s="107" t="s">
        <v>125</v>
      </c>
      <c r="D98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103"/>
  <sheetViews>
    <sheetView showGridLines="0" workbookViewId="0">
      <pane ySplit="4" topLeftCell="A63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3409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3410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995</v>
      </c>
      <c r="B8" s="31" t="s">
        <v>996</v>
      </c>
      <c r="C8" s="31" t="s">
        <v>299</v>
      </c>
      <c r="D8" s="14">
        <v>191069</v>
      </c>
      <c r="E8" s="15">
        <v>471.56</v>
      </c>
      <c r="F8" s="16">
        <v>0.15340000000000001</v>
      </c>
      <c r="G8" s="16"/>
    </row>
    <row r="9" spans="1:7" x14ac:dyDescent="0.25">
      <c r="A9" s="13" t="s">
        <v>260</v>
      </c>
      <c r="B9" s="31" t="s">
        <v>261</v>
      </c>
      <c r="C9" s="31" t="s">
        <v>262</v>
      </c>
      <c r="D9" s="14">
        <v>23678</v>
      </c>
      <c r="E9" s="15">
        <v>446.58</v>
      </c>
      <c r="F9" s="16">
        <v>0.14530000000000001</v>
      </c>
      <c r="G9" s="16"/>
    </row>
    <row r="10" spans="1:7" x14ac:dyDescent="0.25">
      <c r="A10" s="13" t="s">
        <v>268</v>
      </c>
      <c r="B10" s="31" t="s">
        <v>269</v>
      </c>
      <c r="C10" s="31" t="s">
        <v>270</v>
      </c>
      <c r="D10" s="14">
        <v>12521</v>
      </c>
      <c r="E10" s="15">
        <v>372.04</v>
      </c>
      <c r="F10" s="16">
        <v>0.121</v>
      </c>
      <c r="G10" s="16"/>
    </row>
    <row r="11" spans="1:7" x14ac:dyDescent="0.25">
      <c r="A11" s="13" t="s">
        <v>338</v>
      </c>
      <c r="B11" s="31" t="s">
        <v>339</v>
      </c>
      <c r="C11" s="31" t="s">
        <v>340</v>
      </c>
      <c r="D11" s="14">
        <v>16586</v>
      </c>
      <c r="E11" s="15">
        <v>276.44</v>
      </c>
      <c r="F11" s="16">
        <v>8.9899999999999994E-2</v>
      </c>
      <c r="G11" s="16"/>
    </row>
    <row r="12" spans="1:7" x14ac:dyDescent="0.25">
      <c r="A12" s="13" t="s">
        <v>1256</v>
      </c>
      <c r="B12" s="31" t="s">
        <v>1257</v>
      </c>
      <c r="C12" s="31" t="s">
        <v>340</v>
      </c>
      <c r="D12" s="14">
        <v>20422</v>
      </c>
      <c r="E12" s="15">
        <v>223.9</v>
      </c>
      <c r="F12" s="16">
        <v>7.2800000000000004E-2</v>
      </c>
      <c r="G12" s="16"/>
    </row>
    <row r="13" spans="1:7" x14ac:dyDescent="0.25">
      <c r="A13" s="13" t="s">
        <v>458</v>
      </c>
      <c r="B13" s="31" t="s">
        <v>459</v>
      </c>
      <c r="C13" s="31" t="s">
        <v>299</v>
      </c>
      <c r="D13" s="14">
        <v>67772</v>
      </c>
      <c r="E13" s="15">
        <v>183.29</v>
      </c>
      <c r="F13" s="16">
        <v>5.96E-2</v>
      </c>
      <c r="G13" s="16"/>
    </row>
    <row r="14" spans="1:7" x14ac:dyDescent="0.25">
      <c r="A14" s="13" t="s">
        <v>1011</v>
      </c>
      <c r="B14" s="31" t="s">
        <v>1012</v>
      </c>
      <c r="C14" s="31" t="s">
        <v>299</v>
      </c>
      <c r="D14" s="14">
        <v>18786</v>
      </c>
      <c r="E14" s="15">
        <v>182.64</v>
      </c>
      <c r="F14" s="16">
        <v>5.9400000000000001E-2</v>
      </c>
      <c r="G14" s="16"/>
    </row>
    <row r="15" spans="1:7" x14ac:dyDescent="0.25">
      <c r="A15" s="13" t="s">
        <v>897</v>
      </c>
      <c r="B15" s="31" t="s">
        <v>898</v>
      </c>
      <c r="C15" s="31" t="s">
        <v>299</v>
      </c>
      <c r="D15" s="14">
        <v>67483</v>
      </c>
      <c r="E15" s="15">
        <v>178.76</v>
      </c>
      <c r="F15" s="16">
        <v>5.8200000000000002E-2</v>
      </c>
      <c r="G15" s="16"/>
    </row>
    <row r="16" spans="1:7" x14ac:dyDescent="0.25">
      <c r="A16" s="13" t="s">
        <v>1262</v>
      </c>
      <c r="B16" s="31" t="s">
        <v>1263</v>
      </c>
      <c r="C16" s="31" t="s">
        <v>262</v>
      </c>
      <c r="D16" s="14">
        <v>1330049</v>
      </c>
      <c r="E16" s="15">
        <v>135.93</v>
      </c>
      <c r="F16" s="16">
        <v>4.4200000000000003E-2</v>
      </c>
      <c r="G16" s="16"/>
    </row>
    <row r="17" spans="1:7" x14ac:dyDescent="0.25">
      <c r="A17" s="13" t="s">
        <v>1513</v>
      </c>
      <c r="B17" s="31" t="s">
        <v>1514</v>
      </c>
      <c r="C17" s="31" t="s">
        <v>262</v>
      </c>
      <c r="D17" s="14">
        <v>5738</v>
      </c>
      <c r="E17" s="15">
        <v>90.65</v>
      </c>
      <c r="F17" s="16">
        <v>2.9499999999999998E-2</v>
      </c>
      <c r="G17" s="16"/>
    </row>
    <row r="18" spans="1:7" x14ac:dyDescent="0.25">
      <c r="A18" s="13" t="s">
        <v>564</v>
      </c>
      <c r="B18" s="31" t="s">
        <v>565</v>
      </c>
      <c r="C18" s="31" t="s">
        <v>270</v>
      </c>
      <c r="D18" s="14">
        <v>28538</v>
      </c>
      <c r="E18" s="15">
        <v>88.1</v>
      </c>
      <c r="F18" s="16">
        <v>2.87E-2</v>
      </c>
      <c r="G18" s="16"/>
    </row>
    <row r="19" spans="1:7" x14ac:dyDescent="0.25">
      <c r="A19" s="13" t="s">
        <v>554</v>
      </c>
      <c r="B19" s="31" t="s">
        <v>555</v>
      </c>
      <c r="C19" s="31" t="s">
        <v>270</v>
      </c>
      <c r="D19" s="14">
        <v>11807</v>
      </c>
      <c r="E19" s="15">
        <v>87.18</v>
      </c>
      <c r="F19" s="16">
        <v>2.8400000000000002E-2</v>
      </c>
      <c r="G19" s="16"/>
    </row>
    <row r="20" spans="1:7" x14ac:dyDescent="0.25">
      <c r="A20" s="13" t="s">
        <v>1013</v>
      </c>
      <c r="B20" s="31" t="s">
        <v>1014</v>
      </c>
      <c r="C20" s="31" t="s">
        <v>1015</v>
      </c>
      <c r="D20" s="14">
        <v>14928</v>
      </c>
      <c r="E20" s="15">
        <v>80.599999999999994</v>
      </c>
      <c r="F20" s="16">
        <v>2.6200000000000001E-2</v>
      </c>
      <c r="G20" s="16"/>
    </row>
    <row r="21" spans="1:7" x14ac:dyDescent="0.25">
      <c r="A21" s="13" t="s">
        <v>574</v>
      </c>
      <c r="B21" s="31" t="s">
        <v>575</v>
      </c>
      <c r="C21" s="31" t="s">
        <v>270</v>
      </c>
      <c r="D21" s="14">
        <v>7682</v>
      </c>
      <c r="E21" s="15">
        <v>61.56</v>
      </c>
      <c r="F21" s="16">
        <v>0.02</v>
      </c>
      <c r="G21" s="16"/>
    </row>
    <row r="22" spans="1:7" x14ac:dyDescent="0.25">
      <c r="A22" s="13" t="s">
        <v>403</v>
      </c>
      <c r="B22" s="31" t="s">
        <v>404</v>
      </c>
      <c r="C22" s="31" t="s">
        <v>270</v>
      </c>
      <c r="D22" s="14">
        <v>6522</v>
      </c>
      <c r="E22" s="15">
        <v>58.36</v>
      </c>
      <c r="F22" s="16">
        <v>1.9E-2</v>
      </c>
      <c r="G22" s="16"/>
    </row>
    <row r="23" spans="1:7" x14ac:dyDescent="0.25">
      <c r="A23" s="13" t="s">
        <v>2530</v>
      </c>
      <c r="B23" s="31" t="s">
        <v>2531</v>
      </c>
      <c r="C23" s="31" t="s">
        <v>270</v>
      </c>
      <c r="D23" s="14">
        <v>39275</v>
      </c>
      <c r="E23" s="15">
        <v>49.23</v>
      </c>
      <c r="F23" s="16">
        <v>1.6E-2</v>
      </c>
      <c r="G23" s="16"/>
    </row>
    <row r="24" spans="1:7" x14ac:dyDescent="0.25">
      <c r="A24" s="13" t="s">
        <v>604</v>
      </c>
      <c r="B24" s="31" t="s">
        <v>605</v>
      </c>
      <c r="C24" s="31" t="s">
        <v>299</v>
      </c>
      <c r="D24" s="14">
        <v>1505</v>
      </c>
      <c r="E24" s="15">
        <v>31.74</v>
      </c>
      <c r="F24" s="16">
        <v>1.03E-2</v>
      </c>
      <c r="G24" s="16"/>
    </row>
    <row r="25" spans="1:7" x14ac:dyDescent="0.25">
      <c r="A25" s="13" t="s">
        <v>2029</v>
      </c>
      <c r="B25" s="31" t="s">
        <v>2030</v>
      </c>
      <c r="C25" s="31" t="s">
        <v>1015</v>
      </c>
      <c r="D25" s="14">
        <v>1653</v>
      </c>
      <c r="E25" s="15">
        <v>20.73</v>
      </c>
      <c r="F25" s="16">
        <v>6.7000000000000002E-3</v>
      </c>
      <c r="G25" s="16"/>
    </row>
    <row r="26" spans="1:7" x14ac:dyDescent="0.25">
      <c r="A26" s="13" t="s">
        <v>2735</v>
      </c>
      <c r="B26" s="31" t="s">
        <v>2736</v>
      </c>
      <c r="C26" s="31" t="s">
        <v>2110</v>
      </c>
      <c r="D26" s="14">
        <v>4012</v>
      </c>
      <c r="E26" s="15">
        <v>16.64</v>
      </c>
      <c r="F26" s="16">
        <v>5.4000000000000003E-3</v>
      </c>
      <c r="G26" s="16"/>
    </row>
    <row r="27" spans="1:7" x14ac:dyDescent="0.25">
      <c r="A27" s="13" t="s">
        <v>2741</v>
      </c>
      <c r="B27" s="31" t="s">
        <v>2742</v>
      </c>
      <c r="C27" s="31" t="s">
        <v>1015</v>
      </c>
      <c r="D27" s="14">
        <v>5863</v>
      </c>
      <c r="E27" s="15">
        <v>16.34</v>
      </c>
      <c r="F27" s="16">
        <v>5.3E-3</v>
      </c>
      <c r="G27" s="16"/>
    </row>
    <row r="28" spans="1:7" x14ac:dyDescent="0.25">
      <c r="A28" s="17" t="s">
        <v>187</v>
      </c>
      <c r="B28" s="32"/>
      <c r="C28" s="32"/>
      <c r="D28" s="18"/>
      <c r="E28" s="37">
        <v>3072.27</v>
      </c>
      <c r="F28" s="38">
        <v>0.99929999999999997</v>
      </c>
      <c r="G28" s="21"/>
    </row>
    <row r="29" spans="1:7" x14ac:dyDescent="0.25">
      <c r="A29" s="17" t="s">
        <v>477</v>
      </c>
      <c r="B29" s="31"/>
      <c r="C29" s="31"/>
      <c r="D29" s="14"/>
      <c r="E29" s="15"/>
      <c r="F29" s="16"/>
      <c r="G29" s="16"/>
    </row>
    <row r="30" spans="1:7" x14ac:dyDescent="0.25">
      <c r="A30" s="17" t="s">
        <v>187</v>
      </c>
      <c r="B30" s="31"/>
      <c r="C30" s="31"/>
      <c r="D30" s="14"/>
      <c r="E30" s="39" t="s">
        <v>153</v>
      </c>
      <c r="F30" s="40" t="s">
        <v>153</v>
      </c>
      <c r="G30" s="16"/>
    </row>
    <row r="31" spans="1:7" x14ac:dyDescent="0.25">
      <c r="A31" s="24" t="s">
        <v>190</v>
      </c>
      <c r="B31" s="33"/>
      <c r="C31" s="33"/>
      <c r="D31" s="25"/>
      <c r="E31" s="28">
        <v>3072.27</v>
      </c>
      <c r="F31" s="29">
        <v>0.99929999999999997</v>
      </c>
      <c r="G31" s="21"/>
    </row>
    <row r="32" spans="1:7" x14ac:dyDescent="0.25">
      <c r="A32" s="13"/>
      <c r="B32" s="31"/>
      <c r="C32" s="31"/>
      <c r="D32" s="14"/>
      <c r="E32" s="15"/>
      <c r="F32" s="16"/>
      <c r="G32" s="16"/>
    </row>
    <row r="33" spans="1:7" x14ac:dyDescent="0.25">
      <c r="A33" s="13"/>
      <c r="B33" s="31"/>
      <c r="C33" s="31"/>
      <c r="D33" s="14"/>
      <c r="E33" s="15"/>
      <c r="F33" s="16"/>
      <c r="G33" s="16"/>
    </row>
    <row r="34" spans="1:7" x14ac:dyDescent="0.25">
      <c r="A34" s="17" t="s">
        <v>191</v>
      </c>
      <c r="B34" s="31"/>
      <c r="C34" s="31"/>
      <c r="D34" s="14"/>
      <c r="E34" s="15"/>
      <c r="F34" s="16"/>
      <c r="G34" s="16"/>
    </row>
    <row r="35" spans="1:7" x14ac:dyDescent="0.25">
      <c r="A35" s="13" t="s">
        <v>192</v>
      </c>
      <c r="B35" s="31"/>
      <c r="C35" s="31"/>
      <c r="D35" s="14"/>
      <c r="E35" s="15">
        <v>2</v>
      </c>
      <c r="F35" s="16">
        <v>6.9999999999999999E-4</v>
      </c>
      <c r="G35" s="16">
        <v>5.2331000000000003E-2</v>
      </c>
    </row>
    <row r="36" spans="1:7" x14ac:dyDescent="0.25">
      <c r="A36" s="17" t="s">
        <v>187</v>
      </c>
      <c r="B36" s="32"/>
      <c r="C36" s="32"/>
      <c r="D36" s="18"/>
      <c r="E36" s="37">
        <v>2</v>
      </c>
      <c r="F36" s="38">
        <v>6.9999999999999999E-4</v>
      </c>
      <c r="G36" s="21"/>
    </row>
    <row r="37" spans="1:7" x14ac:dyDescent="0.25">
      <c r="A37" s="13"/>
      <c r="B37" s="31"/>
      <c r="C37" s="31"/>
      <c r="D37" s="14"/>
      <c r="E37" s="15"/>
      <c r="F37" s="16"/>
      <c r="G37" s="16"/>
    </row>
    <row r="38" spans="1:7" x14ac:dyDescent="0.25">
      <c r="A38" s="24" t="s">
        <v>190</v>
      </c>
      <c r="B38" s="33"/>
      <c r="C38" s="33"/>
      <c r="D38" s="25"/>
      <c r="E38" s="19">
        <v>2</v>
      </c>
      <c r="F38" s="20">
        <v>6.9999999999999999E-4</v>
      </c>
      <c r="G38" s="21"/>
    </row>
    <row r="39" spans="1:7" x14ac:dyDescent="0.25">
      <c r="A39" s="13" t="s">
        <v>193</v>
      </c>
      <c r="B39" s="31"/>
      <c r="C39" s="31"/>
      <c r="D39" s="14"/>
      <c r="E39" s="15">
        <v>2.8659999999999997E-4</v>
      </c>
      <c r="F39" s="68">
        <v>0</v>
      </c>
      <c r="G39" s="16"/>
    </row>
    <row r="40" spans="1:7" x14ac:dyDescent="0.25">
      <c r="A40" s="13" t="s">
        <v>194</v>
      </c>
      <c r="B40" s="31"/>
      <c r="C40" s="31"/>
      <c r="D40" s="14"/>
      <c r="E40" s="35">
        <v>-0.74028660000000002</v>
      </c>
      <c r="F40" s="68">
        <v>0</v>
      </c>
      <c r="G40" s="16">
        <v>5.2331000000000003E-2</v>
      </c>
    </row>
    <row r="41" spans="1:7" x14ac:dyDescent="0.25">
      <c r="A41" s="26" t="s">
        <v>195</v>
      </c>
      <c r="B41" s="34"/>
      <c r="C41" s="34"/>
      <c r="D41" s="27"/>
      <c r="E41" s="28">
        <v>3073.53</v>
      </c>
      <c r="F41" s="29">
        <v>1</v>
      </c>
      <c r="G41" s="29"/>
    </row>
    <row r="45" spans="1:7" x14ac:dyDescent="0.25">
      <c r="A45" s="69" t="s">
        <v>197</v>
      </c>
    </row>
    <row r="46" spans="1:7" x14ac:dyDescent="0.25">
      <c r="A46" s="1" t="s">
        <v>199</v>
      </c>
    </row>
    <row r="47" spans="1:7" x14ac:dyDescent="0.25">
      <c r="A47" s="47" t="s">
        <v>200</v>
      </c>
      <c r="B47" s="3" t="s">
        <v>153</v>
      </c>
    </row>
    <row r="48" spans="1:7" x14ac:dyDescent="0.25">
      <c r="A48" t="s">
        <v>201</v>
      </c>
    </row>
    <row r="49" spans="1:3" x14ac:dyDescent="0.25">
      <c r="A49" t="s">
        <v>202</v>
      </c>
      <c r="B49" t="s">
        <v>203</v>
      </c>
      <c r="C49" t="s">
        <v>203</v>
      </c>
    </row>
    <row r="50" spans="1:3" x14ac:dyDescent="0.25">
      <c r="B50" s="48">
        <v>46112</v>
      </c>
      <c r="C50" s="48">
        <v>46142</v>
      </c>
    </row>
    <row r="51" spans="1:3" x14ac:dyDescent="0.25">
      <c r="A51" t="s">
        <v>204</v>
      </c>
      <c r="B51">
        <v>9.0375999999999994</v>
      </c>
      <c r="C51">
        <v>10.1235</v>
      </c>
    </row>
    <row r="52" spans="1:3" x14ac:dyDescent="0.25">
      <c r="A52" t="s">
        <v>205</v>
      </c>
      <c r="B52">
        <v>9.0375999999999994</v>
      </c>
      <c r="C52">
        <v>10.1235</v>
      </c>
    </row>
    <row r="53" spans="1:3" x14ac:dyDescent="0.25">
      <c r="A53" t="s">
        <v>206</v>
      </c>
      <c r="B53">
        <v>8.9824000000000002</v>
      </c>
      <c r="C53">
        <v>10.056900000000001</v>
      </c>
    </row>
    <row r="54" spans="1:3" x14ac:dyDescent="0.25">
      <c r="A54" t="s">
        <v>207</v>
      </c>
      <c r="B54">
        <v>8.9824000000000002</v>
      </c>
      <c r="C54">
        <v>10.056900000000001</v>
      </c>
    </row>
    <row r="56" spans="1:3" x14ac:dyDescent="0.25">
      <c r="A56" t="s">
        <v>208</v>
      </c>
      <c r="B56" s="3" t="s">
        <v>153</v>
      </c>
    </row>
    <row r="57" spans="1:3" x14ac:dyDescent="0.25">
      <c r="A57" t="s">
        <v>209</v>
      </c>
      <c r="B57" s="3" t="s">
        <v>153</v>
      </c>
    </row>
    <row r="58" spans="1:3" ht="29.1" customHeight="1" x14ac:dyDescent="0.25">
      <c r="A58" s="47" t="s">
        <v>210</v>
      </c>
      <c r="B58" s="3" t="s">
        <v>153</v>
      </c>
    </row>
    <row r="59" spans="1:3" ht="29.1" customHeight="1" x14ac:dyDescent="0.25">
      <c r="A59" s="47" t="s">
        <v>211</v>
      </c>
      <c r="B59" s="3" t="s">
        <v>153</v>
      </c>
    </row>
    <row r="60" spans="1:3" x14ac:dyDescent="0.25">
      <c r="A60" t="s">
        <v>480</v>
      </c>
      <c r="B60" s="49">
        <v>0.80600000000000005</v>
      </c>
    </row>
    <row r="61" spans="1:3" ht="43.5" customHeight="1" x14ac:dyDescent="0.25">
      <c r="A61" s="47" t="s">
        <v>213</v>
      </c>
      <c r="B61" s="3" t="s">
        <v>153</v>
      </c>
    </row>
    <row r="62" spans="1:3" x14ac:dyDescent="0.25">
      <c r="B62" s="3"/>
    </row>
    <row r="63" spans="1:3" ht="29.1" customHeight="1" x14ac:dyDescent="0.25">
      <c r="A63" s="47" t="s">
        <v>214</v>
      </c>
      <c r="B63" s="3" t="s">
        <v>153</v>
      </c>
    </row>
    <row r="64" spans="1:3" ht="29.1" customHeight="1" x14ac:dyDescent="0.25">
      <c r="A64" s="47" t="s">
        <v>215</v>
      </c>
      <c r="B64" t="s">
        <v>153</v>
      </c>
    </row>
    <row r="65" spans="1:9" ht="29.1" customHeight="1" x14ac:dyDescent="0.25">
      <c r="A65" s="47" t="s">
        <v>216</v>
      </c>
      <c r="B65" s="3" t="s">
        <v>153</v>
      </c>
    </row>
    <row r="66" spans="1:9" ht="29.1" customHeight="1" x14ac:dyDescent="0.25">
      <c r="A66" s="47" t="s">
        <v>217</v>
      </c>
      <c r="B66" s="3" t="s">
        <v>153</v>
      </c>
    </row>
    <row r="68" spans="1:9" x14ac:dyDescent="0.25">
      <c r="A68" s="77" t="s">
        <v>481</v>
      </c>
      <c r="B68" s="78" t="s">
        <v>482</v>
      </c>
      <c r="C68" s="76"/>
      <c r="D68" s="76"/>
      <c r="E68" s="76"/>
      <c r="F68" s="76"/>
      <c r="G68" s="76"/>
      <c r="H68" s="76"/>
      <c r="I68" s="76"/>
    </row>
    <row r="69" spans="1:9" x14ac:dyDescent="0.25">
      <c r="A69" s="76"/>
      <c r="B69" s="76"/>
      <c r="C69" s="76"/>
      <c r="D69" s="76"/>
      <c r="E69" s="76"/>
      <c r="F69" s="76"/>
      <c r="G69" s="76"/>
      <c r="H69" s="76"/>
      <c r="I69" s="76"/>
    </row>
    <row r="70" spans="1:9" x14ac:dyDescent="0.25">
      <c r="A70" s="77" t="s">
        <v>483</v>
      </c>
      <c r="B70" s="79" t="s">
        <v>484</v>
      </c>
      <c r="C70" s="80"/>
      <c r="D70" s="80"/>
      <c r="E70" s="76"/>
      <c r="F70" s="76"/>
      <c r="G70" s="76"/>
      <c r="H70" s="76"/>
      <c r="I70" s="76"/>
    </row>
    <row r="71" spans="1:9" x14ac:dyDescent="0.25">
      <c r="A71" s="76"/>
      <c r="B71" s="76"/>
      <c r="C71" s="76"/>
      <c r="D71" s="76"/>
      <c r="E71" s="76"/>
      <c r="F71" s="88"/>
      <c r="G71" s="88"/>
      <c r="H71" s="87"/>
      <c r="I71" s="76"/>
    </row>
    <row r="72" spans="1:9" x14ac:dyDescent="0.25">
      <c r="A72" s="76"/>
      <c r="B72" s="79" t="s">
        <v>485</v>
      </c>
      <c r="C72" s="76"/>
      <c r="D72" s="76"/>
      <c r="E72" s="76"/>
      <c r="F72" s="76"/>
      <c r="G72" s="76"/>
      <c r="H72" s="76"/>
      <c r="I72" s="76"/>
    </row>
    <row r="73" spans="1:9" x14ac:dyDescent="0.25">
      <c r="A73" s="76"/>
      <c r="B73" s="81" t="s">
        <v>486</v>
      </c>
      <c r="C73" s="81" t="s">
        <v>487</v>
      </c>
      <c r="D73" s="76"/>
      <c r="E73" s="76"/>
      <c r="F73" s="76"/>
      <c r="G73" s="76"/>
      <c r="H73" s="76"/>
      <c r="I73" s="76"/>
    </row>
    <row r="74" spans="1:9" x14ac:dyDescent="0.25">
      <c r="A74" s="76"/>
      <c r="B74" s="84" t="s">
        <v>488</v>
      </c>
      <c r="C74" s="89"/>
      <c r="D74" s="76"/>
      <c r="E74" s="90"/>
      <c r="F74" s="76"/>
      <c r="G74" s="76"/>
      <c r="H74" s="76"/>
      <c r="I74" s="76"/>
    </row>
    <row r="75" spans="1:9" x14ac:dyDescent="0.25">
      <c r="A75" s="76"/>
      <c r="B75" s="76"/>
      <c r="C75" s="76"/>
      <c r="D75" s="76"/>
      <c r="E75" s="76"/>
      <c r="F75" s="76"/>
      <c r="G75" s="76"/>
      <c r="H75" s="76"/>
      <c r="I75" s="76"/>
    </row>
    <row r="76" spans="1:9" x14ac:dyDescent="0.25">
      <c r="A76" s="77" t="s">
        <v>489</v>
      </c>
      <c r="B76" s="78" t="s">
        <v>490</v>
      </c>
      <c r="C76" s="76"/>
      <c r="D76" s="76"/>
      <c r="E76" s="76"/>
      <c r="F76" s="76"/>
      <c r="G76" s="76"/>
      <c r="H76" s="76"/>
      <c r="I76" s="76"/>
    </row>
    <row r="77" spans="1:9" x14ac:dyDescent="0.25">
      <c r="A77" s="76"/>
      <c r="B77" s="76"/>
      <c r="C77" s="94"/>
      <c r="D77" s="95"/>
      <c r="E77" s="96">
        <v>18691756509.944</v>
      </c>
      <c r="F77" s="96">
        <v>15069556039.044001</v>
      </c>
      <c r="G77" s="96">
        <v>15069556039.044001</v>
      </c>
      <c r="H77" s="76"/>
      <c r="I77" s="76"/>
    </row>
    <row r="78" spans="1:9" x14ac:dyDescent="0.25">
      <c r="A78" s="77" t="s">
        <v>491</v>
      </c>
      <c r="B78" s="79" t="s">
        <v>492</v>
      </c>
      <c r="C78" s="76"/>
      <c r="D78" s="76"/>
      <c r="E78" s="76"/>
      <c r="F78" s="76"/>
      <c r="G78" s="76"/>
      <c r="H78" s="76"/>
      <c r="I78" s="76"/>
    </row>
    <row r="79" spans="1:9" x14ac:dyDescent="0.25">
      <c r="A79" s="76"/>
      <c r="B79" s="76"/>
      <c r="C79" s="76"/>
      <c r="D79" s="76"/>
      <c r="E79" s="94"/>
      <c r="F79" s="98"/>
      <c r="G79" s="98"/>
      <c r="H79" s="90"/>
      <c r="I79" s="76"/>
    </row>
    <row r="80" spans="1:9" x14ac:dyDescent="0.25">
      <c r="A80" s="76"/>
      <c r="B80" s="100"/>
      <c r="C80" s="76"/>
      <c r="D80" s="76"/>
      <c r="E80" s="76"/>
      <c r="F80" s="76"/>
      <c r="G80" s="76"/>
      <c r="H80" s="76"/>
      <c r="I80" s="76"/>
    </row>
    <row r="81" spans="1:9" x14ac:dyDescent="0.25">
      <c r="A81" s="77" t="s">
        <v>493</v>
      </c>
      <c r="B81" s="79" t="s">
        <v>494</v>
      </c>
      <c r="C81" s="76"/>
      <c r="D81" s="76"/>
      <c r="E81" s="76"/>
      <c r="F81" s="76"/>
      <c r="G81" s="76"/>
      <c r="H81" s="76"/>
      <c r="I81" s="76"/>
    </row>
    <row r="82" spans="1:9" x14ac:dyDescent="0.25">
      <c r="A82" s="76"/>
      <c r="B82" s="76"/>
      <c r="C82" s="76"/>
      <c r="D82" s="76"/>
      <c r="E82" s="76"/>
      <c r="F82" s="76"/>
      <c r="G82" s="76"/>
      <c r="H82" s="76"/>
      <c r="I82" s="76"/>
    </row>
    <row r="83" spans="1:9" x14ac:dyDescent="0.25">
      <c r="A83" s="77" t="s">
        <v>495</v>
      </c>
      <c r="B83" s="78" t="s">
        <v>496</v>
      </c>
      <c r="C83" s="76"/>
      <c r="D83" s="76"/>
      <c r="E83" s="76"/>
      <c r="F83" s="76"/>
      <c r="G83" s="76"/>
      <c r="H83" s="76"/>
      <c r="I83" s="76"/>
    </row>
    <row r="84" spans="1:9" x14ac:dyDescent="0.25">
      <c r="A84" s="76"/>
      <c r="B84" s="101"/>
      <c r="C84" s="76"/>
      <c r="D84" s="76"/>
      <c r="E84" s="76"/>
      <c r="F84" s="76"/>
      <c r="G84" s="76"/>
      <c r="H84" s="76"/>
      <c r="I84" s="76"/>
    </row>
    <row r="85" spans="1:9" x14ac:dyDescent="0.25">
      <c r="A85" s="77" t="s">
        <v>497</v>
      </c>
      <c r="B85" s="79" t="s">
        <v>498</v>
      </c>
      <c r="C85" s="76"/>
      <c r="D85" s="76"/>
      <c r="E85" s="76"/>
      <c r="F85" s="76"/>
      <c r="G85" s="76"/>
      <c r="H85" s="76"/>
      <c r="I85" s="76"/>
    </row>
    <row r="86" spans="1:9" x14ac:dyDescent="0.25">
      <c r="A86" s="77"/>
      <c r="B86" s="78"/>
      <c r="C86" s="76"/>
      <c r="D86" s="76"/>
      <c r="E86" s="76"/>
      <c r="F86" s="76"/>
      <c r="G86" s="76"/>
      <c r="H86" s="76"/>
      <c r="I86" s="76"/>
    </row>
    <row r="87" spans="1:9" x14ac:dyDescent="0.25">
      <c r="A87" s="77" t="s">
        <v>499</v>
      </c>
      <c r="B87" s="79" t="s">
        <v>500</v>
      </c>
      <c r="C87" s="76"/>
      <c r="D87" s="76"/>
      <c r="E87" s="76"/>
      <c r="F87" s="76"/>
      <c r="G87" s="76"/>
      <c r="H87" s="76"/>
      <c r="I87" s="76"/>
    </row>
    <row r="88" spans="1:9" x14ac:dyDescent="0.25">
      <c r="A88" s="77"/>
      <c r="B88" s="84"/>
      <c r="C88" s="84"/>
      <c r="D88" s="84"/>
      <c r="E88" s="102"/>
      <c r="F88" s="86"/>
      <c r="G88" s="86"/>
      <c r="H88" s="76"/>
      <c r="I88" s="76"/>
    </row>
    <row r="89" spans="1:9" x14ac:dyDescent="0.25">
      <c r="A89" s="77"/>
      <c r="B89" s="103"/>
      <c r="C89" s="76"/>
      <c r="D89" s="76"/>
      <c r="E89" s="93"/>
      <c r="F89" s="88"/>
      <c r="G89" s="88"/>
      <c r="H89" s="76"/>
      <c r="I89" s="76"/>
    </row>
    <row r="90" spans="1:9" x14ac:dyDescent="0.25">
      <c r="A90" s="77" t="s">
        <v>501</v>
      </c>
      <c r="B90" s="79" t="s">
        <v>502</v>
      </c>
      <c r="C90" s="76"/>
      <c r="D90" s="76"/>
      <c r="E90" s="76"/>
      <c r="F90" s="76"/>
      <c r="G90" s="76"/>
      <c r="H90" s="76"/>
      <c r="I90" s="76"/>
    </row>
    <row r="91" spans="1:9" x14ac:dyDescent="0.25">
      <c r="A91" s="76"/>
      <c r="B91" s="84"/>
      <c r="C91" s="84"/>
      <c r="D91" s="84"/>
      <c r="E91" s="104"/>
      <c r="F91" s="104"/>
      <c r="G91" s="104"/>
      <c r="H91" s="76"/>
      <c r="I91" s="76"/>
    </row>
    <row r="92" spans="1:9" x14ac:dyDescent="0.25">
      <c r="A92" s="76"/>
      <c r="B92" s="76"/>
      <c r="C92" s="76"/>
      <c r="D92" s="76"/>
      <c r="E92" s="106"/>
      <c r="F92" s="106"/>
      <c r="G92" s="106"/>
      <c r="H92" s="76"/>
      <c r="I92" s="76"/>
    </row>
    <row r="93" spans="1:9" x14ac:dyDescent="0.25">
      <c r="A93" s="76"/>
      <c r="B93" s="76" t="s">
        <v>503</v>
      </c>
      <c r="C93" s="76"/>
      <c r="D93" s="76"/>
      <c r="E93" s="76"/>
      <c r="F93" s="76"/>
      <c r="G93" s="76"/>
      <c r="H93" s="76"/>
      <c r="I93" s="76"/>
    </row>
    <row r="94" spans="1:9" x14ac:dyDescent="0.25">
      <c r="A94" s="76"/>
      <c r="B94" s="76"/>
      <c r="C94" s="76"/>
      <c r="D94" s="76"/>
      <c r="E94" s="76"/>
      <c r="F94" s="76"/>
      <c r="G94" s="76"/>
      <c r="H94" s="76"/>
      <c r="I94" s="76"/>
    </row>
    <row r="95" spans="1:9" x14ac:dyDescent="0.25">
      <c r="A95" s="77" t="s">
        <v>504</v>
      </c>
      <c r="B95" s="78" t="s">
        <v>505</v>
      </c>
      <c r="C95" s="76"/>
      <c r="D95" s="76"/>
      <c r="E95" s="76"/>
      <c r="F95" s="76"/>
      <c r="G95" s="76"/>
      <c r="H95" s="76"/>
      <c r="I95" s="76"/>
    </row>
    <row r="96" spans="1:9" x14ac:dyDescent="0.25">
      <c r="A96" s="76"/>
      <c r="B96" s="76"/>
      <c r="C96" s="76"/>
      <c r="D96" s="76"/>
      <c r="E96" s="76"/>
      <c r="F96" s="76"/>
      <c r="G96" s="76"/>
      <c r="H96" s="76"/>
      <c r="I96" s="76"/>
    </row>
    <row r="97" spans="1:9" x14ac:dyDescent="0.25">
      <c r="A97" s="76"/>
      <c r="B97" s="76" t="s">
        <v>506</v>
      </c>
      <c r="C97" s="76"/>
      <c r="D97" s="76"/>
      <c r="E97" s="76"/>
      <c r="F97" s="76"/>
      <c r="G97" s="76"/>
      <c r="H97" s="76"/>
      <c r="I97" s="76"/>
    </row>
    <row r="98" spans="1:9" x14ac:dyDescent="0.25">
      <c r="A98" s="76"/>
      <c r="B98" s="76"/>
      <c r="C98" s="76"/>
      <c r="D98" s="76"/>
      <c r="E98" s="76"/>
      <c r="F98" s="76"/>
      <c r="G98" s="76"/>
      <c r="H98" s="76"/>
      <c r="I98" s="76"/>
    </row>
    <row r="99" spans="1:9" x14ac:dyDescent="0.25">
      <c r="A99" s="77" t="s">
        <v>507</v>
      </c>
      <c r="B99" s="78" t="s">
        <v>508</v>
      </c>
      <c r="C99" s="76"/>
      <c r="D99" s="76"/>
      <c r="E99" s="76"/>
      <c r="F99" s="76"/>
      <c r="G99" s="76"/>
      <c r="H99" s="76"/>
      <c r="I99" s="76"/>
    </row>
    <row r="100" spans="1:9" x14ac:dyDescent="0.25">
      <c r="A100" s="76"/>
      <c r="B100" s="76"/>
      <c r="C100" s="76"/>
      <c r="D100" s="76"/>
      <c r="E100" s="76"/>
      <c r="F100" s="76"/>
      <c r="G100" s="76"/>
      <c r="H100" s="76"/>
      <c r="I100" s="76" t="s">
        <v>509</v>
      </c>
    </row>
    <row r="102" spans="1:9" ht="69.95" customHeight="1" x14ac:dyDescent="0.25">
      <c r="A102" s="107" t="s">
        <v>227</v>
      </c>
      <c r="B102" s="107" t="s">
        <v>228</v>
      </c>
      <c r="C102" s="107" t="s">
        <v>5</v>
      </c>
      <c r="D102" s="107" t="s">
        <v>6</v>
      </c>
    </row>
    <row r="103" spans="1:9" ht="69.95" customHeight="1" x14ac:dyDescent="0.25">
      <c r="A103" s="107" t="s">
        <v>3411</v>
      </c>
      <c r="B103" s="107"/>
      <c r="C103" s="107" t="s">
        <v>127</v>
      </c>
      <c r="D103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387"/>
  <sheetViews>
    <sheetView showGridLines="0" zoomScale="103" workbookViewId="0">
      <pane ySplit="4" topLeftCell="A273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bestFit="1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24.8554687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3412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3413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257</v>
      </c>
      <c r="B8" s="31" t="s">
        <v>258</v>
      </c>
      <c r="C8" s="31" t="s">
        <v>259</v>
      </c>
      <c r="D8" s="14">
        <v>861114</v>
      </c>
      <c r="E8" s="15">
        <v>6645.22</v>
      </c>
      <c r="F8" s="16">
        <v>5.0604000000000003E-2</v>
      </c>
      <c r="G8" s="16"/>
    </row>
    <row r="9" spans="1:7" x14ac:dyDescent="0.25">
      <c r="A9" s="13" t="s">
        <v>1003</v>
      </c>
      <c r="B9" s="31" t="s">
        <v>1004</v>
      </c>
      <c r="C9" s="31" t="s">
        <v>373</v>
      </c>
      <c r="D9" s="14">
        <v>3003300</v>
      </c>
      <c r="E9" s="15">
        <v>5544.69</v>
      </c>
      <c r="F9" s="16">
        <v>4.2222999999999997E-2</v>
      </c>
      <c r="G9" s="16"/>
    </row>
    <row r="10" spans="1:7" x14ac:dyDescent="0.25">
      <c r="A10" s="13" t="s">
        <v>254</v>
      </c>
      <c r="B10" s="31" t="s">
        <v>255</v>
      </c>
      <c r="C10" s="31" t="s">
        <v>256</v>
      </c>
      <c r="D10" s="14">
        <v>367751</v>
      </c>
      <c r="E10" s="15">
        <v>5261.78</v>
      </c>
      <c r="F10" s="16">
        <v>4.0069E-2</v>
      </c>
      <c r="G10" s="16"/>
    </row>
    <row r="11" spans="1:7" x14ac:dyDescent="0.25">
      <c r="A11" s="13" t="s">
        <v>260</v>
      </c>
      <c r="B11" s="31" t="s">
        <v>261</v>
      </c>
      <c r="C11" s="31" t="s">
        <v>262</v>
      </c>
      <c r="D11" s="14">
        <v>257555</v>
      </c>
      <c r="E11" s="15">
        <v>4859.55</v>
      </c>
      <c r="F11" s="16">
        <v>3.7005999999999997E-2</v>
      </c>
      <c r="G11" s="16"/>
    </row>
    <row r="12" spans="1:7" x14ac:dyDescent="0.25">
      <c r="A12" s="13" t="s">
        <v>1568</v>
      </c>
      <c r="B12" s="31" t="s">
        <v>1569</v>
      </c>
      <c r="C12" s="31" t="s">
        <v>280</v>
      </c>
      <c r="D12" s="14">
        <v>360000</v>
      </c>
      <c r="E12" s="15">
        <v>4417.74</v>
      </c>
      <c r="F12" s="16">
        <v>3.3641999999999998E-2</v>
      </c>
      <c r="G12" s="16"/>
    </row>
    <row r="13" spans="1:7" x14ac:dyDescent="0.25">
      <c r="A13" s="13" t="s">
        <v>266</v>
      </c>
      <c r="B13" s="31" t="s">
        <v>267</v>
      </c>
      <c r="C13" s="31" t="s">
        <v>259</v>
      </c>
      <c r="D13" s="14">
        <v>347729</v>
      </c>
      <c r="E13" s="15">
        <v>4393.21</v>
      </c>
      <c r="F13" s="16">
        <v>3.3454999999999999E-2</v>
      </c>
      <c r="G13" s="16"/>
    </row>
    <row r="14" spans="1:7" x14ac:dyDescent="0.25">
      <c r="A14" s="13" t="s">
        <v>1262</v>
      </c>
      <c r="B14" s="31" t="s">
        <v>1263</v>
      </c>
      <c r="C14" s="31" t="s">
        <v>262</v>
      </c>
      <c r="D14" s="14">
        <v>31731000</v>
      </c>
      <c r="E14" s="15">
        <v>3242.91</v>
      </c>
      <c r="F14" s="16">
        <v>2.4695000000000002E-2</v>
      </c>
      <c r="G14" s="16"/>
    </row>
    <row r="15" spans="1:7" x14ac:dyDescent="0.25">
      <c r="A15" s="13" t="s">
        <v>907</v>
      </c>
      <c r="B15" s="31" t="s">
        <v>908</v>
      </c>
      <c r="C15" s="31" t="s">
        <v>389</v>
      </c>
      <c r="D15" s="14">
        <v>489155</v>
      </c>
      <c r="E15" s="15">
        <v>3139.64</v>
      </c>
      <c r="F15" s="16">
        <v>2.3909E-2</v>
      </c>
      <c r="G15" s="16"/>
    </row>
    <row r="16" spans="1:7" x14ac:dyDescent="0.25">
      <c r="A16" s="13" t="s">
        <v>2042</v>
      </c>
      <c r="B16" s="31" t="s">
        <v>2043</v>
      </c>
      <c r="C16" s="31" t="s">
        <v>449</v>
      </c>
      <c r="D16" s="14">
        <v>928793</v>
      </c>
      <c r="E16" s="15">
        <v>3027.12</v>
      </c>
      <c r="F16" s="16">
        <v>2.3052E-2</v>
      </c>
      <c r="G16" s="16"/>
    </row>
    <row r="17" spans="1:7" x14ac:dyDescent="0.25">
      <c r="A17" s="13" t="s">
        <v>3414</v>
      </c>
      <c r="B17" s="31" t="s">
        <v>3415</v>
      </c>
      <c r="C17" s="31" t="s">
        <v>280</v>
      </c>
      <c r="D17" s="14">
        <v>1064262</v>
      </c>
      <c r="E17" s="15">
        <v>1830.53</v>
      </c>
      <c r="F17" s="16">
        <v>1.3939999999999999E-2</v>
      </c>
      <c r="G17" s="16"/>
    </row>
    <row r="18" spans="1:7" x14ac:dyDescent="0.25">
      <c r="A18" s="13" t="s">
        <v>1235</v>
      </c>
      <c r="B18" s="31" t="s">
        <v>1236</v>
      </c>
      <c r="C18" s="31" t="s">
        <v>1237</v>
      </c>
      <c r="D18" s="14">
        <v>99750</v>
      </c>
      <c r="E18" s="15">
        <v>1653.16</v>
      </c>
      <c r="F18" s="16">
        <v>1.2588999999999999E-2</v>
      </c>
      <c r="G18" s="16"/>
    </row>
    <row r="19" spans="1:7" x14ac:dyDescent="0.25">
      <c r="A19" s="13" t="s">
        <v>314</v>
      </c>
      <c r="B19" s="31" t="s">
        <v>315</v>
      </c>
      <c r="C19" s="31" t="s">
        <v>259</v>
      </c>
      <c r="D19" s="14">
        <v>130077</v>
      </c>
      <c r="E19" s="15">
        <v>1649.77</v>
      </c>
      <c r="F19" s="16">
        <v>1.2563E-2</v>
      </c>
      <c r="G19" s="16"/>
    </row>
    <row r="20" spans="1:7" x14ac:dyDescent="0.25">
      <c r="A20" s="13" t="s">
        <v>550</v>
      </c>
      <c r="B20" s="31" t="s">
        <v>551</v>
      </c>
      <c r="C20" s="31" t="s">
        <v>277</v>
      </c>
      <c r="D20" s="14">
        <v>500000</v>
      </c>
      <c r="E20" s="15">
        <v>1471.75</v>
      </c>
      <c r="F20" s="16">
        <v>1.1207999999999999E-2</v>
      </c>
      <c r="G20" s="16"/>
    </row>
    <row r="21" spans="1:7" x14ac:dyDescent="0.25">
      <c r="A21" s="13" t="s">
        <v>268</v>
      </c>
      <c r="B21" s="31" t="s">
        <v>269</v>
      </c>
      <c r="C21" s="31" t="s">
        <v>270</v>
      </c>
      <c r="D21" s="14">
        <v>48125</v>
      </c>
      <c r="E21" s="15">
        <v>1430.03</v>
      </c>
      <c r="F21" s="16">
        <v>1.089E-2</v>
      </c>
      <c r="G21" s="16"/>
    </row>
    <row r="22" spans="1:7" x14ac:dyDescent="0.25">
      <c r="A22" s="13" t="s">
        <v>1608</v>
      </c>
      <c r="B22" s="31" t="s">
        <v>1609</v>
      </c>
      <c r="C22" s="31" t="s">
        <v>320</v>
      </c>
      <c r="D22" s="14">
        <v>283500</v>
      </c>
      <c r="E22" s="15">
        <v>1259.31</v>
      </c>
      <c r="F22" s="16">
        <v>9.5899999999999996E-3</v>
      </c>
      <c r="G22" s="16"/>
    </row>
    <row r="23" spans="1:7" x14ac:dyDescent="0.25">
      <c r="A23" s="13" t="s">
        <v>358</v>
      </c>
      <c r="B23" s="31" t="s">
        <v>359</v>
      </c>
      <c r="C23" s="31" t="s">
        <v>259</v>
      </c>
      <c r="D23" s="14">
        <v>394446</v>
      </c>
      <c r="E23" s="15">
        <v>1131.8599999999999</v>
      </c>
      <c r="F23" s="16">
        <v>8.6189999999999999E-3</v>
      </c>
      <c r="G23" s="16"/>
    </row>
    <row r="24" spans="1:7" x14ac:dyDescent="0.25">
      <c r="A24" s="13" t="s">
        <v>2050</v>
      </c>
      <c r="B24" s="31" t="s">
        <v>2051</v>
      </c>
      <c r="C24" s="31" t="s">
        <v>1237</v>
      </c>
      <c r="D24" s="14">
        <v>1000000</v>
      </c>
      <c r="E24" s="15">
        <v>1105.8</v>
      </c>
      <c r="F24" s="16">
        <v>8.4209999999999997E-3</v>
      </c>
      <c r="G24" s="16"/>
    </row>
    <row r="25" spans="1:7" x14ac:dyDescent="0.25">
      <c r="A25" s="13" t="s">
        <v>356</v>
      </c>
      <c r="B25" s="31" t="s">
        <v>357</v>
      </c>
      <c r="C25" s="31" t="s">
        <v>296</v>
      </c>
      <c r="D25" s="14">
        <v>22210</v>
      </c>
      <c r="E25" s="15">
        <v>1066.08</v>
      </c>
      <c r="F25" s="16">
        <v>8.1180000000000002E-3</v>
      </c>
      <c r="G25" s="16"/>
    </row>
    <row r="26" spans="1:7" x14ac:dyDescent="0.25">
      <c r="A26" s="13" t="s">
        <v>2046</v>
      </c>
      <c r="B26" s="31" t="s">
        <v>2047</v>
      </c>
      <c r="C26" s="31" t="s">
        <v>259</v>
      </c>
      <c r="D26" s="14">
        <v>307066</v>
      </c>
      <c r="E26" s="15">
        <v>1033.43</v>
      </c>
      <c r="F26" s="16">
        <v>7.8700000000000003E-3</v>
      </c>
      <c r="G26" s="16"/>
    </row>
    <row r="27" spans="1:7" x14ac:dyDescent="0.25">
      <c r="A27" s="13" t="s">
        <v>263</v>
      </c>
      <c r="B27" s="31" t="s">
        <v>264</v>
      </c>
      <c r="C27" s="31" t="s">
        <v>265</v>
      </c>
      <c r="D27" s="14">
        <v>25550</v>
      </c>
      <c r="E27" s="15">
        <v>1025.58</v>
      </c>
      <c r="F27" s="16">
        <v>7.8100000000000001E-3</v>
      </c>
      <c r="G27" s="16"/>
    </row>
    <row r="28" spans="1:7" x14ac:dyDescent="0.25">
      <c r="A28" s="13" t="s">
        <v>995</v>
      </c>
      <c r="B28" s="31" t="s">
        <v>996</v>
      </c>
      <c r="C28" s="31" t="s">
        <v>299</v>
      </c>
      <c r="D28" s="14">
        <v>404975</v>
      </c>
      <c r="E28" s="15">
        <v>1000.41</v>
      </c>
      <c r="F28" s="16">
        <v>7.6179999999999998E-3</v>
      </c>
      <c r="G28" s="16"/>
    </row>
    <row r="29" spans="1:7" x14ac:dyDescent="0.25">
      <c r="A29" s="13" t="s">
        <v>271</v>
      </c>
      <c r="B29" s="31" t="s">
        <v>272</v>
      </c>
      <c r="C29" s="31" t="s">
        <v>270</v>
      </c>
      <c r="D29" s="14">
        <v>27375</v>
      </c>
      <c r="E29" s="15">
        <v>996.59</v>
      </c>
      <c r="F29" s="16">
        <v>7.5890000000000003E-3</v>
      </c>
      <c r="G29" s="16"/>
    </row>
    <row r="30" spans="1:7" x14ac:dyDescent="0.25">
      <c r="A30" s="13" t="s">
        <v>1801</v>
      </c>
      <c r="B30" s="31" t="s">
        <v>1802</v>
      </c>
      <c r="C30" s="31" t="s">
        <v>923</v>
      </c>
      <c r="D30" s="14">
        <v>600000</v>
      </c>
      <c r="E30" s="15">
        <v>994.68</v>
      </c>
      <c r="F30" s="16">
        <v>7.5750000000000001E-3</v>
      </c>
      <c r="G30" s="16"/>
    </row>
    <row r="31" spans="1:7" x14ac:dyDescent="0.25">
      <c r="A31" s="13" t="s">
        <v>353</v>
      </c>
      <c r="B31" s="31" t="s">
        <v>354</v>
      </c>
      <c r="C31" s="31" t="s">
        <v>355</v>
      </c>
      <c r="D31" s="14">
        <v>300000</v>
      </c>
      <c r="E31" s="15">
        <v>944.7</v>
      </c>
      <c r="F31" s="16">
        <v>7.1939999999999999E-3</v>
      </c>
      <c r="G31" s="16"/>
    </row>
    <row r="32" spans="1:7" x14ac:dyDescent="0.25">
      <c r="A32" s="13" t="s">
        <v>1240</v>
      </c>
      <c r="B32" s="31" t="s">
        <v>1241</v>
      </c>
      <c r="C32" s="31" t="s">
        <v>320</v>
      </c>
      <c r="D32" s="14">
        <v>33750</v>
      </c>
      <c r="E32" s="15">
        <v>943.14</v>
      </c>
      <c r="F32" s="16">
        <v>7.182E-3</v>
      </c>
      <c r="G32" s="16"/>
    </row>
    <row r="33" spans="1:7" x14ac:dyDescent="0.25">
      <c r="A33" s="13" t="s">
        <v>542</v>
      </c>
      <c r="B33" s="31" t="s">
        <v>543</v>
      </c>
      <c r="C33" s="31" t="s">
        <v>421</v>
      </c>
      <c r="D33" s="14">
        <v>232500</v>
      </c>
      <c r="E33" s="15">
        <v>928.37</v>
      </c>
      <c r="F33" s="16">
        <v>7.0699999999999999E-3</v>
      </c>
      <c r="G33" s="16"/>
    </row>
    <row r="34" spans="1:7" x14ac:dyDescent="0.25">
      <c r="A34" s="13" t="s">
        <v>921</v>
      </c>
      <c r="B34" s="31" t="s">
        <v>922</v>
      </c>
      <c r="C34" s="31" t="s">
        <v>923</v>
      </c>
      <c r="D34" s="14">
        <v>21406</v>
      </c>
      <c r="E34" s="15">
        <v>919.45</v>
      </c>
      <c r="F34" s="16">
        <v>7.0020000000000004E-3</v>
      </c>
      <c r="G34" s="16"/>
    </row>
    <row r="35" spans="1:7" x14ac:dyDescent="0.25">
      <c r="A35" s="13" t="s">
        <v>419</v>
      </c>
      <c r="B35" s="31" t="s">
        <v>420</v>
      </c>
      <c r="C35" s="31" t="s">
        <v>421</v>
      </c>
      <c r="D35" s="14">
        <v>85316</v>
      </c>
      <c r="E35" s="15">
        <v>885.58</v>
      </c>
      <c r="F35" s="16">
        <v>6.744E-3</v>
      </c>
      <c r="G35" s="16"/>
    </row>
    <row r="36" spans="1:7" x14ac:dyDescent="0.25">
      <c r="A36" s="13" t="s">
        <v>2052</v>
      </c>
      <c r="B36" s="31" t="s">
        <v>2053</v>
      </c>
      <c r="C36" s="31" t="s">
        <v>370</v>
      </c>
      <c r="D36" s="14">
        <v>444049</v>
      </c>
      <c r="E36" s="15">
        <v>857.06</v>
      </c>
      <c r="F36" s="16">
        <v>6.5269999999999998E-3</v>
      </c>
      <c r="G36" s="16"/>
    </row>
    <row r="37" spans="1:7" x14ac:dyDescent="0.25">
      <c r="A37" s="13" t="s">
        <v>273</v>
      </c>
      <c r="B37" s="31" t="s">
        <v>274</v>
      </c>
      <c r="C37" s="31" t="s">
        <v>259</v>
      </c>
      <c r="D37" s="14">
        <v>77072</v>
      </c>
      <c r="E37" s="15">
        <v>823.48</v>
      </c>
      <c r="F37" s="16">
        <v>6.2709999999999997E-3</v>
      </c>
      <c r="G37" s="16"/>
    </row>
    <row r="38" spans="1:7" x14ac:dyDescent="0.25">
      <c r="A38" s="13" t="s">
        <v>392</v>
      </c>
      <c r="B38" s="31" t="s">
        <v>393</v>
      </c>
      <c r="C38" s="31" t="s">
        <v>270</v>
      </c>
      <c r="D38" s="14">
        <v>366667</v>
      </c>
      <c r="E38" s="15">
        <v>788.3</v>
      </c>
      <c r="F38" s="16">
        <v>6.0029999999999997E-3</v>
      </c>
      <c r="G38" s="16"/>
    </row>
    <row r="39" spans="1:7" x14ac:dyDescent="0.25">
      <c r="A39" s="13" t="s">
        <v>428</v>
      </c>
      <c r="B39" s="31" t="s">
        <v>429</v>
      </c>
      <c r="C39" s="31" t="s">
        <v>277</v>
      </c>
      <c r="D39" s="14">
        <v>80970</v>
      </c>
      <c r="E39" s="15">
        <v>758.69</v>
      </c>
      <c r="F39" s="16">
        <v>5.777E-3</v>
      </c>
      <c r="G39" s="16"/>
    </row>
    <row r="40" spans="1:7" x14ac:dyDescent="0.25">
      <c r="A40" s="13" t="s">
        <v>928</v>
      </c>
      <c r="B40" s="31" t="s">
        <v>929</v>
      </c>
      <c r="C40" s="31" t="s">
        <v>586</v>
      </c>
      <c r="D40" s="14">
        <v>823500</v>
      </c>
      <c r="E40" s="15">
        <v>744.2</v>
      </c>
      <c r="F40" s="16">
        <v>5.6670000000000002E-3</v>
      </c>
      <c r="G40" s="16"/>
    </row>
    <row r="41" spans="1:7" x14ac:dyDescent="0.25">
      <c r="A41" s="13" t="s">
        <v>287</v>
      </c>
      <c r="B41" s="31" t="s">
        <v>288</v>
      </c>
      <c r="C41" s="31" t="s">
        <v>286</v>
      </c>
      <c r="D41" s="14">
        <v>23509</v>
      </c>
      <c r="E41" s="15">
        <v>728.19</v>
      </c>
      <c r="F41" s="16">
        <v>5.5449999999999996E-3</v>
      </c>
      <c r="G41" s="16"/>
    </row>
    <row r="42" spans="1:7" x14ac:dyDescent="0.25">
      <c r="A42" s="13" t="s">
        <v>2508</v>
      </c>
      <c r="B42" s="31" t="s">
        <v>2509</v>
      </c>
      <c r="C42" s="31" t="s">
        <v>277</v>
      </c>
      <c r="D42" s="14">
        <v>494500</v>
      </c>
      <c r="E42" s="15">
        <v>715.1</v>
      </c>
      <c r="F42" s="16">
        <v>5.4460000000000003E-3</v>
      </c>
      <c r="G42" s="16"/>
    </row>
    <row r="43" spans="1:7" x14ac:dyDescent="0.25">
      <c r="A43" s="13" t="s">
        <v>278</v>
      </c>
      <c r="B43" s="31" t="s">
        <v>279</v>
      </c>
      <c r="C43" s="31" t="s">
        <v>280</v>
      </c>
      <c r="D43" s="14">
        <v>168889</v>
      </c>
      <c r="E43" s="15">
        <v>674.12</v>
      </c>
      <c r="F43" s="16">
        <v>5.1330000000000004E-3</v>
      </c>
      <c r="G43" s="16"/>
    </row>
    <row r="44" spans="1:7" x14ac:dyDescent="0.25">
      <c r="A44" s="13" t="s">
        <v>1288</v>
      </c>
      <c r="B44" s="31" t="s">
        <v>1289</v>
      </c>
      <c r="C44" s="31" t="s">
        <v>259</v>
      </c>
      <c r="D44" s="14">
        <v>67200</v>
      </c>
      <c r="E44" s="15">
        <v>615.59</v>
      </c>
      <c r="F44" s="16">
        <v>4.6880000000000003E-3</v>
      </c>
      <c r="G44" s="16"/>
    </row>
    <row r="45" spans="1:7" x14ac:dyDescent="0.25">
      <c r="A45" s="13" t="s">
        <v>289</v>
      </c>
      <c r="B45" s="31" t="s">
        <v>290</v>
      </c>
      <c r="C45" s="31" t="s">
        <v>291</v>
      </c>
      <c r="D45" s="14">
        <v>34025</v>
      </c>
      <c r="E45" s="15">
        <v>615.27</v>
      </c>
      <c r="F45" s="16">
        <v>4.6849999999999999E-3</v>
      </c>
      <c r="G45" s="16"/>
    </row>
    <row r="46" spans="1:7" x14ac:dyDescent="0.25">
      <c r="A46" s="13" t="s">
        <v>318</v>
      </c>
      <c r="B46" s="31" t="s">
        <v>319</v>
      </c>
      <c r="C46" s="31" t="s">
        <v>320</v>
      </c>
      <c r="D46" s="14">
        <v>5306</v>
      </c>
      <c r="E46" s="15">
        <v>614.75</v>
      </c>
      <c r="F46" s="16">
        <v>4.6810000000000003E-3</v>
      </c>
      <c r="G46" s="16"/>
    </row>
    <row r="47" spans="1:7" x14ac:dyDescent="0.25">
      <c r="A47" s="13" t="s">
        <v>405</v>
      </c>
      <c r="B47" s="31" t="s">
        <v>406</v>
      </c>
      <c r="C47" s="31" t="s">
        <v>373</v>
      </c>
      <c r="D47" s="14">
        <v>47925</v>
      </c>
      <c r="E47" s="15">
        <v>606.01</v>
      </c>
      <c r="F47" s="16">
        <v>4.6150000000000002E-3</v>
      </c>
      <c r="G47" s="16"/>
    </row>
    <row r="48" spans="1:7" x14ac:dyDescent="0.25">
      <c r="A48" s="13" t="s">
        <v>366</v>
      </c>
      <c r="B48" s="31" t="s">
        <v>367</v>
      </c>
      <c r="C48" s="31" t="s">
        <v>286</v>
      </c>
      <c r="D48" s="14">
        <v>4461</v>
      </c>
      <c r="E48" s="15">
        <v>593.94000000000005</v>
      </c>
      <c r="F48" s="16">
        <v>4.5230000000000001E-3</v>
      </c>
      <c r="G48" s="16"/>
    </row>
    <row r="49" spans="1:7" x14ac:dyDescent="0.25">
      <c r="A49" s="13" t="s">
        <v>1784</v>
      </c>
      <c r="B49" s="31" t="s">
        <v>1785</v>
      </c>
      <c r="C49" s="31" t="s">
        <v>283</v>
      </c>
      <c r="D49" s="14">
        <v>300000</v>
      </c>
      <c r="E49" s="15">
        <v>563.54999999999995</v>
      </c>
      <c r="F49" s="16">
        <v>4.2909999999999997E-3</v>
      </c>
      <c r="G49" s="16"/>
    </row>
    <row r="50" spans="1:7" x14ac:dyDescent="0.25">
      <c r="A50" s="13" t="s">
        <v>458</v>
      </c>
      <c r="B50" s="31" t="s">
        <v>459</v>
      </c>
      <c r="C50" s="31" t="s">
        <v>299</v>
      </c>
      <c r="D50" s="14">
        <v>200000</v>
      </c>
      <c r="E50" s="15">
        <v>540.6</v>
      </c>
      <c r="F50" s="16">
        <v>4.117E-3</v>
      </c>
      <c r="G50" s="16"/>
    </row>
    <row r="51" spans="1:7" x14ac:dyDescent="0.25">
      <c r="A51" s="13" t="s">
        <v>450</v>
      </c>
      <c r="B51" s="31" t="s">
        <v>451</v>
      </c>
      <c r="C51" s="31" t="s">
        <v>291</v>
      </c>
      <c r="D51" s="14">
        <v>3500</v>
      </c>
      <c r="E51" s="15">
        <v>525.11</v>
      </c>
      <c r="F51" s="16">
        <v>3.999E-3</v>
      </c>
      <c r="G51" s="16"/>
    </row>
    <row r="52" spans="1:7" x14ac:dyDescent="0.25">
      <c r="A52" s="13" t="s">
        <v>390</v>
      </c>
      <c r="B52" s="31" t="s">
        <v>391</v>
      </c>
      <c r="C52" s="31" t="s">
        <v>256</v>
      </c>
      <c r="D52" s="14">
        <v>172177</v>
      </c>
      <c r="E52" s="15">
        <v>517.30999999999995</v>
      </c>
      <c r="F52" s="16">
        <v>3.9389999999999998E-3</v>
      </c>
      <c r="G52" s="16"/>
    </row>
    <row r="53" spans="1:7" x14ac:dyDescent="0.25">
      <c r="A53" s="13" t="s">
        <v>532</v>
      </c>
      <c r="B53" s="31" t="s">
        <v>533</v>
      </c>
      <c r="C53" s="31" t="s">
        <v>286</v>
      </c>
      <c r="D53" s="14">
        <v>9610</v>
      </c>
      <c r="E53" s="15">
        <v>490.01</v>
      </c>
      <c r="F53" s="16">
        <v>3.7320000000000001E-3</v>
      </c>
      <c r="G53" s="16"/>
    </row>
    <row r="54" spans="1:7" x14ac:dyDescent="0.25">
      <c r="A54" s="13" t="s">
        <v>1790</v>
      </c>
      <c r="B54" s="31" t="s">
        <v>1791</v>
      </c>
      <c r="C54" s="31" t="s">
        <v>418</v>
      </c>
      <c r="D54" s="14">
        <v>67595</v>
      </c>
      <c r="E54" s="15">
        <v>478.27</v>
      </c>
      <c r="F54" s="16">
        <v>3.6419999999999998E-3</v>
      </c>
      <c r="G54" s="16"/>
    </row>
    <row r="55" spans="1:7" x14ac:dyDescent="0.25">
      <c r="A55" s="13" t="s">
        <v>341</v>
      </c>
      <c r="B55" s="31" t="s">
        <v>342</v>
      </c>
      <c r="C55" s="31" t="s">
        <v>343</v>
      </c>
      <c r="D55" s="14">
        <v>10858</v>
      </c>
      <c r="E55" s="15">
        <v>476.15</v>
      </c>
      <c r="F55" s="16">
        <v>3.6259999999999999E-3</v>
      </c>
      <c r="G55" s="16"/>
    </row>
    <row r="56" spans="1:7" x14ac:dyDescent="0.25">
      <c r="A56" s="13" t="s">
        <v>302</v>
      </c>
      <c r="B56" s="31" t="s">
        <v>303</v>
      </c>
      <c r="C56" s="31" t="s">
        <v>304</v>
      </c>
      <c r="D56" s="14">
        <v>45000</v>
      </c>
      <c r="E56" s="15">
        <v>461.52</v>
      </c>
      <c r="F56" s="16">
        <v>3.5149999999999999E-3</v>
      </c>
      <c r="G56" s="16"/>
    </row>
    <row r="57" spans="1:7" x14ac:dyDescent="0.25">
      <c r="A57" s="13" t="s">
        <v>985</v>
      </c>
      <c r="B57" s="31" t="s">
        <v>986</v>
      </c>
      <c r="C57" s="31" t="s">
        <v>262</v>
      </c>
      <c r="D57" s="14">
        <v>109104</v>
      </c>
      <c r="E57" s="15">
        <v>447.27</v>
      </c>
      <c r="F57" s="16">
        <v>3.4060000000000002E-3</v>
      </c>
      <c r="G57" s="16"/>
    </row>
    <row r="58" spans="1:7" x14ac:dyDescent="0.25">
      <c r="A58" s="13" t="s">
        <v>890</v>
      </c>
      <c r="B58" s="31" t="s">
        <v>891</v>
      </c>
      <c r="C58" s="31" t="s">
        <v>291</v>
      </c>
      <c r="D58" s="14">
        <v>18046</v>
      </c>
      <c r="E58" s="15">
        <v>434.24</v>
      </c>
      <c r="F58" s="16">
        <v>3.307E-3</v>
      </c>
      <c r="G58" s="16"/>
    </row>
    <row r="59" spans="1:7" x14ac:dyDescent="0.25">
      <c r="A59" s="13" t="s">
        <v>538</v>
      </c>
      <c r="B59" s="31" t="s">
        <v>539</v>
      </c>
      <c r="C59" s="31" t="s">
        <v>337</v>
      </c>
      <c r="D59" s="14">
        <v>9607</v>
      </c>
      <c r="E59" s="15">
        <v>429.07</v>
      </c>
      <c r="F59" s="16">
        <v>3.2669999999999999E-3</v>
      </c>
      <c r="G59" s="16"/>
    </row>
    <row r="60" spans="1:7" x14ac:dyDescent="0.25">
      <c r="A60" s="13" t="s">
        <v>294</v>
      </c>
      <c r="B60" s="31" t="s">
        <v>295</v>
      </c>
      <c r="C60" s="31" t="s">
        <v>296</v>
      </c>
      <c r="D60" s="14">
        <v>36145</v>
      </c>
      <c r="E60" s="15">
        <v>427.16</v>
      </c>
      <c r="F60" s="16">
        <v>3.2529999999999998E-3</v>
      </c>
      <c r="G60" s="16"/>
    </row>
    <row r="61" spans="1:7" x14ac:dyDescent="0.25">
      <c r="A61" s="13" t="s">
        <v>326</v>
      </c>
      <c r="B61" s="31" t="s">
        <v>327</v>
      </c>
      <c r="C61" s="31" t="s">
        <v>259</v>
      </c>
      <c r="D61" s="14">
        <v>108000</v>
      </c>
      <c r="E61" s="15">
        <v>413.96</v>
      </c>
      <c r="F61" s="16">
        <v>3.1519999999999999E-3</v>
      </c>
      <c r="G61" s="16"/>
    </row>
    <row r="62" spans="1:7" x14ac:dyDescent="0.25">
      <c r="A62" s="13" t="s">
        <v>888</v>
      </c>
      <c r="B62" s="31" t="s">
        <v>889</v>
      </c>
      <c r="C62" s="31" t="s">
        <v>259</v>
      </c>
      <c r="D62" s="14">
        <v>40425</v>
      </c>
      <c r="E62" s="15">
        <v>410.7</v>
      </c>
      <c r="F62" s="16">
        <v>3.1280000000000001E-3</v>
      </c>
      <c r="G62" s="16"/>
    </row>
    <row r="63" spans="1:7" x14ac:dyDescent="0.25">
      <c r="A63" s="13" t="s">
        <v>281</v>
      </c>
      <c r="B63" s="31" t="s">
        <v>282</v>
      </c>
      <c r="C63" s="31" t="s">
        <v>283</v>
      </c>
      <c r="D63" s="14">
        <v>94167</v>
      </c>
      <c r="E63" s="15">
        <v>406.14</v>
      </c>
      <c r="F63" s="16">
        <v>3.0929999999999998E-3</v>
      </c>
      <c r="G63" s="16"/>
    </row>
    <row r="64" spans="1:7" x14ac:dyDescent="0.25">
      <c r="A64" s="13" t="s">
        <v>536</v>
      </c>
      <c r="B64" s="31" t="s">
        <v>537</v>
      </c>
      <c r="C64" s="31" t="s">
        <v>323</v>
      </c>
      <c r="D64" s="14">
        <v>7000</v>
      </c>
      <c r="E64" s="15">
        <v>400.82</v>
      </c>
      <c r="F64" s="16">
        <v>3.052E-3</v>
      </c>
      <c r="G64" s="16"/>
    </row>
    <row r="65" spans="1:7" x14ac:dyDescent="0.25">
      <c r="A65" s="13" t="s">
        <v>324</v>
      </c>
      <c r="B65" s="31" t="s">
        <v>325</v>
      </c>
      <c r="C65" s="31" t="s">
        <v>296</v>
      </c>
      <c r="D65" s="14">
        <v>26967</v>
      </c>
      <c r="E65" s="15">
        <v>397.36</v>
      </c>
      <c r="F65" s="16">
        <v>3.026E-3</v>
      </c>
      <c r="G65" s="16"/>
    </row>
    <row r="66" spans="1:7" x14ac:dyDescent="0.25">
      <c r="A66" s="13" t="s">
        <v>3416</v>
      </c>
      <c r="B66" s="31" t="s">
        <v>3417</v>
      </c>
      <c r="C66" s="31" t="s">
        <v>1015</v>
      </c>
      <c r="D66" s="14">
        <v>599374</v>
      </c>
      <c r="E66" s="15">
        <v>391.75</v>
      </c>
      <c r="F66" s="16">
        <v>2.983E-3</v>
      </c>
      <c r="G66" s="16"/>
    </row>
    <row r="67" spans="1:7" x14ac:dyDescent="0.25">
      <c r="A67" s="13" t="s">
        <v>1225</v>
      </c>
      <c r="B67" s="31" t="s">
        <v>1226</v>
      </c>
      <c r="C67" s="31" t="s">
        <v>283</v>
      </c>
      <c r="D67" s="14">
        <v>9000</v>
      </c>
      <c r="E67" s="15">
        <v>390.49</v>
      </c>
      <c r="F67" s="16">
        <v>2.9740000000000001E-3</v>
      </c>
      <c r="G67" s="16"/>
    </row>
    <row r="68" spans="1:7" x14ac:dyDescent="0.25">
      <c r="A68" s="13" t="s">
        <v>1474</v>
      </c>
      <c r="B68" s="31" t="s">
        <v>1475</v>
      </c>
      <c r="C68" s="31" t="s">
        <v>343</v>
      </c>
      <c r="D68" s="14">
        <v>282036</v>
      </c>
      <c r="E68" s="15">
        <v>389.35</v>
      </c>
      <c r="F68" s="16">
        <v>2.9650000000000002E-3</v>
      </c>
      <c r="G68" s="16"/>
    </row>
    <row r="69" spans="1:7" x14ac:dyDescent="0.25">
      <c r="A69" s="13" t="s">
        <v>987</v>
      </c>
      <c r="B69" s="31" t="s">
        <v>988</v>
      </c>
      <c r="C69" s="31" t="s">
        <v>304</v>
      </c>
      <c r="D69" s="14">
        <v>8841</v>
      </c>
      <c r="E69" s="15">
        <v>364.67</v>
      </c>
      <c r="F69" s="16">
        <v>2.777E-3</v>
      </c>
      <c r="G69" s="16"/>
    </row>
    <row r="70" spans="1:7" x14ac:dyDescent="0.25">
      <c r="A70" s="13" t="s">
        <v>1408</v>
      </c>
      <c r="B70" s="31" t="s">
        <v>1409</v>
      </c>
      <c r="C70" s="31" t="s">
        <v>418</v>
      </c>
      <c r="D70" s="14">
        <v>31113</v>
      </c>
      <c r="E70" s="15">
        <v>364.58</v>
      </c>
      <c r="F70" s="16">
        <v>2.7759999999999998E-3</v>
      </c>
      <c r="G70" s="16"/>
    </row>
    <row r="71" spans="1:7" x14ac:dyDescent="0.25">
      <c r="A71" s="13" t="s">
        <v>310</v>
      </c>
      <c r="B71" s="31" t="s">
        <v>311</v>
      </c>
      <c r="C71" s="31" t="s">
        <v>277</v>
      </c>
      <c r="D71" s="14">
        <v>37693</v>
      </c>
      <c r="E71" s="15">
        <v>353.32</v>
      </c>
      <c r="F71" s="16">
        <v>2.6909999999999998E-3</v>
      </c>
      <c r="G71" s="16"/>
    </row>
    <row r="72" spans="1:7" x14ac:dyDescent="0.25">
      <c r="A72" s="13" t="s">
        <v>2492</v>
      </c>
      <c r="B72" s="31" t="s">
        <v>2493</v>
      </c>
      <c r="C72" s="31" t="s">
        <v>466</v>
      </c>
      <c r="D72" s="14">
        <v>8400</v>
      </c>
      <c r="E72" s="15">
        <v>339.73</v>
      </c>
      <c r="F72" s="16">
        <v>2.5869999999999999E-3</v>
      </c>
      <c r="G72" s="16"/>
    </row>
    <row r="73" spans="1:7" x14ac:dyDescent="0.25">
      <c r="A73" s="13" t="s">
        <v>981</v>
      </c>
      <c r="B73" s="31" t="s">
        <v>982</v>
      </c>
      <c r="C73" s="31" t="s">
        <v>350</v>
      </c>
      <c r="D73" s="14">
        <v>4433</v>
      </c>
      <c r="E73" s="15">
        <v>338.53</v>
      </c>
      <c r="F73" s="16">
        <v>2.578E-3</v>
      </c>
      <c r="G73" s="16"/>
    </row>
    <row r="74" spans="1:7" x14ac:dyDescent="0.25">
      <c r="A74" s="13" t="s">
        <v>364</v>
      </c>
      <c r="B74" s="31" t="s">
        <v>365</v>
      </c>
      <c r="C74" s="31" t="s">
        <v>355</v>
      </c>
      <c r="D74" s="14">
        <v>15000</v>
      </c>
      <c r="E74" s="15">
        <v>337.64</v>
      </c>
      <c r="F74" s="16">
        <v>2.5709999999999999E-3</v>
      </c>
      <c r="G74" s="16"/>
    </row>
    <row r="75" spans="1:7" x14ac:dyDescent="0.25">
      <c r="A75" s="13" t="s">
        <v>441</v>
      </c>
      <c r="B75" s="31" t="s">
        <v>442</v>
      </c>
      <c r="C75" s="31" t="s">
        <v>337</v>
      </c>
      <c r="D75" s="14">
        <v>40384</v>
      </c>
      <c r="E75" s="15">
        <v>328.46</v>
      </c>
      <c r="F75" s="16">
        <v>2.5010000000000002E-3</v>
      </c>
      <c r="G75" s="16"/>
    </row>
    <row r="76" spans="1:7" x14ac:dyDescent="0.25">
      <c r="A76" s="13" t="s">
        <v>335</v>
      </c>
      <c r="B76" s="31" t="s">
        <v>336</v>
      </c>
      <c r="C76" s="31" t="s">
        <v>337</v>
      </c>
      <c r="D76" s="14">
        <v>91875</v>
      </c>
      <c r="E76" s="15">
        <v>323.77999999999997</v>
      </c>
      <c r="F76" s="16">
        <v>2.4659999999999999E-3</v>
      </c>
      <c r="G76" s="16"/>
    </row>
    <row r="77" spans="1:7" x14ac:dyDescent="0.25">
      <c r="A77" s="13" t="s">
        <v>300</v>
      </c>
      <c r="B77" s="31" t="s">
        <v>301</v>
      </c>
      <c r="C77" s="31" t="s">
        <v>291</v>
      </c>
      <c r="D77" s="14">
        <v>7403</v>
      </c>
      <c r="E77" s="15">
        <v>309.82</v>
      </c>
      <c r="F77" s="16">
        <v>2.359E-3</v>
      </c>
      <c r="G77" s="16"/>
    </row>
    <row r="78" spans="1:7" x14ac:dyDescent="0.25">
      <c r="A78" s="13" t="s">
        <v>452</v>
      </c>
      <c r="B78" s="31" t="s">
        <v>453</v>
      </c>
      <c r="C78" s="31" t="s">
        <v>370</v>
      </c>
      <c r="D78" s="14">
        <v>15953</v>
      </c>
      <c r="E78" s="15">
        <v>303.89999999999998</v>
      </c>
      <c r="F78" s="16">
        <v>2.3140000000000001E-3</v>
      </c>
      <c r="G78" s="16"/>
    </row>
    <row r="79" spans="1:7" x14ac:dyDescent="0.25">
      <c r="A79" s="13" t="s">
        <v>936</v>
      </c>
      <c r="B79" s="31" t="s">
        <v>937</v>
      </c>
      <c r="C79" s="31" t="s">
        <v>370</v>
      </c>
      <c r="D79" s="14">
        <v>3694</v>
      </c>
      <c r="E79" s="15">
        <v>299.60000000000002</v>
      </c>
      <c r="F79" s="16">
        <v>2.281E-3</v>
      </c>
      <c r="G79" s="16"/>
    </row>
    <row r="80" spans="1:7" x14ac:dyDescent="0.25">
      <c r="A80" s="13" t="s">
        <v>1238</v>
      </c>
      <c r="B80" s="31" t="s">
        <v>1239</v>
      </c>
      <c r="C80" s="31" t="s">
        <v>286</v>
      </c>
      <c r="D80" s="14">
        <v>2968</v>
      </c>
      <c r="E80" s="15">
        <v>296.62</v>
      </c>
      <c r="F80" s="16">
        <v>2.2590000000000002E-3</v>
      </c>
      <c r="G80" s="16"/>
    </row>
    <row r="81" spans="1:7" x14ac:dyDescent="0.25">
      <c r="A81" s="13" t="s">
        <v>991</v>
      </c>
      <c r="B81" s="31" t="s">
        <v>992</v>
      </c>
      <c r="C81" s="31" t="s">
        <v>270</v>
      </c>
      <c r="D81" s="14">
        <v>9000</v>
      </c>
      <c r="E81" s="15">
        <v>296.12</v>
      </c>
      <c r="F81" s="16">
        <v>2.2550000000000001E-3</v>
      </c>
      <c r="G81" s="16"/>
    </row>
    <row r="82" spans="1:7" x14ac:dyDescent="0.25">
      <c r="A82" s="13" t="s">
        <v>348</v>
      </c>
      <c r="B82" s="31" t="s">
        <v>349</v>
      </c>
      <c r="C82" s="31" t="s">
        <v>350</v>
      </c>
      <c r="D82" s="14">
        <v>28350</v>
      </c>
      <c r="E82" s="15">
        <v>281.52999999999997</v>
      </c>
      <c r="F82" s="16">
        <v>2.1440000000000001E-3</v>
      </c>
      <c r="G82" s="16"/>
    </row>
    <row r="83" spans="1:7" x14ac:dyDescent="0.25">
      <c r="A83" s="13" t="s">
        <v>1242</v>
      </c>
      <c r="B83" s="31" t="s">
        <v>1243</v>
      </c>
      <c r="C83" s="31" t="s">
        <v>291</v>
      </c>
      <c r="D83" s="14">
        <v>20848</v>
      </c>
      <c r="E83" s="15">
        <v>275.8</v>
      </c>
      <c r="F83" s="16">
        <v>2.0999999999999999E-3</v>
      </c>
      <c r="G83" s="16"/>
    </row>
    <row r="84" spans="1:7" x14ac:dyDescent="0.25">
      <c r="A84" s="13" t="s">
        <v>1290</v>
      </c>
      <c r="B84" s="31" t="s">
        <v>1291</v>
      </c>
      <c r="C84" s="31" t="s">
        <v>259</v>
      </c>
      <c r="D84" s="14">
        <v>1368400</v>
      </c>
      <c r="E84" s="15">
        <v>272.72000000000003</v>
      </c>
      <c r="F84" s="16">
        <v>2.0769999999999999E-3</v>
      </c>
      <c r="G84" s="16"/>
    </row>
    <row r="85" spans="1:7" x14ac:dyDescent="0.25">
      <c r="A85" s="13" t="s">
        <v>3418</v>
      </c>
      <c r="B85" s="31" t="s">
        <v>3419</v>
      </c>
      <c r="C85" s="31" t="s">
        <v>592</v>
      </c>
      <c r="D85" s="14">
        <v>200000</v>
      </c>
      <c r="E85" s="15">
        <v>271.60000000000002</v>
      </c>
      <c r="F85" s="16">
        <v>2.068E-3</v>
      </c>
      <c r="G85" s="16"/>
    </row>
    <row r="86" spans="1:7" x14ac:dyDescent="0.25">
      <c r="A86" s="13" t="s">
        <v>2597</v>
      </c>
      <c r="B86" s="31" t="s">
        <v>2598</v>
      </c>
      <c r="C86" s="31" t="s">
        <v>304</v>
      </c>
      <c r="D86" s="14">
        <v>7842</v>
      </c>
      <c r="E86" s="15">
        <v>270.17</v>
      </c>
      <c r="F86" s="16">
        <v>2.0569999999999998E-3</v>
      </c>
      <c r="G86" s="16"/>
    </row>
    <row r="87" spans="1:7" x14ac:dyDescent="0.25">
      <c r="A87" s="13" t="s">
        <v>3420</v>
      </c>
      <c r="B87" s="31" t="s">
        <v>3421</v>
      </c>
      <c r="C87" s="31" t="s">
        <v>337</v>
      </c>
      <c r="D87" s="14">
        <v>12000</v>
      </c>
      <c r="E87" s="15">
        <v>259.79000000000002</v>
      </c>
      <c r="F87" s="16">
        <v>1.9780000000000002E-3</v>
      </c>
      <c r="G87" s="16"/>
    </row>
    <row r="88" spans="1:7" x14ac:dyDescent="0.25">
      <c r="A88" s="13" t="s">
        <v>414</v>
      </c>
      <c r="B88" s="31" t="s">
        <v>415</v>
      </c>
      <c r="C88" s="31" t="s">
        <v>259</v>
      </c>
      <c r="D88" s="14">
        <v>30188</v>
      </c>
      <c r="E88" s="15">
        <v>257.16000000000003</v>
      </c>
      <c r="F88" s="16">
        <v>1.9580000000000001E-3</v>
      </c>
      <c r="G88" s="16"/>
    </row>
    <row r="89" spans="1:7" x14ac:dyDescent="0.25">
      <c r="A89" s="13" t="s">
        <v>1549</v>
      </c>
      <c r="B89" s="31" t="s">
        <v>1550</v>
      </c>
      <c r="C89" s="31" t="s">
        <v>1551</v>
      </c>
      <c r="D89" s="14">
        <v>94300</v>
      </c>
      <c r="E89" s="15">
        <v>256.07</v>
      </c>
      <c r="F89" s="16">
        <v>1.9499999999999999E-3</v>
      </c>
      <c r="G89" s="16"/>
    </row>
    <row r="90" spans="1:7" x14ac:dyDescent="0.25">
      <c r="A90" s="13" t="s">
        <v>1519</v>
      </c>
      <c r="B90" s="31" t="s">
        <v>1520</v>
      </c>
      <c r="C90" s="31" t="s">
        <v>332</v>
      </c>
      <c r="D90" s="14">
        <v>30639</v>
      </c>
      <c r="E90" s="15">
        <v>244.47</v>
      </c>
      <c r="F90" s="16">
        <v>1.8619999999999999E-3</v>
      </c>
      <c r="G90" s="16"/>
    </row>
    <row r="91" spans="1:7" x14ac:dyDescent="0.25">
      <c r="A91" s="13" t="s">
        <v>2650</v>
      </c>
      <c r="B91" s="31" t="s">
        <v>2651</v>
      </c>
      <c r="C91" s="31" t="s">
        <v>277</v>
      </c>
      <c r="D91" s="14">
        <v>17226</v>
      </c>
      <c r="E91" s="15">
        <v>237.84</v>
      </c>
      <c r="F91" s="16">
        <v>1.8109999999999999E-3</v>
      </c>
      <c r="G91" s="16"/>
    </row>
    <row r="92" spans="1:7" x14ac:dyDescent="0.25">
      <c r="A92" s="13" t="s">
        <v>534</v>
      </c>
      <c r="B92" s="31" t="s">
        <v>535</v>
      </c>
      <c r="C92" s="31" t="s">
        <v>343</v>
      </c>
      <c r="D92" s="14">
        <v>9656</v>
      </c>
      <c r="E92" s="15">
        <v>236.04</v>
      </c>
      <c r="F92" s="16">
        <v>1.797E-3</v>
      </c>
      <c r="G92" s="16"/>
    </row>
    <row r="93" spans="1:7" x14ac:dyDescent="0.25">
      <c r="A93" s="13" t="s">
        <v>940</v>
      </c>
      <c r="B93" s="31" t="s">
        <v>941</v>
      </c>
      <c r="C93" s="31" t="s">
        <v>277</v>
      </c>
      <c r="D93" s="14">
        <v>13148</v>
      </c>
      <c r="E93" s="15">
        <v>229.72</v>
      </c>
      <c r="F93" s="16">
        <v>1.7489999999999999E-3</v>
      </c>
      <c r="G93" s="16"/>
    </row>
    <row r="94" spans="1:7" x14ac:dyDescent="0.25">
      <c r="A94" s="13" t="s">
        <v>399</v>
      </c>
      <c r="B94" s="31" t="s">
        <v>400</v>
      </c>
      <c r="C94" s="31" t="s">
        <v>296</v>
      </c>
      <c r="D94" s="14">
        <v>9775</v>
      </c>
      <c r="E94" s="15">
        <v>222.55</v>
      </c>
      <c r="F94" s="16">
        <v>1.6949999999999999E-3</v>
      </c>
      <c r="G94" s="16"/>
    </row>
    <row r="95" spans="1:7" x14ac:dyDescent="0.25">
      <c r="A95" s="13" t="s">
        <v>275</v>
      </c>
      <c r="B95" s="31" t="s">
        <v>276</v>
      </c>
      <c r="C95" s="31" t="s">
        <v>277</v>
      </c>
      <c r="D95" s="14">
        <v>6435</v>
      </c>
      <c r="E95" s="15">
        <v>220.35</v>
      </c>
      <c r="F95" s="16">
        <v>1.678E-3</v>
      </c>
      <c r="G95" s="16"/>
    </row>
    <row r="96" spans="1:7" x14ac:dyDescent="0.25">
      <c r="A96" s="13" t="s">
        <v>934</v>
      </c>
      <c r="B96" s="31" t="s">
        <v>935</v>
      </c>
      <c r="C96" s="31" t="s">
        <v>291</v>
      </c>
      <c r="D96" s="14">
        <v>848</v>
      </c>
      <c r="E96" s="15">
        <v>215.69</v>
      </c>
      <c r="F96" s="16">
        <v>1.642E-3</v>
      </c>
      <c r="G96" s="16"/>
    </row>
    <row r="97" spans="1:7" x14ac:dyDescent="0.25">
      <c r="A97" s="13" t="s">
        <v>360</v>
      </c>
      <c r="B97" s="31" t="s">
        <v>361</v>
      </c>
      <c r="C97" s="31" t="s">
        <v>296</v>
      </c>
      <c r="D97" s="14">
        <v>8525</v>
      </c>
      <c r="E97" s="15">
        <v>210.9</v>
      </c>
      <c r="F97" s="16">
        <v>1.606E-3</v>
      </c>
      <c r="G97" s="16"/>
    </row>
    <row r="98" spans="1:7" x14ac:dyDescent="0.25">
      <c r="A98" s="13" t="s">
        <v>426</v>
      </c>
      <c r="B98" s="31" t="s">
        <v>427</v>
      </c>
      <c r="C98" s="31" t="s">
        <v>259</v>
      </c>
      <c r="D98" s="14">
        <v>78975</v>
      </c>
      <c r="E98" s="15">
        <v>208.07</v>
      </c>
      <c r="F98" s="16">
        <v>1.5839999999999999E-3</v>
      </c>
      <c r="G98" s="16"/>
    </row>
    <row r="99" spans="1:7" x14ac:dyDescent="0.25">
      <c r="A99" s="13" t="s">
        <v>362</v>
      </c>
      <c r="B99" s="31" t="s">
        <v>363</v>
      </c>
      <c r="C99" s="31" t="s">
        <v>286</v>
      </c>
      <c r="D99" s="14">
        <v>5881</v>
      </c>
      <c r="E99" s="15">
        <v>205.42</v>
      </c>
      <c r="F99" s="16">
        <v>1.5640000000000001E-3</v>
      </c>
      <c r="G99" s="16"/>
    </row>
    <row r="100" spans="1:7" x14ac:dyDescent="0.25">
      <c r="A100" s="13" t="s">
        <v>1244</v>
      </c>
      <c r="B100" s="31" t="s">
        <v>1245</v>
      </c>
      <c r="C100" s="31" t="s">
        <v>291</v>
      </c>
      <c r="D100" s="14">
        <v>15593</v>
      </c>
      <c r="E100" s="15">
        <v>204.21</v>
      </c>
      <c r="F100" s="16">
        <v>1.555E-3</v>
      </c>
      <c r="G100" s="16"/>
    </row>
    <row r="101" spans="1:7" x14ac:dyDescent="0.25">
      <c r="A101" s="13" t="s">
        <v>1515</v>
      </c>
      <c r="B101" s="31" t="s">
        <v>1516</v>
      </c>
      <c r="C101" s="31" t="s">
        <v>277</v>
      </c>
      <c r="D101" s="14">
        <v>45500</v>
      </c>
      <c r="E101" s="15">
        <v>204.02</v>
      </c>
      <c r="F101" s="16">
        <v>1.554E-3</v>
      </c>
      <c r="G101" s="16"/>
    </row>
    <row r="102" spans="1:7" x14ac:dyDescent="0.25">
      <c r="A102" s="13" t="s">
        <v>1260</v>
      </c>
      <c r="B102" s="31" t="s">
        <v>1261</v>
      </c>
      <c r="C102" s="31" t="s">
        <v>1237</v>
      </c>
      <c r="D102" s="14">
        <v>209250</v>
      </c>
      <c r="E102" s="15">
        <v>201.78</v>
      </c>
      <c r="F102" s="16">
        <v>1.537E-3</v>
      </c>
      <c r="G102" s="16"/>
    </row>
    <row r="103" spans="1:7" x14ac:dyDescent="0.25">
      <c r="A103" s="13" t="s">
        <v>901</v>
      </c>
      <c r="B103" s="31" t="s">
        <v>902</v>
      </c>
      <c r="C103" s="31" t="s">
        <v>350</v>
      </c>
      <c r="D103" s="14">
        <v>27356</v>
      </c>
      <c r="E103" s="15">
        <v>191.78</v>
      </c>
      <c r="F103" s="16">
        <v>1.4599999999999999E-3</v>
      </c>
      <c r="G103" s="16"/>
    </row>
    <row r="104" spans="1:7" x14ac:dyDescent="0.25">
      <c r="A104" s="13" t="s">
        <v>989</v>
      </c>
      <c r="B104" s="31" t="s">
        <v>990</v>
      </c>
      <c r="C104" s="31" t="s">
        <v>418</v>
      </c>
      <c r="D104" s="14">
        <v>13940</v>
      </c>
      <c r="E104" s="15">
        <v>191.77</v>
      </c>
      <c r="F104" s="16">
        <v>1.4599999999999999E-3</v>
      </c>
      <c r="G104" s="16"/>
    </row>
    <row r="105" spans="1:7" x14ac:dyDescent="0.25">
      <c r="A105" s="13" t="s">
        <v>911</v>
      </c>
      <c r="B105" s="31" t="s">
        <v>912</v>
      </c>
      <c r="C105" s="31" t="s">
        <v>277</v>
      </c>
      <c r="D105" s="14">
        <v>10000</v>
      </c>
      <c r="E105" s="15">
        <v>155.61000000000001</v>
      </c>
      <c r="F105" s="16">
        <v>1.1850000000000001E-3</v>
      </c>
      <c r="G105" s="16"/>
    </row>
    <row r="106" spans="1:7" x14ac:dyDescent="0.25">
      <c r="A106" s="13" t="s">
        <v>1841</v>
      </c>
      <c r="B106" s="31" t="s">
        <v>1842</v>
      </c>
      <c r="C106" s="31" t="s">
        <v>307</v>
      </c>
      <c r="D106" s="14">
        <v>36133</v>
      </c>
      <c r="E106" s="15">
        <v>148</v>
      </c>
      <c r="F106" s="16">
        <v>1.127E-3</v>
      </c>
      <c r="G106" s="16"/>
    </row>
    <row r="107" spans="1:7" x14ac:dyDescent="0.25">
      <c r="A107" s="13" t="s">
        <v>443</v>
      </c>
      <c r="B107" s="31" t="s">
        <v>444</v>
      </c>
      <c r="C107" s="31" t="s">
        <v>256</v>
      </c>
      <c r="D107" s="14">
        <v>38475</v>
      </c>
      <c r="E107" s="15">
        <v>144.11000000000001</v>
      </c>
      <c r="F107" s="16">
        <v>1.0970000000000001E-3</v>
      </c>
      <c r="G107" s="16"/>
    </row>
    <row r="108" spans="1:7" x14ac:dyDescent="0.25">
      <c r="A108" s="13" t="s">
        <v>919</v>
      </c>
      <c r="B108" s="31" t="s">
        <v>920</v>
      </c>
      <c r="C108" s="31" t="s">
        <v>259</v>
      </c>
      <c r="D108" s="14">
        <v>130077</v>
      </c>
      <c r="E108" s="15">
        <v>142.25</v>
      </c>
      <c r="F108" s="16">
        <v>1.083E-3</v>
      </c>
      <c r="G108" s="16"/>
    </row>
    <row r="109" spans="1:7" x14ac:dyDescent="0.25">
      <c r="A109" s="13" t="s">
        <v>1558</v>
      </c>
      <c r="B109" s="31" t="s">
        <v>1559</v>
      </c>
      <c r="C109" s="31" t="s">
        <v>277</v>
      </c>
      <c r="D109" s="14">
        <v>39888</v>
      </c>
      <c r="E109" s="15">
        <v>141.32</v>
      </c>
      <c r="F109" s="16">
        <v>1.0759999999999999E-3</v>
      </c>
      <c r="G109" s="16"/>
    </row>
    <row r="110" spans="1:7" x14ac:dyDescent="0.25">
      <c r="A110" s="13" t="s">
        <v>467</v>
      </c>
      <c r="B110" s="31" t="s">
        <v>468</v>
      </c>
      <c r="C110" s="31" t="s">
        <v>343</v>
      </c>
      <c r="D110" s="14">
        <v>1260</v>
      </c>
      <c r="E110" s="15">
        <v>140.69999999999999</v>
      </c>
      <c r="F110" s="16">
        <v>1.0709999999999999E-3</v>
      </c>
      <c r="G110" s="16"/>
    </row>
    <row r="111" spans="1:7" x14ac:dyDescent="0.25">
      <c r="A111" s="13" t="s">
        <v>346</v>
      </c>
      <c r="B111" s="31" t="s">
        <v>347</v>
      </c>
      <c r="C111" s="31" t="s">
        <v>291</v>
      </c>
      <c r="D111" s="14">
        <v>6018</v>
      </c>
      <c r="E111" s="15">
        <v>138.72999999999999</v>
      </c>
      <c r="F111" s="16">
        <v>1.0560000000000001E-3</v>
      </c>
      <c r="G111" s="16"/>
    </row>
    <row r="112" spans="1:7" x14ac:dyDescent="0.25">
      <c r="A112" s="13" t="s">
        <v>983</v>
      </c>
      <c r="B112" s="31" t="s">
        <v>984</v>
      </c>
      <c r="C112" s="31" t="s">
        <v>332</v>
      </c>
      <c r="D112" s="14">
        <v>21746</v>
      </c>
      <c r="E112" s="15">
        <v>127.63</v>
      </c>
      <c r="F112" s="16">
        <v>9.7199999999999999E-4</v>
      </c>
      <c r="G112" s="16"/>
    </row>
    <row r="113" spans="1:7" x14ac:dyDescent="0.25">
      <c r="A113" s="13" t="s">
        <v>897</v>
      </c>
      <c r="B113" s="31" t="s">
        <v>898</v>
      </c>
      <c r="C113" s="31" t="s">
        <v>299</v>
      </c>
      <c r="D113" s="14">
        <v>46875</v>
      </c>
      <c r="E113" s="15">
        <v>124.11</v>
      </c>
      <c r="F113" s="16">
        <v>9.4499999999999998E-4</v>
      </c>
      <c r="G113" s="16"/>
    </row>
    <row r="114" spans="1:7" x14ac:dyDescent="0.25">
      <c r="A114" s="13" t="s">
        <v>526</v>
      </c>
      <c r="B114" s="31" t="s">
        <v>527</v>
      </c>
      <c r="C114" s="31" t="s">
        <v>323</v>
      </c>
      <c r="D114" s="14">
        <v>7500</v>
      </c>
      <c r="E114" s="15">
        <v>109.4</v>
      </c>
      <c r="F114" s="16">
        <v>8.3299999999999997E-4</v>
      </c>
      <c r="G114" s="16"/>
    </row>
    <row r="115" spans="1:7" x14ac:dyDescent="0.25">
      <c r="A115" s="13" t="s">
        <v>371</v>
      </c>
      <c r="B115" s="31" t="s">
        <v>372</v>
      </c>
      <c r="C115" s="31" t="s">
        <v>373</v>
      </c>
      <c r="D115" s="14">
        <v>44000</v>
      </c>
      <c r="E115" s="15">
        <v>93</v>
      </c>
      <c r="F115" s="16">
        <v>7.0799999999999997E-4</v>
      </c>
      <c r="G115" s="16"/>
    </row>
    <row r="116" spans="1:7" x14ac:dyDescent="0.25">
      <c r="A116" s="13" t="s">
        <v>1268</v>
      </c>
      <c r="B116" s="31" t="s">
        <v>1269</v>
      </c>
      <c r="C116" s="31" t="s">
        <v>291</v>
      </c>
      <c r="D116" s="14">
        <v>25000</v>
      </c>
      <c r="E116" s="15">
        <v>89.91</v>
      </c>
      <c r="F116" s="16">
        <v>6.8499999999999995E-4</v>
      </c>
      <c r="G116" s="16"/>
    </row>
    <row r="117" spans="1:7" x14ac:dyDescent="0.25">
      <c r="A117" s="13" t="s">
        <v>540</v>
      </c>
      <c r="B117" s="31" t="s">
        <v>541</v>
      </c>
      <c r="C117" s="31" t="s">
        <v>270</v>
      </c>
      <c r="D117" s="14">
        <v>3300</v>
      </c>
      <c r="E117" s="15">
        <v>89.52</v>
      </c>
      <c r="F117" s="16">
        <v>6.8199999999999999E-4</v>
      </c>
      <c r="G117" s="16"/>
    </row>
    <row r="118" spans="1:7" x14ac:dyDescent="0.25">
      <c r="A118" s="13" t="s">
        <v>407</v>
      </c>
      <c r="B118" s="31" t="s">
        <v>408</v>
      </c>
      <c r="C118" s="31" t="s">
        <v>409</v>
      </c>
      <c r="D118" s="14">
        <v>40000</v>
      </c>
      <c r="E118" s="15">
        <v>64.84</v>
      </c>
      <c r="F118" s="16">
        <v>4.9399999999999997E-4</v>
      </c>
      <c r="G118" s="16"/>
    </row>
    <row r="119" spans="1:7" x14ac:dyDescent="0.25">
      <c r="A119" s="13" t="s">
        <v>3422</v>
      </c>
      <c r="B119" s="31" t="s">
        <v>3423</v>
      </c>
      <c r="C119" s="31" t="s">
        <v>449</v>
      </c>
      <c r="D119" s="14">
        <v>12000</v>
      </c>
      <c r="E119" s="15">
        <v>56.05</v>
      </c>
      <c r="F119" s="16">
        <v>4.2700000000000002E-4</v>
      </c>
      <c r="G119" s="16"/>
    </row>
    <row r="120" spans="1:7" x14ac:dyDescent="0.25">
      <c r="A120" s="13" t="s">
        <v>1248</v>
      </c>
      <c r="B120" s="31" t="s">
        <v>1249</v>
      </c>
      <c r="C120" s="31" t="s">
        <v>1250</v>
      </c>
      <c r="D120" s="14">
        <v>1854</v>
      </c>
      <c r="E120" s="15">
        <v>44.65</v>
      </c>
      <c r="F120" s="16">
        <v>3.4000000000000002E-4</v>
      </c>
      <c r="G120" s="16"/>
    </row>
    <row r="121" spans="1:7" x14ac:dyDescent="0.25">
      <c r="A121" s="13" t="s">
        <v>462</v>
      </c>
      <c r="B121" s="31" t="s">
        <v>463</v>
      </c>
      <c r="C121" s="31" t="s">
        <v>277</v>
      </c>
      <c r="D121" s="14">
        <v>9400</v>
      </c>
      <c r="E121" s="15">
        <v>23.16</v>
      </c>
      <c r="F121" s="16">
        <v>1.76E-4</v>
      </c>
      <c r="G121" s="16"/>
    </row>
    <row r="122" spans="1:7" x14ac:dyDescent="0.25">
      <c r="A122" s="13" t="s">
        <v>1374</v>
      </c>
      <c r="B122" s="31" t="s">
        <v>1375</v>
      </c>
      <c r="C122" s="31" t="s">
        <v>370</v>
      </c>
      <c r="D122" s="14">
        <v>250</v>
      </c>
      <c r="E122" s="15">
        <v>3.82</v>
      </c>
      <c r="F122" s="16">
        <v>2.9E-5</v>
      </c>
      <c r="G122" s="16"/>
    </row>
    <row r="123" spans="1:7" x14ac:dyDescent="0.25">
      <c r="A123" s="13" t="s">
        <v>548</v>
      </c>
      <c r="B123" s="31" t="s">
        <v>549</v>
      </c>
      <c r="C123" s="31" t="s">
        <v>270</v>
      </c>
      <c r="D123" s="14">
        <v>283</v>
      </c>
      <c r="E123" s="15">
        <v>3.6</v>
      </c>
      <c r="F123" s="16">
        <v>2.6999999999999999E-5</v>
      </c>
      <c r="G123" s="16"/>
    </row>
    <row r="124" spans="1:7" x14ac:dyDescent="0.25">
      <c r="A124" s="13" t="s">
        <v>942</v>
      </c>
      <c r="B124" s="31" t="s">
        <v>943</v>
      </c>
      <c r="C124" s="31" t="s">
        <v>259</v>
      </c>
      <c r="D124" s="14">
        <v>875</v>
      </c>
      <c r="E124" s="15">
        <v>1.45</v>
      </c>
      <c r="F124" s="16">
        <v>1.1E-5</v>
      </c>
      <c r="G124" s="16"/>
    </row>
    <row r="125" spans="1:7" x14ac:dyDescent="0.25">
      <c r="A125" s="13" t="s">
        <v>344</v>
      </c>
      <c r="B125" s="31" t="s">
        <v>345</v>
      </c>
      <c r="C125" s="31" t="s">
        <v>296</v>
      </c>
      <c r="D125" s="14">
        <v>10</v>
      </c>
      <c r="E125" s="15">
        <v>0.12</v>
      </c>
      <c r="F125" s="16">
        <v>9.9999999999999995E-7</v>
      </c>
      <c r="G125" s="16"/>
    </row>
    <row r="126" spans="1:7" x14ac:dyDescent="0.25">
      <c r="A126" s="13" t="s">
        <v>1632</v>
      </c>
      <c r="B126" s="31" t="s">
        <v>1633</v>
      </c>
      <c r="C126" s="31" t="s">
        <v>373</v>
      </c>
      <c r="D126" s="14">
        <v>94300</v>
      </c>
      <c r="E126" s="15">
        <v>114.13</v>
      </c>
      <c r="F126" s="16">
        <v>8.6899999999999998E-4</v>
      </c>
      <c r="G126" s="16"/>
    </row>
    <row r="127" spans="1:7" x14ac:dyDescent="0.25">
      <c r="A127" s="13" t="s">
        <v>1634</v>
      </c>
      <c r="B127" s="31" t="s">
        <v>1635</v>
      </c>
      <c r="C127" s="31" t="s">
        <v>421</v>
      </c>
      <c r="D127" s="14">
        <v>94300</v>
      </c>
      <c r="E127" s="15">
        <v>114.13</v>
      </c>
      <c r="F127" s="16">
        <v>8.6899999999999998E-4</v>
      </c>
      <c r="G127" s="16"/>
    </row>
    <row r="128" spans="1:7" x14ac:dyDescent="0.25">
      <c r="A128" s="13" t="s">
        <v>1636</v>
      </c>
      <c r="B128" s="31" t="s">
        <v>1637</v>
      </c>
      <c r="C128" s="31" t="s">
        <v>280</v>
      </c>
      <c r="D128" s="14">
        <v>94300</v>
      </c>
      <c r="E128" s="15">
        <v>114.13</v>
      </c>
      <c r="F128" s="16">
        <v>8.6899999999999998E-4</v>
      </c>
      <c r="G128" s="16"/>
    </row>
    <row r="129" spans="1:7" x14ac:dyDescent="0.25">
      <c r="A129" s="13" t="s">
        <v>1638</v>
      </c>
      <c r="B129" s="31" t="s">
        <v>1639</v>
      </c>
      <c r="C129" s="31" t="s">
        <v>896</v>
      </c>
      <c r="D129" s="14">
        <v>94300</v>
      </c>
      <c r="E129" s="15">
        <v>114.13</v>
      </c>
      <c r="F129" s="16">
        <v>8.6899999999999998E-4</v>
      </c>
      <c r="G129" s="16"/>
    </row>
    <row r="130" spans="1:7" x14ac:dyDescent="0.25">
      <c r="A130" s="17" t="s">
        <v>187</v>
      </c>
      <c r="B130" s="32"/>
      <c r="C130" s="32"/>
      <c r="D130" s="18"/>
      <c r="E130" s="37">
        <f>SUM(E8:E129)</f>
        <v>92852.330000000104</v>
      </c>
      <c r="F130" s="38">
        <f>SUM(F8:F129)</f>
        <v>0.7070770000000004</v>
      </c>
      <c r="G130" s="21"/>
    </row>
    <row r="131" spans="1:7" x14ac:dyDescent="0.25">
      <c r="A131" s="17"/>
      <c r="B131" s="32"/>
      <c r="C131" s="32"/>
      <c r="D131" s="18"/>
      <c r="E131" s="28"/>
      <c r="F131" s="29"/>
      <c r="G131" s="21"/>
    </row>
    <row r="132" spans="1:7" x14ac:dyDescent="0.25">
      <c r="A132" s="72" t="s">
        <v>154</v>
      </c>
      <c r="B132" s="32"/>
      <c r="C132" s="32"/>
      <c r="D132" s="18"/>
      <c r="E132" s="41"/>
      <c r="F132" s="21"/>
      <c r="G132" s="21"/>
    </row>
    <row r="133" spans="1:7" x14ac:dyDescent="0.25">
      <c r="A133" s="72" t="s">
        <v>1016</v>
      </c>
      <c r="B133" s="31"/>
      <c r="C133" s="31"/>
      <c r="D133" s="14"/>
      <c r="E133" s="15"/>
      <c r="F133" s="16"/>
      <c r="G133" s="16"/>
    </row>
    <row r="134" spans="1:7" x14ac:dyDescent="0.25">
      <c r="A134" s="72" t="s">
        <v>945</v>
      </c>
      <c r="B134" s="31"/>
      <c r="C134" s="31"/>
      <c r="D134" s="14"/>
      <c r="E134" s="15"/>
      <c r="F134" s="16"/>
      <c r="G134" s="16"/>
    </row>
    <row r="135" spans="1:7" x14ac:dyDescent="0.25">
      <c r="A135" s="13" t="s">
        <v>946</v>
      </c>
      <c r="B135" s="31" t="s">
        <v>947</v>
      </c>
      <c r="C135" s="31" t="s">
        <v>286</v>
      </c>
      <c r="D135" s="14">
        <v>27724</v>
      </c>
      <c r="E135" s="15">
        <v>2.83</v>
      </c>
      <c r="F135" s="68">
        <v>2.1999999999999999E-5</v>
      </c>
      <c r="G135" s="16">
        <v>0.116469</v>
      </c>
    </row>
    <row r="136" spans="1:7" x14ac:dyDescent="0.25">
      <c r="A136" s="17" t="s">
        <v>187</v>
      </c>
      <c r="B136" s="32"/>
      <c r="C136" s="32"/>
      <c r="D136" s="18"/>
      <c r="E136" s="15">
        <v>2.83</v>
      </c>
      <c r="F136" s="68">
        <v>2.1999999999999999E-5</v>
      </c>
      <c r="G136" s="21"/>
    </row>
    <row r="137" spans="1:7" x14ac:dyDescent="0.25">
      <c r="A137" s="59" t="s">
        <v>190</v>
      </c>
      <c r="B137" s="60"/>
      <c r="C137" s="60"/>
      <c r="D137" s="61"/>
      <c r="E137" s="37">
        <v>92855.160000000105</v>
      </c>
      <c r="F137" s="38">
        <v>0.70709900000000037</v>
      </c>
      <c r="G137" s="16"/>
    </row>
    <row r="138" spans="1:7" x14ac:dyDescent="0.25">
      <c r="A138" s="17"/>
      <c r="B138" s="32"/>
      <c r="C138" s="32"/>
      <c r="D138" s="18"/>
      <c r="E138" s="41"/>
      <c r="F138" s="21"/>
      <c r="G138" s="16"/>
    </row>
    <row r="139" spans="1:7" x14ac:dyDescent="0.25">
      <c r="A139" s="17" t="s">
        <v>948</v>
      </c>
      <c r="B139" s="31"/>
      <c r="C139" s="31"/>
      <c r="D139" s="14"/>
      <c r="E139" s="15"/>
      <c r="F139" s="16"/>
      <c r="G139" s="16"/>
    </row>
    <row r="140" spans="1:7" x14ac:dyDescent="0.25">
      <c r="A140" s="17" t="s">
        <v>949</v>
      </c>
      <c r="B140" s="31"/>
      <c r="C140" s="31"/>
      <c r="D140" s="14"/>
      <c r="E140" s="15"/>
      <c r="F140" s="16"/>
      <c r="G140" s="16"/>
    </row>
    <row r="141" spans="1:7" x14ac:dyDescent="0.25">
      <c r="A141" s="13" t="s">
        <v>3068</v>
      </c>
      <c r="B141" s="31"/>
      <c r="C141" s="31" t="s">
        <v>370</v>
      </c>
      <c r="D141" s="14">
        <v>22950</v>
      </c>
      <c r="E141" s="15">
        <v>351.87</v>
      </c>
      <c r="F141" s="16">
        <v>2.679E-3</v>
      </c>
      <c r="G141" s="16"/>
    </row>
    <row r="142" spans="1:7" x14ac:dyDescent="0.25">
      <c r="A142" s="13" t="s">
        <v>950</v>
      </c>
      <c r="B142" s="31"/>
      <c r="C142" s="31" t="s">
        <v>259</v>
      </c>
      <c r="D142" s="14">
        <v>199125</v>
      </c>
      <c r="E142" s="15">
        <v>332.48</v>
      </c>
      <c r="F142" s="16">
        <v>2.5309999999999998E-3</v>
      </c>
      <c r="G142" s="16"/>
    </row>
    <row r="143" spans="1:7" x14ac:dyDescent="0.25">
      <c r="A143" s="13" t="s">
        <v>3424</v>
      </c>
      <c r="B143" s="31"/>
      <c r="C143" s="31" t="s">
        <v>270</v>
      </c>
      <c r="D143" s="14">
        <v>25650</v>
      </c>
      <c r="E143" s="15">
        <v>325.93</v>
      </c>
      <c r="F143" s="16">
        <v>2.4819999999999998E-3</v>
      </c>
      <c r="G143" s="16"/>
    </row>
    <row r="144" spans="1:7" x14ac:dyDescent="0.25">
      <c r="A144" s="13" t="s">
        <v>1019</v>
      </c>
      <c r="B144" s="31"/>
      <c r="C144" s="31" t="s">
        <v>296</v>
      </c>
      <c r="D144" s="14">
        <v>11025</v>
      </c>
      <c r="E144" s="15">
        <v>269.08</v>
      </c>
      <c r="F144" s="16">
        <v>2.049E-3</v>
      </c>
      <c r="G144" s="16"/>
    </row>
    <row r="145" spans="1:7" x14ac:dyDescent="0.25">
      <c r="A145" s="13" t="s">
        <v>3425</v>
      </c>
      <c r="B145" s="31"/>
      <c r="C145" s="31" t="s">
        <v>270</v>
      </c>
      <c r="D145" s="14">
        <v>22500</v>
      </c>
      <c r="E145" s="15">
        <v>196.52</v>
      </c>
      <c r="F145" s="16">
        <v>1.4959999999999999E-3</v>
      </c>
      <c r="G145" s="16"/>
    </row>
    <row r="146" spans="1:7" x14ac:dyDescent="0.25">
      <c r="A146" s="13" t="s">
        <v>1021</v>
      </c>
      <c r="B146" s="31"/>
      <c r="C146" s="31" t="s">
        <v>296</v>
      </c>
      <c r="D146" s="14">
        <v>14350</v>
      </c>
      <c r="E146" s="15">
        <v>172.44</v>
      </c>
      <c r="F146" s="16">
        <v>1.3129999999999999E-3</v>
      </c>
      <c r="G146" s="16"/>
    </row>
    <row r="147" spans="1:7" x14ac:dyDescent="0.25">
      <c r="A147" s="13" t="s">
        <v>3122</v>
      </c>
      <c r="B147" s="31"/>
      <c r="C147" s="31" t="s">
        <v>332</v>
      </c>
      <c r="D147" s="44">
        <v>-3300</v>
      </c>
      <c r="E147" s="35">
        <v>-19.47</v>
      </c>
      <c r="F147" s="36">
        <v>-1.4799999999999999E-4</v>
      </c>
      <c r="G147" s="16"/>
    </row>
    <row r="148" spans="1:7" x14ac:dyDescent="0.25">
      <c r="A148" s="13" t="s">
        <v>2357</v>
      </c>
      <c r="B148" s="31"/>
      <c r="C148" s="31" t="s">
        <v>277</v>
      </c>
      <c r="D148" s="44">
        <v>-9400</v>
      </c>
      <c r="E148" s="35">
        <v>-23.23</v>
      </c>
      <c r="F148" s="36">
        <v>-1.76E-4</v>
      </c>
      <c r="G148" s="16"/>
    </row>
    <row r="149" spans="1:7" x14ac:dyDescent="0.25">
      <c r="A149" s="13" t="s">
        <v>3155</v>
      </c>
      <c r="B149" s="31"/>
      <c r="C149" s="31" t="s">
        <v>1250</v>
      </c>
      <c r="D149" s="44">
        <v>-1854</v>
      </c>
      <c r="E149" s="35">
        <v>-44.9</v>
      </c>
      <c r="F149" s="36">
        <v>-3.4099999999999999E-4</v>
      </c>
      <c r="G149" s="16"/>
    </row>
    <row r="150" spans="1:7" x14ac:dyDescent="0.25">
      <c r="A150" s="13" t="s">
        <v>3131</v>
      </c>
      <c r="B150" s="31"/>
      <c r="C150" s="31" t="s">
        <v>409</v>
      </c>
      <c r="D150" s="44">
        <v>-40000</v>
      </c>
      <c r="E150" s="35">
        <v>-64.98</v>
      </c>
      <c r="F150" s="36">
        <v>-4.9399999999999997E-4</v>
      </c>
      <c r="G150" s="16"/>
    </row>
    <row r="151" spans="1:7" x14ac:dyDescent="0.25">
      <c r="A151" s="13" t="s">
        <v>2364</v>
      </c>
      <c r="B151" s="31"/>
      <c r="C151" s="31" t="s">
        <v>259</v>
      </c>
      <c r="D151" s="44">
        <v>-5600</v>
      </c>
      <c r="E151" s="35">
        <v>-71.16</v>
      </c>
      <c r="F151" s="36">
        <v>-5.4100000000000003E-4</v>
      </c>
      <c r="G151" s="16"/>
    </row>
    <row r="152" spans="1:7" x14ac:dyDescent="0.25">
      <c r="A152" s="13" t="s">
        <v>2335</v>
      </c>
      <c r="B152" s="31"/>
      <c r="C152" s="31" t="s">
        <v>277</v>
      </c>
      <c r="D152" s="44">
        <v>-9000</v>
      </c>
      <c r="E152" s="35">
        <v>-84.81</v>
      </c>
      <c r="F152" s="36">
        <v>-6.4499999999999996E-4</v>
      </c>
      <c r="G152" s="16"/>
    </row>
    <row r="153" spans="1:7" x14ac:dyDescent="0.25">
      <c r="A153" s="13" t="s">
        <v>3127</v>
      </c>
      <c r="B153" s="31"/>
      <c r="C153" s="31" t="s">
        <v>270</v>
      </c>
      <c r="D153" s="44">
        <v>-3300</v>
      </c>
      <c r="E153" s="35">
        <v>-90.08</v>
      </c>
      <c r="F153" s="36">
        <v>-6.8499999999999995E-4</v>
      </c>
      <c r="G153" s="16"/>
    </row>
    <row r="154" spans="1:7" x14ac:dyDescent="0.25">
      <c r="A154" s="13" t="s">
        <v>3042</v>
      </c>
      <c r="B154" s="31"/>
      <c r="C154" s="31" t="s">
        <v>291</v>
      </c>
      <c r="D154" s="44">
        <v>-25000</v>
      </c>
      <c r="E154" s="35">
        <v>-90.28</v>
      </c>
      <c r="F154" s="36">
        <v>-6.87E-4</v>
      </c>
      <c r="G154" s="16"/>
    </row>
    <row r="155" spans="1:7" x14ac:dyDescent="0.25">
      <c r="A155" s="13" t="s">
        <v>2351</v>
      </c>
      <c r="B155" s="31"/>
      <c r="C155" s="31" t="s">
        <v>373</v>
      </c>
      <c r="D155" s="44">
        <v>-44000</v>
      </c>
      <c r="E155" s="35">
        <v>-93.31</v>
      </c>
      <c r="F155" s="36">
        <v>-7.1000000000000002E-4</v>
      </c>
      <c r="G155" s="16"/>
    </row>
    <row r="156" spans="1:7" x14ac:dyDescent="0.25">
      <c r="A156" s="13" t="s">
        <v>3111</v>
      </c>
      <c r="B156" s="31"/>
      <c r="C156" s="31" t="s">
        <v>259</v>
      </c>
      <c r="D156" s="44">
        <v>-10000</v>
      </c>
      <c r="E156" s="35">
        <v>-102.12</v>
      </c>
      <c r="F156" s="36">
        <v>-7.7700000000000002E-4</v>
      </c>
      <c r="G156" s="16"/>
    </row>
    <row r="157" spans="1:7" x14ac:dyDescent="0.25">
      <c r="A157" s="13" t="s">
        <v>3133</v>
      </c>
      <c r="B157" s="31"/>
      <c r="C157" s="31" t="s">
        <v>323</v>
      </c>
      <c r="D157" s="44">
        <v>-7500</v>
      </c>
      <c r="E157" s="35">
        <v>-109.66</v>
      </c>
      <c r="F157" s="36">
        <v>-8.3500000000000002E-4</v>
      </c>
      <c r="G157" s="16"/>
    </row>
    <row r="158" spans="1:7" x14ac:dyDescent="0.25">
      <c r="A158" s="13" t="s">
        <v>3088</v>
      </c>
      <c r="B158" s="31"/>
      <c r="C158" s="31" t="s">
        <v>299</v>
      </c>
      <c r="D158" s="44">
        <v>-46875</v>
      </c>
      <c r="E158" s="35">
        <v>-124.85</v>
      </c>
      <c r="F158" s="36">
        <v>-9.5E-4</v>
      </c>
      <c r="G158" s="16"/>
    </row>
    <row r="159" spans="1:7" x14ac:dyDescent="0.25">
      <c r="A159" s="13" t="s">
        <v>3148</v>
      </c>
      <c r="B159" s="31"/>
      <c r="C159" s="31" t="s">
        <v>259</v>
      </c>
      <c r="D159" s="44">
        <v>-41275</v>
      </c>
      <c r="E159" s="35">
        <v>-139.78</v>
      </c>
      <c r="F159" s="36">
        <v>-1.0640000000000001E-3</v>
      </c>
      <c r="G159" s="16"/>
    </row>
    <row r="160" spans="1:7" x14ac:dyDescent="0.25">
      <c r="A160" s="13" t="s">
        <v>2355</v>
      </c>
      <c r="B160" s="31"/>
      <c r="C160" s="31" t="s">
        <v>256</v>
      </c>
      <c r="D160" s="44">
        <v>-38475</v>
      </c>
      <c r="E160" s="35">
        <v>-144.99</v>
      </c>
      <c r="F160" s="36">
        <v>-1.1039999999999999E-3</v>
      </c>
      <c r="G160" s="16"/>
    </row>
    <row r="161" spans="1:7" x14ac:dyDescent="0.25">
      <c r="A161" s="13" t="s">
        <v>2338</v>
      </c>
      <c r="B161" s="31"/>
      <c r="C161" s="31" t="s">
        <v>262</v>
      </c>
      <c r="D161" s="44">
        <v>-39100</v>
      </c>
      <c r="E161" s="35">
        <v>-161.16999999999999</v>
      </c>
      <c r="F161" s="36">
        <v>-1.227E-3</v>
      </c>
      <c r="G161" s="16"/>
    </row>
    <row r="162" spans="1:7" x14ac:dyDescent="0.25">
      <c r="A162" s="13" t="s">
        <v>3144</v>
      </c>
      <c r="B162" s="31"/>
      <c r="C162" s="31" t="s">
        <v>343</v>
      </c>
      <c r="D162" s="44">
        <v>-3850</v>
      </c>
      <c r="E162" s="35">
        <v>-169.48</v>
      </c>
      <c r="F162" s="36">
        <v>-1.2899999999999999E-3</v>
      </c>
      <c r="G162" s="16"/>
    </row>
    <row r="163" spans="1:7" x14ac:dyDescent="0.25">
      <c r="A163" s="13" t="s">
        <v>3094</v>
      </c>
      <c r="B163" s="31"/>
      <c r="C163" s="31" t="s">
        <v>1237</v>
      </c>
      <c r="D163" s="44">
        <v>-209250</v>
      </c>
      <c r="E163" s="35">
        <v>-202.89</v>
      </c>
      <c r="F163" s="36">
        <v>-1.5449999999999999E-3</v>
      </c>
      <c r="G163" s="16"/>
    </row>
    <row r="164" spans="1:7" x14ac:dyDescent="0.25">
      <c r="A164" s="13" t="s">
        <v>3048</v>
      </c>
      <c r="B164" s="31"/>
      <c r="C164" s="31" t="s">
        <v>277</v>
      </c>
      <c r="D164" s="44">
        <v>-45500</v>
      </c>
      <c r="E164" s="35">
        <v>-205.32</v>
      </c>
      <c r="F164" s="36">
        <v>-1.5629999999999999E-3</v>
      </c>
      <c r="G164" s="16"/>
    </row>
    <row r="165" spans="1:7" x14ac:dyDescent="0.25">
      <c r="A165" s="13" t="s">
        <v>2334</v>
      </c>
      <c r="B165" s="31"/>
      <c r="C165" s="31" t="s">
        <v>259</v>
      </c>
      <c r="D165" s="44">
        <v>-78975</v>
      </c>
      <c r="E165" s="35">
        <v>-209.36</v>
      </c>
      <c r="F165" s="36">
        <v>-1.5939999999999999E-3</v>
      </c>
      <c r="G165" s="16"/>
    </row>
    <row r="166" spans="1:7" x14ac:dyDescent="0.25">
      <c r="A166" s="13" t="s">
        <v>2356</v>
      </c>
      <c r="B166" s="31"/>
      <c r="C166" s="31" t="s">
        <v>355</v>
      </c>
      <c r="D166" s="44">
        <v>-70400</v>
      </c>
      <c r="E166" s="35">
        <v>-222.29</v>
      </c>
      <c r="F166" s="36">
        <v>-1.6919999999999999E-3</v>
      </c>
      <c r="G166" s="16"/>
    </row>
    <row r="167" spans="1:7" x14ac:dyDescent="0.25">
      <c r="A167" s="13" t="s">
        <v>3129</v>
      </c>
      <c r="B167" s="31"/>
      <c r="C167" s="31" t="s">
        <v>286</v>
      </c>
      <c r="D167" s="44">
        <v>-1900</v>
      </c>
      <c r="E167" s="35">
        <v>-254.33</v>
      </c>
      <c r="F167" s="36">
        <v>-1.936E-3</v>
      </c>
      <c r="G167" s="16"/>
    </row>
    <row r="168" spans="1:7" x14ac:dyDescent="0.25">
      <c r="A168" s="13" t="s">
        <v>2359</v>
      </c>
      <c r="B168" s="31"/>
      <c r="C168" s="31" t="s">
        <v>259</v>
      </c>
      <c r="D168" s="44">
        <v>-1368400</v>
      </c>
      <c r="E168" s="35">
        <v>-274.36</v>
      </c>
      <c r="F168" s="36">
        <v>-2.0890000000000001E-3</v>
      </c>
      <c r="G168" s="16"/>
    </row>
    <row r="169" spans="1:7" x14ac:dyDescent="0.25">
      <c r="A169" s="13" t="s">
        <v>2341</v>
      </c>
      <c r="B169" s="31"/>
      <c r="C169" s="31" t="s">
        <v>350</v>
      </c>
      <c r="D169" s="44">
        <v>-28350</v>
      </c>
      <c r="E169" s="35">
        <v>-283.2</v>
      </c>
      <c r="F169" s="36">
        <v>-2.1559999999999999E-3</v>
      </c>
      <c r="G169" s="16"/>
    </row>
    <row r="170" spans="1:7" x14ac:dyDescent="0.25">
      <c r="A170" s="13" t="s">
        <v>3099</v>
      </c>
      <c r="B170" s="31"/>
      <c r="C170" s="31" t="s">
        <v>256</v>
      </c>
      <c r="D170" s="44">
        <v>-96775</v>
      </c>
      <c r="E170" s="35">
        <v>-292.55</v>
      </c>
      <c r="F170" s="36">
        <v>-2.2269999999999998E-3</v>
      </c>
      <c r="G170" s="16"/>
    </row>
    <row r="171" spans="1:7" x14ac:dyDescent="0.25">
      <c r="A171" s="13" t="s">
        <v>3147</v>
      </c>
      <c r="B171" s="31"/>
      <c r="C171" s="31" t="s">
        <v>337</v>
      </c>
      <c r="D171" s="44">
        <v>-91875</v>
      </c>
      <c r="E171" s="35">
        <v>-325.72000000000003</v>
      </c>
      <c r="F171" s="36">
        <v>-2.48E-3</v>
      </c>
      <c r="G171" s="16"/>
    </row>
    <row r="172" spans="1:7" x14ac:dyDescent="0.25">
      <c r="A172" s="13" t="s">
        <v>3426</v>
      </c>
      <c r="B172" s="31"/>
      <c r="C172" s="31" t="s">
        <v>466</v>
      </c>
      <c r="D172" s="44">
        <v>-8400</v>
      </c>
      <c r="E172" s="35">
        <v>-340.67</v>
      </c>
      <c r="F172" s="36">
        <v>-2.594E-3</v>
      </c>
      <c r="G172" s="16"/>
    </row>
    <row r="173" spans="1:7" x14ac:dyDescent="0.25">
      <c r="A173" s="13" t="s">
        <v>2362</v>
      </c>
      <c r="B173" s="31"/>
      <c r="C173" s="31" t="s">
        <v>286</v>
      </c>
      <c r="D173" s="44">
        <v>-12600</v>
      </c>
      <c r="E173" s="35">
        <v>-392.49</v>
      </c>
      <c r="F173" s="36">
        <v>-2.9880000000000002E-3</v>
      </c>
      <c r="G173" s="16"/>
    </row>
    <row r="174" spans="1:7" x14ac:dyDescent="0.25">
      <c r="A174" s="13" t="s">
        <v>2365</v>
      </c>
      <c r="B174" s="31"/>
      <c r="C174" s="31" t="s">
        <v>283</v>
      </c>
      <c r="D174" s="44">
        <v>-9000</v>
      </c>
      <c r="E174" s="35">
        <v>-392.78</v>
      </c>
      <c r="F174" s="36">
        <v>-2.9910000000000002E-3</v>
      </c>
      <c r="G174" s="16"/>
    </row>
    <row r="175" spans="1:7" x14ac:dyDescent="0.25">
      <c r="A175" s="13" t="s">
        <v>2361</v>
      </c>
      <c r="B175" s="31"/>
      <c r="C175" s="31" t="s">
        <v>259</v>
      </c>
      <c r="D175" s="44">
        <v>-108000</v>
      </c>
      <c r="E175" s="35">
        <v>-416.77</v>
      </c>
      <c r="F175" s="36">
        <v>-3.173E-3</v>
      </c>
      <c r="G175" s="16"/>
    </row>
    <row r="176" spans="1:7" x14ac:dyDescent="0.25">
      <c r="A176" s="13" t="s">
        <v>2349</v>
      </c>
      <c r="B176" s="31"/>
      <c r="C176" s="31" t="s">
        <v>291</v>
      </c>
      <c r="D176" s="44">
        <v>-17625</v>
      </c>
      <c r="E176" s="35">
        <v>-426.67</v>
      </c>
      <c r="F176" s="36">
        <v>-3.2490000000000002E-3</v>
      </c>
      <c r="G176" s="16"/>
    </row>
    <row r="177" spans="1:7" x14ac:dyDescent="0.25">
      <c r="A177" s="13" t="s">
        <v>3150</v>
      </c>
      <c r="B177" s="31"/>
      <c r="C177" s="31" t="s">
        <v>265</v>
      </c>
      <c r="D177" s="44">
        <v>-10675</v>
      </c>
      <c r="E177" s="35">
        <v>-431.02</v>
      </c>
      <c r="F177" s="36">
        <v>-3.2820000000000002E-3</v>
      </c>
      <c r="G177" s="16"/>
    </row>
    <row r="178" spans="1:7" x14ac:dyDescent="0.25">
      <c r="A178" s="13" t="s">
        <v>3071</v>
      </c>
      <c r="B178" s="31"/>
      <c r="C178" s="31" t="s">
        <v>286</v>
      </c>
      <c r="D178" s="44">
        <v>-9300</v>
      </c>
      <c r="E178" s="35">
        <v>-476.53</v>
      </c>
      <c r="F178" s="36">
        <v>-3.6280000000000001E-3</v>
      </c>
      <c r="G178" s="16"/>
    </row>
    <row r="179" spans="1:7" x14ac:dyDescent="0.25">
      <c r="A179" s="13" t="s">
        <v>2353</v>
      </c>
      <c r="B179" s="31"/>
      <c r="C179" s="31" t="s">
        <v>320</v>
      </c>
      <c r="D179" s="44">
        <v>-4100</v>
      </c>
      <c r="E179" s="35">
        <v>-477.86</v>
      </c>
      <c r="F179" s="36">
        <v>-3.6380000000000002E-3</v>
      </c>
      <c r="G179" s="16"/>
    </row>
    <row r="180" spans="1:7" x14ac:dyDescent="0.25">
      <c r="A180" s="13" t="s">
        <v>2348</v>
      </c>
      <c r="B180" s="31"/>
      <c r="C180" s="31" t="s">
        <v>373</v>
      </c>
      <c r="D180" s="44">
        <v>-47925</v>
      </c>
      <c r="E180" s="35">
        <v>-608.79</v>
      </c>
      <c r="F180" s="36">
        <v>-4.6360000000000004E-3</v>
      </c>
      <c r="G180" s="16"/>
    </row>
    <row r="181" spans="1:7" x14ac:dyDescent="0.25">
      <c r="A181" s="13" t="s">
        <v>3140</v>
      </c>
      <c r="B181" s="31"/>
      <c r="C181" s="31" t="s">
        <v>259</v>
      </c>
      <c r="D181" s="44">
        <v>-67200</v>
      </c>
      <c r="E181" s="35">
        <v>-619.15</v>
      </c>
      <c r="F181" s="36">
        <v>-4.7140000000000003E-3</v>
      </c>
      <c r="G181" s="16"/>
    </row>
    <row r="182" spans="1:7" x14ac:dyDescent="0.25">
      <c r="A182" s="13" t="s">
        <v>3116</v>
      </c>
      <c r="B182" s="31"/>
      <c r="C182" s="31" t="s">
        <v>421</v>
      </c>
      <c r="D182" s="44">
        <v>-60200</v>
      </c>
      <c r="E182" s="35">
        <v>-627.46</v>
      </c>
      <c r="F182" s="36">
        <v>-4.7780000000000001E-3</v>
      </c>
      <c r="G182" s="16"/>
    </row>
    <row r="183" spans="1:7" x14ac:dyDescent="0.25">
      <c r="A183" s="13" t="s">
        <v>3123</v>
      </c>
      <c r="B183" s="31"/>
      <c r="C183" s="31" t="s">
        <v>277</v>
      </c>
      <c r="D183" s="44">
        <v>-494500</v>
      </c>
      <c r="E183" s="35">
        <v>-719.74</v>
      </c>
      <c r="F183" s="36">
        <v>-5.4799999999999996E-3</v>
      </c>
      <c r="G183" s="16"/>
    </row>
    <row r="184" spans="1:7" x14ac:dyDescent="0.25">
      <c r="A184" s="13" t="s">
        <v>3157</v>
      </c>
      <c r="B184" s="31"/>
      <c r="C184" s="31" t="s">
        <v>586</v>
      </c>
      <c r="D184" s="44">
        <v>-823500</v>
      </c>
      <c r="E184" s="35">
        <v>-748.48</v>
      </c>
      <c r="F184" s="36">
        <v>-5.6990000000000001E-3</v>
      </c>
      <c r="G184" s="16"/>
    </row>
    <row r="185" spans="1:7" x14ac:dyDescent="0.25">
      <c r="A185" s="13" t="s">
        <v>3110</v>
      </c>
      <c r="B185" s="31"/>
      <c r="C185" s="31" t="s">
        <v>923</v>
      </c>
      <c r="D185" s="44">
        <v>-18450</v>
      </c>
      <c r="E185" s="35">
        <v>-797.28</v>
      </c>
      <c r="F185" s="36">
        <v>-6.071E-3</v>
      </c>
      <c r="G185" s="16"/>
    </row>
    <row r="186" spans="1:7" x14ac:dyDescent="0.25">
      <c r="A186" s="13" t="s">
        <v>3149</v>
      </c>
      <c r="B186" s="31"/>
      <c r="C186" s="31" t="s">
        <v>259</v>
      </c>
      <c r="D186" s="44">
        <v>-290000</v>
      </c>
      <c r="E186" s="35">
        <v>-834.62</v>
      </c>
      <c r="F186" s="36">
        <v>-6.3550000000000004E-3</v>
      </c>
      <c r="G186" s="16"/>
    </row>
    <row r="187" spans="1:7" x14ac:dyDescent="0.25">
      <c r="A187" s="13" t="s">
        <v>2358</v>
      </c>
      <c r="B187" s="31"/>
      <c r="C187" s="31" t="s">
        <v>421</v>
      </c>
      <c r="D187" s="44">
        <v>-232500</v>
      </c>
      <c r="E187" s="35">
        <v>-926.4</v>
      </c>
      <c r="F187" s="36">
        <v>-7.0540000000000004E-3</v>
      </c>
      <c r="G187" s="16"/>
    </row>
    <row r="188" spans="1:7" x14ac:dyDescent="0.25">
      <c r="A188" s="13" t="s">
        <v>3080</v>
      </c>
      <c r="B188" s="31"/>
      <c r="C188" s="31" t="s">
        <v>296</v>
      </c>
      <c r="D188" s="44">
        <v>-19300</v>
      </c>
      <c r="E188" s="35">
        <v>-930.68</v>
      </c>
      <c r="F188" s="36">
        <v>-7.0870000000000004E-3</v>
      </c>
      <c r="G188" s="16"/>
    </row>
    <row r="189" spans="1:7" x14ac:dyDescent="0.25">
      <c r="A189" s="13" t="s">
        <v>2366</v>
      </c>
      <c r="B189" s="31"/>
      <c r="C189" s="31" t="s">
        <v>320</v>
      </c>
      <c r="D189" s="44">
        <v>-33750</v>
      </c>
      <c r="E189" s="35">
        <v>-945.95</v>
      </c>
      <c r="F189" s="36">
        <v>-7.2030000000000002E-3</v>
      </c>
      <c r="G189" s="16"/>
    </row>
    <row r="190" spans="1:7" x14ac:dyDescent="0.25">
      <c r="A190" s="13" t="s">
        <v>2344</v>
      </c>
      <c r="B190" s="31"/>
      <c r="C190" s="31" t="s">
        <v>270</v>
      </c>
      <c r="D190" s="44">
        <v>-27375</v>
      </c>
      <c r="E190" s="35">
        <v>-1001.3</v>
      </c>
      <c r="F190" s="36">
        <v>-7.6239999999999997E-3</v>
      </c>
      <c r="G190" s="16"/>
    </row>
    <row r="191" spans="1:7" x14ac:dyDescent="0.25">
      <c r="A191" s="13" t="s">
        <v>2360</v>
      </c>
      <c r="B191" s="31"/>
      <c r="C191" s="31" t="s">
        <v>299</v>
      </c>
      <c r="D191" s="44">
        <v>-404975</v>
      </c>
      <c r="E191" s="35">
        <v>-1006.2</v>
      </c>
      <c r="F191" s="36">
        <v>-7.6620000000000004E-3</v>
      </c>
      <c r="G191" s="16"/>
    </row>
    <row r="192" spans="1:7" x14ac:dyDescent="0.25">
      <c r="A192" s="13" t="s">
        <v>3096</v>
      </c>
      <c r="B192" s="31"/>
      <c r="C192" s="31" t="s">
        <v>320</v>
      </c>
      <c r="D192" s="44">
        <v>-283500</v>
      </c>
      <c r="E192" s="35">
        <v>-1266.68</v>
      </c>
      <c r="F192" s="36">
        <v>-9.6450000000000008E-3</v>
      </c>
      <c r="G192" s="16"/>
    </row>
    <row r="193" spans="1:7" x14ac:dyDescent="0.25">
      <c r="A193" s="13" t="s">
        <v>2339</v>
      </c>
      <c r="B193" s="31"/>
      <c r="C193" s="31" t="s">
        <v>259</v>
      </c>
      <c r="D193" s="44">
        <v>-103125</v>
      </c>
      <c r="E193" s="35">
        <v>-1315.77</v>
      </c>
      <c r="F193" s="36">
        <v>-1.0019E-2</v>
      </c>
      <c r="G193" s="16"/>
    </row>
    <row r="194" spans="1:7" x14ac:dyDescent="0.25">
      <c r="A194" s="13" t="s">
        <v>2333</v>
      </c>
      <c r="B194" s="31"/>
      <c r="C194" s="31" t="s">
        <v>1237</v>
      </c>
      <c r="D194" s="44">
        <v>-99750</v>
      </c>
      <c r="E194" s="35">
        <v>-1658.74</v>
      </c>
      <c r="F194" s="36">
        <v>-1.2631E-2</v>
      </c>
      <c r="G194" s="16"/>
    </row>
    <row r="195" spans="1:7" x14ac:dyDescent="0.25">
      <c r="A195" s="13" t="s">
        <v>3130</v>
      </c>
      <c r="B195" s="31"/>
      <c r="C195" s="31" t="s">
        <v>389</v>
      </c>
      <c r="D195" s="44">
        <v>-340105</v>
      </c>
      <c r="E195" s="35">
        <v>-2197.08</v>
      </c>
      <c r="F195" s="36">
        <v>-1.6729999999999998E-2</v>
      </c>
      <c r="G195" s="16"/>
    </row>
    <row r="196" spans="1:7" x14ac:dyDescent="0.25">
      <c r="A196" s="13" t="s">
        <v>2369</v>
      </c>
      <c r="B196" s="31"/>
      <c r="C196" s="31" t="s">
        <v>262</v>
      </c>
      <c r="D196" s="44">
        <v>-25731000</v>
      </c>
      <c r="E196" s="35">
        <v>-2640</v>
      </c>
      <c r="F196" s="36">
        <v>-2.0102999999999999E-2</v>
      </c>
      <c r="G196" s="16"/>
    </row>
    <row r="197" spans="1:7" x14ac:dyDescent="0.25">
      <c r="A197" s="13" t="s">
        <v>3132</v>
      </c>
      <c r="B197" s="31"/>
      <c r="C197" s="31" t="s">
        <v>259</v>
      </c>
      <c r="D197" s="44">
        <v>-214200</v>
      </c>
      <c r="E197" s="35">
        <v>-2738.55</v>
      </c>
      <c r="F197" s="36">
        <v>-2.0854000000000001E-2</v>
      </c>
      <c r="G197" s="16"/>
    </row>
    <row r="198" spans="1:7" x14ac:dyDescent="0.25">
      <c r="A198" s="13" t="s">
        <v>2368</v>
      </c>
      <c r="B198" s="31"/>
      <c r="C198" s="31" t="s">
        <v>256</v>
      </c>
      <c r="D198" s="44">
        <v>-271000</v>
      </c>
      <c r="E198" s="35">
        <v>-3889.39</v>
      </c>
      <c r="F198" s="36">
        <v>-2.9617999999999998E-2</v>
      </c>
      <c r="G198" s="16"/>
    </row>
    <row r="199" spans="1:7" x14ac:dyDescent="0.25">
      <c r="A199" s="13" t="s">
        <v>2367</v>
      </c>
      <c r="B199" s="31"/>
      <c r="C199" s="31" t="s">
        <v>262</v>
      </c>
      <c r="D199" s="44">
        <v>-212325</v>
      </c>
      <c r="E199" s="35">
        <v>-4026.53</v>
      </c>
      <c r="F199" s="36">
        <v>-3.0661999999999998E-2</v>
      </c>
      <c r="G199" s="16"/>
    </row>
    <row r="200" spans="1:7" x14ac:dyDescent="0.25">
      <c r="A200" s="13" t="s">
        <v>3137</v>
      </c>
      <c r="B200" s="31"/>
      <c r="C200" s="31" t="s">
        <v>280</v>
      </c>
      <c r="D200" s="44">
        <v>-360000</v>
      </c>
      <c r="E200" s="35">
        <v>-4446.72</v>
      </c>
      <c r="F200" s="36">
        <v>-3.3862000000000003E-2</v>
      </c>
      <c r="G200" s="16"/>
    </row>
    <row r="201" spans="1:7" x14ac:dyDescent="0.25">
      <c r="A201" s="13" t="s">
        <v>2370</v>
      </c>
      <c r="B201" s="31"/>
      <c r="C201" s="31" t="s">
        <v>373</v>
      </c>
      <c r="D201" s="44">
        <v>-3003300</v>
      </c>
      <c r="E201" s="35">
        <v>-5581.03</v>
      </c>
      <c r="F201" s="36">
        <v>-4.2500000000000003E-2</v>
      </c>
      <c r="G201" s="16"/>
    </row>
    <row r="202" spans="1:7" x14ac:dyDescent="0.25">
      <c r="A202" s="13" t="s">
        <v>2371</v>
      </c>
      <c r="B202" s="31"/>
      <c r="C202" s="31" t="s">
        <v>259</v>
      </c>
      <c r="D202" s="44">
        <v>-732600</v>
      </c>
      <c r="E202" s="35">
        <v>-5685.71</v>
      </c>
      <c r="F202" s="36">
        <v>-4.3297000000000002E-2</v>
      </c>
      <c r="G202" s="16"/>
    </row>
    <row r="203" spans="1:7" x14ac:dyDescent="0.25">
      <c r="A203" s="17" t="s">
        <v>187</v>
      </c>
      <c r="B203" s="32"/>
      <c r="C203" s="32"/>
      <c r="D203" s="18"/>
      <c r="E203" s="42">
        <v>-50723.01</v>
      </c>
      <c r="F203" s="43">
        <v>-0.38623299999999999</v>
      </c>
      <c r="G203" s="21"/>
    </row>
    <row r="204" spans="1:7" x14ac:dyDescent="0.25">
      <c r="A204" s="13"/>
      <c r="B204" s="31"/>
      <c r="C204" s="31"/>
      <c r="D204" s="14"/>
      <c r="E204" s="15"/>
      <c r="F204" s="16"/>
      <c r="G204" s="16"/>
    </row>
    <row r="205" spans="1:7" x14ac:dyDescent="0.25">
      <c r="A205" s="13"/>
      <c r="B205" s="31"/>
      <c r="C205" s="31"/>
      <c r="D205" s="14"/>
      <c r="E205" s="15"/>
      <c r="F205" s="16"/>
      <c r="G205" s="16"/>
    </row>
    <row r="206" spans="1:7" x14ac:dyDescent="0.25">
      <c r="A206" s="13"/>
      <c r="B206" s="31"/>
      <c r="C206" s="31"/>
      <c r="D206" s="14"/>
      <c r="E206" s="15"/>
      <c r="F206" s="16"/>
      <c r="G206" s="16"/>
    </row>
    <row r="207" spans="1:7" x14ac:dyDescent="0.25">
      <c r="A207" s="24" t="s">
        <v>190</v>
      </c>
      <c r="B207" s="33"/>
      <c r="C207" s="33"/>
      <c r="D207" s="25"/>
      <c r="E207" s="45">
        <v>-50723.01</v>
      </c>
      <c r="F207" s="46">
        <v>-0.38623299999999999</v>
      </c>
      <c r="G207" s="21"/>
    </row>
    <row r="208" spans="1:7" x14ac:dyDescent="0.25">
      <c r="A208" s="13"/>
      <c r="B208" s="31"/>
      <c r="C208" s="31"/>
      <c r="D208" s="14"/>
      <c r="E208" s="15"/>
      <c r="F208" s="16"/>
      <c r="G208" s="16"/>
    </row>
    <row r="209" spans="1:7" x14ac:dyDescent="0.25">
      <c r="A209" s="17" t="s">
        <v>154</v>
      </c>
      <c r="B209" s="31"/>
      <c r="C209" s="31"/>
      <c r="D209" s="14"/>
      <c r="E209" s="15"/>
      <c r="F209" s="16"/>
      <c r="G209" s="16"/>
    </row>
    <row r="210" spans="1:7" x14ac:dyDescent="0.25">
      <c r="A210" s="17" t="s">
        <v>155</v>
      </c>
      <c r="B210" s="31"/>
      <c r="C210" s="31"/>
      <c r="D210" s="14"/>
      <c r="E210" s="15"/>
      <c r="F210" s="16"/>
      <c r="G210" s="16"/>
    </row>
    <row r="211" spans="1:7" x14ac:dyDescent="0.25">
      <c r="A211" s="13" t="s">
        <v>819</v>
      </c>
      <c r="B211" s="31" t="s">
        <v>820</v>
      </c>
      <c r="C211" s="31" t="s">
        <v>161</v>
      </c>
      <c r="D211" s="14">
        <v>5000000</v>
      </c>
      <c r="E211" s="15">
        <v>4989.26</v>
      </c>
      <c r="F211" s="16">
        <v>3.7994E-2</v>
      </c>
      <c r="G211" s="16">
        <v>7.7700000000000005E-2</v>
      </c>
    </row>
    <row r="212" spans="1:7" x14ac:dyDescent="0.25">
      <c r="A212" s="13" t="s">
        <v>1679</v>
      </c>
      <c r="B212" s="31" t="s">
        <v>1680</v>
      </c>
      <c r="C212" s="31" t="s">
        <v>161</v>
      </c>
      <c r="D212" s="14">
        <v>2500000</v>
      </c>
      <c r="E212" s="15">
        <v>2480.34</v>
      </c>
      <c r="F212" s="16">
        <v>1.8887999999999999E-2</v>
      </c>
      <c r="G212" s="16">
        <v>7.8899999999999998E-2</v>
      </c>
    </row>
    <row r="213" spans="1:7" x14ac:dyDescent="0.25">
      <c r="A213" s="13" t="s">
        <v>2076</v>
      </c>
      <c r="B213" s="31" t="s">
        <v>2077</v>
      </c>
      <c r="C213" s="31" t="s">
        <v>161</v>
      </c>
      <c r="D213" s="14">
        <v>2500000</v>
      </c>
      <c r="E213" s="15">
        <v>2477.9299999999998</v>
      </c>
      <c r="F213" s="16">
        <v>1.8870000000000001E-2</v>
      </c>
      <c r="G213" s="16">
        <v>7.8100000000000003E-2</v>
      </c>
    </row>
    <row r="214" spans="1:7" x14ac:dyDescent="0.25">
      <c r="A214" s="13" t="s">
        <v>848</v>
      </c>
      <c r="B214" s="31" t="s">
        <v>849</v>
      </c>
      <c r="C214" s="31" t="s">
        <v>161</v>
      </c>
      <c r="D214" s="14">
        <v>1000000</v>
      </c>
      <c r="E214" s="15">
        <v>995.23</v>
      </c>
      <c r="F214" s="16">
        <v>7.5789999999999998E-3</v>
      </c>
      <c r="G214" s="16">
        <v>7.6765E-2</v>
      </c>
    </row>
    <row r="215" spans="1:7" x14ac:dyDescent="0.25">
      <c r="A215" s="17" t="s">
        <v>187</v>
      </c>
      <c r="B215" s="32"/>
      <c r="C215" s="32"/>
      <c r="D215" s="18"/>
      <c r="E215" s="37">
        <v>10942.76</v>
      </c>
      <c r="F215" s="38">
        <v>8.3327999999999999E-2</v>
      </c>
      <c r="G215" s="21"/>
    </row>
    <row r="216" spans="1:7" x14ac:dyDescent="0.25">
      <c r="A216" s="13"/>
      <c r="B216" s="31"/>
      <c r="C216" s="31"/>
      <c r="D216" s="14"/>
      <c r="E216" s="15"/>
      <c r="F216" s="16"/>
      <c r="G216" s="16"/>
    </row>
    <row r="217" spans="1:7" x14ac:dyDescent="0.25">
      <c r="A217" s="17" t="s">
        <v>232</v>
      </c>
      <c r="B217" s="31"/>
      <c r="C217" s="31"/>
      <c r="D217" s="14"/>
      <c r="E217" s="15"/>
      <c r="F217" s="16"/>
      <c r="G217" s="16"/>
    </row>
    <row r="218" spans="1:7" x14ac:dyDescent="0.25">
      <c r="A218" s="13" t="s">
        <v>1724</v>
      </c>
      <c r="B218" s="31" t="s">
        <v>1725</v>
      </c>
      <c r="C218" s="31" t="s">
        <v>235</v>
      </c>
      <c r="D218" s="14">
        <v>2500000</v>
      </c>
      <c r="E218" s="15">
        <v>2526.7800000000002</v>
      </c>
      <c r="F218" s="16">
        <v>1.9241999999999999E-2</v>
      </c>
      <c r="G218" s="16">
        <v>7.1093000000000003E-2</v>
      </c>
    </row>
    <row r="219" spans="1:7" x14ac:dyDescent="0.25">
      <c r="A219" s="13" t="s">
        <v>1735</v>
      </c>
      <c r="B219" s="31" t="s">
        <v>1736</v>
      </c>
      <c r="C219" s="31" t="s">
        <v>235</v>
      </c>
      <c r="D219" s="14">
        <v>1000000</v>
      </c>
      <c r="E219" s="15">
        <v>1017.55</v>
      </c>
      <c r="F219" s="16">
        <v>7.7489999999999998E-3</v>
      </c>
      <c r="G219" s="16">
        <v>6.5421999999999994E-2</v>
      </c>
    </row>
    <row r="220" spans="1:7" x14ac:dyDescent="0.25">
      <c r="A220" s="17" t="s">
        <v>187</v>
      </c>
      <c r="B220" s="32"/>
      <c r="C220" s="32"/>
      <c r="D220" s="18"/>
      <c r="E220" s="37">
        <v>3544.33</v>
      </c>
      <c r="F220" s="38">
        <v>2.699E-2</v>
      </c>
      <c r="G220" s="21"/>
    </row>
    <row r="221" spans="1:7" x14ac:dyDescent="0.25">
      <c r="A221" s="13"/>
      <c r="B221" s="31"/>
      <c r="C221" s="31"/>
      <c r="D221" s="14"/>
      <c r="E221" s="15"/>
      <c r="F221" s="16"/>
      <c r="G221" s="16"/>
    </row>
    <row r="222" spans="1:7" x14ac:dyDescent="0.25">
      <c r="A222" s="17" t="s">
        <v>188</v>
      </c>
      <c r="B222" s="31"/>
      <c r="C222" s="31"/>
      <c r="D222" s="14"/>
      <c r="E222" s="15"/>
      <c r="F222" s="16"/>
      <c r="G222" s="16"/>
    </row>
    <row r="223" spans="1:7" x14ac:dyDescent="0.25">
      <c r="A223" s="17" t="s">
        <v>187</v>
      </c>
      <c r="B223" s="31"/>
      <c r="C223" s="31"/>
      <c r="D223" s="14"/>
      <c r="E223" s="39" t="s">
        <v>153</v>
      </c>
      <c r="F223" s="40" t="s">
        <v>153</v>
      </c>
      <c r="G223" s="16"/>
    </row>
    <row r="224" spans="1:7" x14ac:dyDescent="0.25">
      <c r="A224" s="13"/>
      <c r="B224" s="31"/>
      <c r="C224" s="31"/>
      <c r="D224" s="14"/>
      <c r="E224" s="15"/>
      <c r="F224" s="16"/>
      <c r="G224" s="16"/>
    </row>
    <row r="225" spans="1:7" x14ac:dyDescent="0.25">
      <c r="A225" s="17" t="s">
        <v>189</v>
      </c>
      <c r="B225" s="31"/>
      <c r="C225" s="31"/>
      <c r="D225" s="14"/>
      <c r="E225" s="15"/>
      <c r="F225" s="16"/>
      <c r="G225" s="16"/>
    </row>
    <row r="226" spans="1:7" x14ac:dyDescent="0.25">
      <c r="A226" s="17" t="s">
        <v>187</v>
      </c>
      <c r="B226" s="31"/>
      <c r="C226" s="31"/>
      <c r="D226" s="14"/>
      <c r="E226" s="39" t="s">
        <v>153</v>
      </c>
      <c r="F226" s="40" t="s">
        <v>153</v>
      </c>
      <c r="G226" s="16"/>
    </row>
    <row r="227" spans="1:7" x14ac:dyDescent="0.25">
      <c r="A227" s="13"/>
      <c r="B227" s="31"/>
      <c r="C227" s="31"/>
      <c r="D227" s="14"/>
      <c r="E227" s="15"/>
      <c r="F227" s="16"/>
      <c r="G227" s="16"/>
    </row>
    <row r="228" spans="1:7" x14ac:dyDescent="0.25">
      <c r="A228" s="24" t="s">
        <v>190</v>
      </c>
      <c r="B228" s="33"/>
      <c r="C228" s="33"/>
      <c r="D228" s="25"/>
      <c r="E228" s="19">
        <v>14487.09</v>
      </c>
      <c r="F228" s="20">
        <v>0.11032</v>
      </c>
      <c r="G228" s="21"/>
    </row>
    <row r="229" spans="1:7" x14ac:dyDescent="0.25">
      <c r="A229" s="13"/>
      <c r="B229" s="31"/>
      <c r="C229" s="31"/>
      <c r="D229" s="14"/>
      <c r="E229" s="15"/>
      <c r="F229" s="16"/>
      <c r="G229" s="16"/>
    </row>
    <row r="230" spans="1:7" x14ac:dyDescent="0.25">
      <c r="A230" s="13"/>
      <c r="B230" s="31"/>
      <c r="C230" s="31"/>
      <c r="D230" s="14"/>
      <c r="E230" s="15"/>
      <c r="F230" s="16"/>
      <c r="G230" s="16"/>
    </row>
    <row r="231" spans="1:7" x14ac:dyDescent="0.25">
      <c r="A231" s="17" t="s">
        <v>1229</v>
      </c>
      <c r="B231" s="31"/>
      <c r="C231" s="31"/>
      <c r="D231" s="14"/>
      <c r="E231" s="15"/>
      <c r="F231" s="16"/>
      <c r="G231" s="16"/>
    </row>
    <row r="232" spans="1:7" x14ac:dyDescent="0.25">
      <c r="A232" s="13" t="s">
        <v>1230</v>
      </c>
      <c r="B232" s="31" t="s">
        <v>1231</v>
      </c>
      <c r="C232" s="31"/>
      <c r="D232" s="14">
        <v>143570.943</v>
      </c>
      <c r="E232" s="15">
        <v>5146.95</v>
      </c>
      <c r="F232" s="16">
        <v>3.9195000000000001E-2</v>
      </c>
      <c r="G232" s="16"/>
    </row>
    <row r="233" spans="1:7" x14ac:dyDescent="0.25">
      <c r="A233" s="13" t="s">
        <v>2080</v>
      </c>
      <c r="B233" s="31" t="s">
        <v>2081</v>
      </c>
      <c r="C233" s="31"/>
      <c r="D233" s="14">
        <v>340263.61900000001</v>
      </c>
      <c r="E233" s="15">
        <v>3667.22</v>
      </c>
      <c r="F233" s="16">
        <v>2.7925999999999999E-2</v>
      </c>
      <c r="G233" s="16"/>
    </row>
    <row r="234" spans="1:7" x14ac:dyDescent="0.25">
      <c r="A234" s="13" t="s">
        <v>2031</v>
      </c>
      <c r="B234" s="31" t="s">
        <v>2032</v>
      </c>
      <c r="C234" s="31"/>
      <c r="D234" s="14">
        <v>11048999.999700001</v>
      </c>
      <c r="E234" s="15">
        <v>3646.6</v>
      </c>
      <c r="F234" s="16">
        <v>2.7768999999999999E-2</v>
      </c>
      <c r="G234" s="16"/>
    </row>
    <row r="235" spans="1:7" x14ac:dyDescent="0.25">
      <c r="A235" s="13" t="s">
        <v>2082</v>
      </c>
      <c r="B235" s="31" t="s">
        <v>2083</v>
      </c>
      <c r="C235" s="31"/>
      <c r="D235" s="14">
        <v>2317553.1033999999</v>
      </c>
      <c r="E235" s="15">
        <v>253.43</v>
      </c>
      <c r="F235" s="16">
        <v>1.9300000000000001E-3</v>
      </c>
      <c r="G235" s="16"/>
    </row>
    <row r="236" spans="1:7" x14ac:dyDescent="0.25">
      <c r="A236" s="13"/>
      <c r="B236" s="31"/>
      <c r="C236" s="31"/>
      <c r="D236" s="14"/>
      <c r="E236" s="15"/>
      <c r="F236" s="16"/>
      <c r="G236" s="16"/>
    </row>
    <row r="237" spans="1:7" x14ac:dyDescent="0.25">
      <c r="A237" s="24" t="s">
        <v>190</v>
      </c>
      <c r="B237" s="33"/>
      <c r="C237" s="33"/>
      <c r="D237" s="25"/>
      <c r="E237" s="19">
        <v>12714.2</v>
      </c>
      <c r="F237" s="20">
        <v>9.6820000000000003E-2</v>
      </c>
      <c r="G237" s="21"/>
    </row>
    <row r="238" spans="1:7" x14ac:dyDescent="0.25">
      <c r="A238" s="13"/>
      <c r="B238" s="31"/>
      <c r="C238" s="31"/>
      <c r="D238" s="14"/>
      <c r="E238" s="15"/>
      <c r="F238" s="16"/>
      <c r="G238" s="16"/>
    </row>
    <row r="239" spans="1:7" x14ac:dyDescent="0.25">
      <c r="A239" s="17" t="s">
        <v>191</v>
      </c>
      <c r="B239" s="31"/>
      <c r="C239" s="31"/>
      <c r="D239" s="14"/>
      <c r="E239" s="15"/>
      <c r="F239" s="16"/>
      <c r="G239" s="16"/>
    </row>
    <row r="240" spans="1:7" x14ac:dyDescent="0.25">
      <c r="A240" s="13" t="s">
        <v>192</v>
      </c>
      <c r="B240" s="31"/>
      <c r="C240" s="31"/>
      <c r="D240" s="14"/>
      <c r="E240" s="15">
        <v>9335.65</v>
      </c>
      <c r="F240" s="16">
        <v>7.1092000000000002E-2</v>
      </c>
      <c r="G240" s="16">
        <v>5.2331000000000003E-2</v>
      </c>
    </row>
    <row r="241" spans="1:8" x14ac:dyDescent="0.25">
      <c r="A241" s="17" t="s">
        <v>187</v>
      </c>
      <c r="B241" s="32"/>
      <c r="C241" s="32"/>
      <c r="D241" s="18"/>
      <c r="E241" s="37">
        <v>9335.65</v>
      </c>
      <c r="F241" s="38">
        <v>7.1091000000000001E-2</v>
      </c>
      <c r="G241" s="21"/>
    </row>
    <row r="242" spans="1:8" x14ac:dyDescent="0.25">
      <c r="A242" s="13"/>
      <c r="B242" s="31"/>
      <c r="C242" s="31"/>
      <c r="D242" s="14"/>
      <c r="E242" s="15"/>
      <c r="F242" s="16"/>
      <c r="G242" s="16"/>
    </row>
    <row r="243" spans="1:8" x14ac:dyDescent="0.25">
      <c r="A243" s="24" t="s">
        <v>190</v>
      </c>
      <c r="B243" s="33"/>
      <c r="C243" s="33"/>
      <c r="D243" s="25"/>
      <c r="E243" s="19">
        <v>9335.65</v>
      </c>
      <c r="F243" s="20">
        <v>7.1092000000000002E-2</v>
      </c>
      <c r="G243" s="21"/>
    </row>
    <row r="244" spans="1:8" x14ac:dyDescent="0.25">
      <c r="A244" s="13" t="s">
        <v>193</v>
      </c>
      <c r="B244" s="31"/>
      <c r="C244" s="31"/>
      <c r="D244" s="14"/>
      <c r="E244" s="15">
        <v>622.25389310000003</v>
      </c>
      <c r="F244" s="16">
        <v>4.738E-3</v>
      </c>
      <c r="G244" s="16"/>
      <c r="H244" s="71"/>
    </row>
    <row r="245" spans="1:8" x14ac:dyDescent="0.25">
      <c r="A245" s="13" t="s">
        <v>194</v>
      </c>
      <c r="B245" s="31"/>
      <c r="C245" s="31"/>
      <c r="D245" s="14"/>
      <c r="E245" s="15">
        <v>1303.5861069</v>
      </c>
      <c r="F245" s="16">
        <v>9.9269460585507206E-3</v>
      </c>
      <c r="G245" s="16">
        <v>5.2330000000000002E-2</v>
      </c>
      <c r="H245" s="71"/>
    </row>
    <row r="246" spans="1:8" x14ac:dyDescent="0.25">
      <c r="A246" s="26" t="s">
        <v>195</v>
      </c>
      <c r="B246" s="34"/>
      <c r="C246" s="34"/>
      <c r="D246" s="27"/>
      <c r="E246" s="28">
        <v>131317.94</v>
      </c>
      <c r="F246" s="29">
        <v>1</v>
      </c>
      <c r="G246" s="29"/>
    </row>
    <row r="248" spans="1:8" x14ac:dyDescent="0.25">
      <c r="A248" s="1" t="s">
        <v>955</v>
      </c>
    </row>
    <row r="249" spans="1:8" x14ac:dyDescent="0.25">
      <c r="A249" s="1" t="s">
        <v>196</v>
      </c>
      <c r="F249" s="2"/>
    </row>
    <row r="250" spans="1:8" x14ac:dyDescent="0.25">
      <c r="A250" s="69" t="s">
        <v>197</v>
      </c>
    </row>
    <row r="251" spans="1:8" x14ac:dyDescent="0.25">
      <c r="A251" s="1" t="s">
        <v>199</v>
      </c>
    </row>
    <row r="252" spans="1:8" x14ac:dyDescent="0.25">
      <c r="A252" s="47" t="s">
        <v>200</v>
      </c>
      <c r="B252" s="3" t="s">
        <v>153</v>
      </c>
    </row>
    <row r="253" spans="1:8" x14ac:dyDescent="0.25">
      <c r="A253" t="s">
        <v>201</v>
      </c>
    </row>
    <row r="254" spans="1:8" x14ac:dyDescent="0.25">
      <c r="A254" t="s">
        <v>202</v>
      </c>
      <c r="B254" t="s">
        <v>203</v>
      </c>
      <c r="C254" t="s">
        <v>203</v>
      </c>
    </row>
    <row r="255" spans="1:8" x14ac:dyDescent="0.25">
      <c r="B255" s="48">
        <v>46112</v>
      </c>
      <c r="C255" s="48">
        <v>46142</v>
      </c>
    </row>
    <row r="256" spans="1:8" x14ac:dyDescent="0.25">
      <c r="A256" t="s">
        <v>3427</v>
      </c>
      <c r="B256">
        <v>17.509</v>
      </c>
      <c r="C256">
        <v>18.1539</v>
      </c>
    </row>
    <row r="257" spans="1:4" x14ac:dyDescent="0.25">
      <c r="A257" t="s">
        <v>206</v>
      </c>
      <c r="B257">
        <v>25.333400000000001</v>
      </c>
      <c r="C257">
        <v>26.2666</v>
      </c>
    </row>
    <row r="258" spans="1:4" x14ac:dyDescent="0.25">
      <c r="A258" t="s">
        <v>3428</v>
      </c>
      <c r="B258">
        <v>13.809900000000001</v>
      </c>
      <c r="C258">
        <v>14.238300000000001</v>
      </c>
    </row>
    <row r="259" spans="1:4" x14ac:dyDescent="0.25">
      <c r="A259" t="s">
        <v>3429</v>
      </c>
      <c r="B259">
        <v>28.167300000000001</v>
      </c>
      <c r="C259">
        <v>29.228899999999999</v>
      </c>
    </row>
    <row r="260" spans="1:4" x14ac:dyDescent="0.25">
      <c r="A260" t="s">
        <v>3430</v>
      </c>
      <c r="B260">
        <v>20.467199999999998</v>
      </c>
      <c r="C260">
        <v>21.2376</v>
      </c>
    </row>
    <row r="261" spans="1:4" x14ac:dyDescent="0.25">
      <c r="A261" t="s">
        <v>204</v>
      </c>
      <c r="B261">
        <v>28.156099999999999</v>
      </c>
      <c r="C261">
        <v>29.215800000000002</v>
      </c>
    </row>
    <row r="262" spans="1:4" x14ac:dyDescent="0.25">
      <c r="A262" t="s">
        <v>3431</v>
      </c>
      <c r="B262">
        <v>15.8507</v>
      </c>
      <c r="C262">
        <v>16.367100000000001</v>
      </c>
    </row>
    <row r="267" spans="1:4" x14ac:dyDescent="0.25">
      <c r="A267" t="s">
        <v>1329</v>
      </c>
    </row>
    <row r="269" spans="1:4" x14ac:dyDescent="0.25">
      <c r="A269" s="50" t="s">
        <v>1330</v>
      </c>
      <c r="B269" s="50" t="s">
        <v>1331</v>
      </c>
      <c r="C269" s="50" t="s">
        <v>1332</v>
      </c>
      <c r="D269" s="50" t="s">
        <v>1333</v>
      </c>
    </row>
    <row r="270" spans="1:4" x14ac:dyDescent="0.25">
      <c r="A270" s="50" t="s">
        <v>1728</v>
      </c>
      <c r="B270" s="50"/>
      <c r="C270" s="50">
        <v>0.08</v>
      </c>
      <c r="D270" s="50">
        <v>0.08</v>
      </c>
    </row>
    <row r="271" spans="1:4" x14ac:dyDescent="0.25">
      <c r="A271" s="50" t="s">
        <v>1729</v>
      </c>
      <c r="B271" s="50"/>
      <c r="C271" s="50">
        <v>0.08</v>
      </c>
      <c r="D271" s="50">
        <v>0.08</v>
      </c>
    </row>
    <row r="273" spans="1:9" x14ac:dyDescent="0.25">
      <c r="A273" t="s">
        <v>209</v>
      </c>
      <c r="B273" s="3" t="s">
        <v>153</v>
      </c>
    </row>
    <row r="274" spans="1:9" ht="29.1" customHeight="1" x14ac:dyDescent="0.25">
      <c r="A274" s="47" t="s">
        <v>210</v>
      </c>
      <c r="B274" s="3" t="s">
        <v>153</v>
      </c>
    </row>
    <row r="275" spans="1:9" ht="29.1" customHeight="1" x14ac:dyDescent="0.25">
      <c r="A275" s="47" t="s">
        <v>211</v>
      </c>
      <c r="B275" s="3" t="s">
        <v>153</v>
      </c>
    </row>
    <row r="276" spans="1:9" x14ac:dyDescent="0.25">
      <c r="A276" t="s">
        <v>480</v>
      </c>
      <c r="B276" s="49">
        <v>6.0960999999999999</v>
      </c>
    </row>
    <row r="277" spans="1:9" ht="43.5" customHeight="1" x14ac:dyDescent="0.25">
      <c r="A277" s="47" t="s">
        <v>213</v>
      </c>
      <c r="B277" s="3">
        <v>1648.3180625</v>
      </c>
    </row>
    <row r="278" spans="1:9" x14ac:dyDescent="0.25">
      <c r="B278" s="3"/>
    </row>
    <row r="279" spans="1:9" ht="29.1" customHeight="1" x14ac:dyDescent="0.25">
      <c r="A279" s="47" t="s">
        <v>214</v>
      </c>
      <c r="B279" s="3" t="s">
        <v>153</v>
      </c>
    </row>
    <row r="280" spans="1:9" ht="29.1" customHeight="1" x14ac:dyDescent="0.25">
      <c r="A280" s="47" t="s">
        <v>215</v>
      </c>
      <c r="B280" t="s">
        <v>153</v>
      </c>
    </row>
    <row r="281" spans="1:9" ht="29.1" customHeight="1" x14ac:dyDescent="0.25">
      <c r="A281" s="47" t="s">
        <v>216</v>
      </c>
      <c r="B281" s="3" t="s">
        <v>153</v>
      </c>
    </row>
    <row r="282" spans="1:9" ht="29.1" customHeight="1" x14ac:dyDescent="0.25">
      <c r="A282" s="47" t="s">
        <v>217</v>
      </c>
      <c r="B282" s="3" t="s">
        <v>153</v>
      </c>
    </row>
    <row r="283" spans="1:9" x14ac:dyDescent="0.25">
      <c r="A283" s="47"/>
      <c r="B283" s="3"/>
    </row>
    <row r="284" spans="1:9" x14ac:dyDescent="0.25">
      <c r="A284" s="77" t="s">
        <v>481</v>
      </c>
      <c r="B284" s="78" t="s">
        <v>482</v>
      </c>
    </row>
    <row r="286" spans="1:9" x14ac:dyDescent="0.25">
      <c r="A286" s="77" t="s">
        <v>483</v>
      </c>
      <c r="B286" s="79" t="s">
        <v>1028</v>
      </c>
      <c r="C286" s="80"/>
      <c r="D286" s="80"/>
      <c r="E286" s="76"/>
      <c r="F286" s="76"/>
      <c r="G286" s="76"/>
      <c r="H286" s="76"/>
      <c r="I286" s="76"/>
    </row>
    <row r="287" spans="1:9" x14ac:dyDescent="0.25">
      <c r="A287" s="76"/>
      <c r="B287" s="81" t="s">
        <v>486</v>
      </c>
      <c r="C287" s="82" t="s">
        <v>958</v>
      </c>
      <c r="D287" s="83" t="s">
        <v>959</v>
      </c>
      <c r="E287" s="81" t="s">
        <v>148</v>
      </c>
      <c r="F287" s="82" t="s">
        <v>960</v>
      </c>
      <c r="G287" s="81" t="s">
        <v>961</v>
      </c>
      <c r="H287" s="76"/>
      <c r="I287" s="76"/>
    </row>
    <row r="288" spans="1:9" x14ac:dyDescent="0.25">
      <c r="A288" s="76"/>
      <c r="B288" s="84" t="s">
        <v>3432</v>
      </c>
      <c r="C288" s="84" t="s">
        <v>2449</v>
      </c>
      <c r="D288" s="84" t="s">
        <v>2420</v>
      </c>
      <c r="E288" s="85">
        <v>1368400</v>
      </c>
      <c r="F288" s="86">
        <v>20.073</v>
      </c>
      <c r="G288" s="86">
        <v>20.05</v>
      </c>
      <c r="H288" s="87"/>
      <c r="I288" s="76"/>
    </row>
    <row r="289" spans="1:9" x14ac:dyDescent="0.25">
      <c r="A289" s="76"/>
      <c r="B289" s="84" t="s">
        <v>3432</v>
      </c>
      <c r="C289" s="84" t="s">
        <v>2451</v>
      </c>
      <c r="D289" s="84" t="s">
        <v>2420</v>
      </c>
      <c r="E289" s="85">
        <v>27375</v>
      </c>
      <c r="F289" s="86">
        <v>3639.1547999999998</v>
      </c>
      <c r="G289" s="86">
        <v>3657.7</v>
      </c>
      <c r="H289" s="87"/>
      <c r="I289" s="76"/>
    </row>
    <row r="290" spans="1:9" x14ac:dyDescent="0.25">
      <c r="A290" s="76"/>
      <c r="B290" s="84" t="s">
        <v>3432</v>
      </c>
      <c r="C290" s="84" t="s">
        <v>3337</v>
      </c>
      <c r="D290" s="84" t="s">
        <v>2420</v>
      </c>
      <c r="E290" s="85">
        <v>340104.99999999988</v>
      </c>
      <c r="F290" s="86">
        <v>649.74879999999996</v>
      </c>
      <c r="G290" s="86">
        <v>646</v>
      </c>
      <c r="H290" s="87"/>
      <c r="I290" s="76"/>
    </row>
    <row r="291" spans="1:9" x14ac:dyDescent="0.25">
      <c r="A291" s="76"/>
      <c r="B291" s="84" t="s">
        <v>3432</v>
      </c>
      <c r="C291" s="84" t="s">
        <v>2454</v>
      </c>
      <c r="D291" s="84" t="s">
        <v>2420</v>
      </c>
      <c r="E291" s="85">
        <v>404975.00000000012</v>
      </c>
      <c r="F291" s="86">
        <v>247.78110000000001</v>
      </c>
      <c r="G291" s="86">
        <v>248.46</v>
      </c>
      <c r="H291" s="87"/>
      <c r="I291" s="76"/>
    </row>
    <row r="292" spans="1:9" x14ac:dyDescent="0.25">
      <c r="A292" s="76"/>
      <c r="B292" s="84" t="s">
        <v>3432</v>
      </c>
      <c r="C292" s="84" t="s">
        <v>3204</v>
      </c>
      <c r="D292" s="84" t="s">
        <v>2420</v>
      </c>
      <c r="E292" s="85">
        <v>46875</v>
      </c>
      <c r="F292" s="86">
        <v>262.10000000000002</v>
      </c>
      <c r="G292" s="86">
        <v>266.33999999999997</v>
      </c>
      <c r="H292" s="87"/>
      <c r="I292" s="76"/>
    </row>
    <row r="293" spans="1:9" x14ac:dyDescent="0.25">
      <c r="A293" s="76"/>
      <c r="B293" s="84" t="s">
        <v>3432</v>
      </c>
      <c r="C293" s="84" t="s">
        <v>2455</v>
      </c>
      <c r="D293" s="84" t="s">
        <v>2420</v>
      </c>
      <c r="E293" s="85">
        <v>9400</v>
      </c>
      <c r="F293" s="86">
        <v>249.92750000000001</v>
      </c>
      <c r="G293" s="86">
        <v>247.12</v>
      </c>
      <c r="H293" s="87"/>
      <c r="I293" s="76"/>
    </row>
    <row r="294" spans="1:9" x14ac:dyDescent="0.25">
      <c r="A294" s="76"/>
      <c r="B294" s="84" t="s">
        <v>3432</v>
      </c>
      <c r="C294" s="84" t="s">
        <v>3207</v>
      </c>
      <c r="D294" s="84" t="s">
        <v>2420</v>
      </c>
      <c r="E294" s="85">
        <v>360000</v>
      </c>
      <c r="F294" s="86">
        <v>1225.9015870000001</v>
      </c>
      <c r="G294" s="86">
        <v>1235.2</v>
      </c>
      <c r="H294" s="87"/>
      <c r="I294" s="76"/>
    </row>
    <row r="295" spans="1:9" x14ac:dyDescent="0.25">
      <c r="A295" s="76"/>
      <c r="B295" s="84" t="s">
        <v>3432</v>
      </c>
      <c r="C295" s="84" t="s">
        <v>3433</v>
      </c>
      <c r="D295" s="84" t="s">
        <v>2420</v>
      </c>
      <c r="E295" s="85">
        <v>8400</v>
      </c>
      <c r="F295" s="86">
        <v>4104.4023999999999</v>
      </c>
      <c r="G295" s="86">
        <v>4055.6</v>
      </c>
      <c r="H295" s="87"/>
      <c r="I295" s="76"/>
    </row>
    <row r="296" spans="1:9" x14ac:dyDescent="0.25">
      <c r="A296" s="76"/>
      <c r="B296" s="84" t="s">
        <v>3432</v>
      </c>
      <c r="C296" s="84" t="s">
        <v>3226</v>
      </c>
      <c r="D296" s="84" t="s">
        <v>2420</v>
      </c>
      <c r="E296" s="85">
        <v>214200</v>
      </c>
      <c r="F296" s="86">
        <v>1320.9</v>
      </c>
      <c r="G296" s="86">
        <v>1278.5</v>
      </c>
      <c r="H296" s="87"/>
      <c r="I296" s="76"/>
    </row>
    <row r="297" spans="1:9" x14ac:dyDescent="0.25">
      <c r="A297" s="76"/>
      <c r="B297" s="84" t="s">
        <v>3432</v>
      </c>
      <c r="C297" s="84" t="s">
        <v>2426</v>
      </c>
      <c r="D297" s="84" t="s">
        <v>2420</v>
      </c>
      <c r="E297" s="85">
        <v>99750</v>
      </c>
      <c r="F297" s="86">
        <v>1606.863787</v>
      </c>
      <c r="G297" s="86">
        <v>1662.9</v>
      </c>
      <c r="H297" s="87"/>
      <c r="I297" s="76"/>
    </row>
    <row r="298" spans="1:9" x14ac:dyDescent="0.25">
      <c r="A298" s="76"/>
      <c r="B298" s="84" t="s">
        <v>3432</v>
      </c>
      <c r="C298" s="84" t="s">
        <v>3254</v>
      </c>
      <c r="D298" s="84" t="s">
        <v>2420</v>
      </c>
      <c r="E298" s="85">
        <v>283500</v>
      </c>
      <c r="F298" s="86">
        <v>456.75150500000001</v>
      </c>
      <c r="G298" s="86">
        <v>446.8</v>
      </c>
      <c r="H298" s="87"/>
      <c r="I298" s="76"/>
    </row>
    <row r="299" spans="1:9" x14ac:dyDescent="0.25">
      <c r="A299" s="76"/>
      <c r="B299" s="84" t="s">
        <v>3432</v>
      </c>
      <c r="C299" s="84" t="s">
        <v>3246</v>
      </c>
      <c r="D299" s="84" t="s">
        <v>2420</v>
      </c>
      <c r="E299" s="85">
        <v>3300</v>
      </c>
      <c r="F299" s="86">
        <v>2762.4</v>
      </c>
      <c r="G299" s="86">
        <v>2729.7</v>
      </c>
      <c r="H299" s="87"/>
      <c r="I299" s="76"/>
    </row>
    <row r="300" spans="1:9" x14ac:dyDescent="0.25">
      <c r="A300" s="76"/>
      <c r="B300" s="84" t="s">
        <v>3432</v>
      </c>
      <c r="C300" s="84" t="s">
        <v>3256</v>
      </c>
      <c r="D300" s="84" t="s">
        <v>2420</v>
      </c>
      <c r="E300" s="85">
        <v>40000</v>
      </c>
      <c r="F300" s="86">
        <v>167.8938</v>
      </c>
      <c r="G300" s="86">
        <v>162.44999999999999</v>
      </c>
      <c r="H300" s="87"/>
      <c r="I300" s="76"/>
    </row>
    <row r="301" spans="1:9" x14ac:dyDescent="0.25">
      <c r="A301" s="76"/>
      <c r="B301" s="84" t="s">
        <v>3432</v>
      </c>
      <c r="C301" s="84" t="s">
        <v>3251</v>
      </c>
      <c r="D301" s="84" t="s">
        <v>2420</v>
      </c>
      <c r="E301" s="85">
        <v>10000</v>
      </c>
      <c r="F301" s="86">
        <v>1035.71</v>
      </c>
      <c r="G301" s="86">
        <v>1021.15</v>
      </c>
      <c r="H301" s="87"/>
      <c r="I301" s="76"/>
    </row>
    <row r="302" spans="1:9" x14ac:dyDescent="0.25">
      <c r="A302" s="76"/>
      <c r="B302" s="84" t="s">
        <v>3432</v>
      </c>
      <c r="C302" s="84" t="s">
        <v>2428</v>
      </c>
      <c r="D302" s="84" t="s">
        <v>2420</v>
      </c>
      <c r="E302" s="85">
        <v>103125</v>
      </c>
      <c r="F302" s="86">
        <v>1360.429099</v>
      </c>
      <c r="G302" s="86">
        <v>1275.9000000000001</v>
      </c>
      <c r="H302" s="87"/>
      <c r="I302" s="76"/>
    </row>
    <row r="303" spans="1:9" x14ac:dyDescent="0.25">
      <c r="A303" s="76"/>
      <c r="B303" s="84" t="s">
        <v>3432</v>
      </c>
      <c r="C303" s="84" t="s">
        <v>2458</v>
      </c>
      <c r="D303" s="84" t="s">
        <v>2420</v>
      </c>
      <c r="E303" s="85">
        <v>9000</v>
      </c>
      <c r="F303" s="86">
        <v>921.2</v>
      </c>
      <c r="G303" s="86">
        <v>942.35</v>
      </c>
      <c r="H303" s="87"/>
      <c r="I303" s="76"/>
    </row>
    <row r="304" spans="1:9" x14ac:dyDescent="0.25">
      <c r="A304" s="76"/>
      <c r="B304" s="84" t="s">
        <v>3432</v>
      </c>
      <c r="C304" s="84" t="s">
        <v>2422</v>
      </c>
      <c r="D304" s="84" t="s">
        <v>2420</v>
      </c>
      <c r="E304" s="85">
        <v>78975</v>
      </c>
      <c r="F304" s="86">
        <v>272.5378</v>
      </c>
      <c r="G304" s="86">
        <v>265.10000000000002</v>
      </c>
      <c r="H304" s="87"/>
      <c r="I304" s="76"/>
    </row>
    <row r="305" spans="1:9" x14ac:dyDescent="0.25">
      <c r="A305" s="76"/>
      <c r="B305" s="84" t="s">
        <v>3432</v>
      </c>
      <c r="C305" s="84" t="s">
        <v>2421</v>
      </c>
      <c r="D305" s="84" t="s">
        <v>2420</v>
      </c>
      <c r="E305" s="85">
        <v>212325</v>
      </c>
      <c r="F305" s="86">
        <v>1833.864644</v>
      </c>
      <c r="G305" s="86">
        <v>1896.4</v>
      </c>
      <c r="H305" s="87"/>
      <c r="I305" s="76"/>
    </row>
    <row r="306" spans="1:9" x14ac:dyDescent="0.25">
      <c r="A306" s="76"/>
      <c r="B306" s="84" t="s">
        <v>3432</v>
      </c>
      <c r="C306" s="84" t="s">
        <v>3249</v>
      </c>
      <c r="D306" s="84" t="s">
        <v>2420</v>
      </c>
      <c r="E306" s="85">
        <v>1854</v>
      </c>
      <c r="F306" s="86">
        <v>2411</v>
      </c>
      <c r="G306" s="86">
        <v>2421.8000000000002</v>
      </c>
      <c r="H306" s="87"/>
      <c r="I306" s="76"/>
    </row>
    <row r="307" spans="1:9" x14ac:dyDescent="0.25">
      <c r="A307" s="76"/>
      <c r="B307" s="84" t="s">
        <v>3432</v>
      </c>
      <c r="C307" s="84" t="s">
        <v>2434</v>
      </c>
      <c r="D307" s="84" t="s">
        <v>2420</v>
      </c>
      <c r="E307" s="85">
        <v>9000</v>
      </c>
      <c r="F307" s="86">
        <v>4334.2367000000004</v>
      </c>
      <c r="G307" s="86">
        <v>4364.2</v>
      </c>
      <c r="H307" s="87"/>
      <c r="I307" s="76"/>
    </row>
    <row r="308" spans="1:9" x14ac:dyDescent="0.25">
      <c r="A308" s="76"/>
      <c r="B308" s="84" t="s">
        <v>3432</v>
      </c>
      <c r="C308" s="84" t="s">
        <v>2435</v>
      </c>
      <c r="D308" s="84" t="s">
        <v>2420</v>
      </c>
      <c r="E308" s="85">
        <v>732600</v>
      </c>
      <c r="F308" s="86">
        <v>792.60151599999995</v>
      </c>
      <c r="G308" s="86">
        <v>776.1</v>
      </c>
      <c r="H308" s="87"/>
      <c r="I308" s="76"/>
    </row>
    <row r="309" spans="1:9" x14ac:dyDescent="0.25">
      <c r="A309" s="76"/>
      <c r="B309" s="84" t="s">
        <v>3432</v>
      </c>
      <c r="C309" s="84" t="s">
        <v>3283</v>
      </c>
      <c r="D309" s="84" t="s">
        <v>2420</v>
      </c>
      <c r="E309" s="85">
        <v>3300</v>
      </c>
      <c r="F309" s="86">
        <v>598.9</v>
      </c>
      <c r="G309" s="86">
        <v>590</v>
      </c>
      <c r="H309" s="87"/>
      <c r="I309" s="76"/>
    </row>
    <row r="310" spans="1:9" x14ac:dyDescent="0.25">
      <c r="A310" s="76"/>
      <c r="B310" s="84" t="s">
        <v>3432</v>
      </c>
      <c r="C310" s="84" t="s">
        <v>3270</v>
      </c>
      <c r="D310" s="84" t="s">
        <v>2420</v>
      </c>
      <c r="E310" s="85">
        <v>9300</v>
      </c>
      <c r="F310" s="86">
        <v>5069.8548709999995</v>
      </c>
      <c r="G310" s="86">
        <v>5124</v>
      </c>
      <c r="H310" s="87"/>
      <c r="I310" s="76"/>
    </row>
    <row r="311" spans="1:9" x14ac:dyDescent="0.25">
      <c r="A311" s="76"/>
      <c r="B311" s="84" t="s">
        <v>3432</v>
      </c>
      <c r="C311" s="84" t="s">
        <v>3271</v>
      </c>
      <c r="D311" s="84" t="s">
        <v>2420</v>
      </c>
      <c r="E311" s="85">
        <v>60200</v>
      </c>
      <c r="F311" s="86">
        <v>1053.1151</v>
      </c>
      <c r="G311" s="86">
        <v>1042.3</v>
      </c>
      <c r="H311" s="87"/>
      <c r="I311" s="76"/>
    </row>
    <row r="312" spans="1:9" x14ac:dyDescent="0.25">
      <c r="A312" s="76"/>
      <c r="B312" s="84" t="s">
        <v>3432</v>
      </c>
      <c r="C312" s="84" t="s">
        <v>2436</v>
      </c>
      <c r="D312" s="84" t="s">
        <v>2420</v>
      </c>
      <c r="E312" s="85">
        <v>38475</v>
      </c>
      <c r="F312" s="86">
        <v>380.86579999999998</v>
      </c>
      <c r="G312" s="86">
        <v>376.85</v>
      </c>
      <c r="H312" s="87"/>
      <c r="I312" s="76"/>
    </row>
    <row r="313" spans="1:9" x14ac:dyDescent="0.25">
      <c r="A313" s="76"/>
      <c r="B313" s="84" t="s">
        <v>3432</v>
      </c>
      <c r="C313" s="84" t="s">
        <v>3262</v>
      </c>
      <c r="D313" s="84" t="s">
        <v>2420</v>
      </c>
      <c r="E313" s="85">
        <v>91875</v>
      </c>
      <c r="F313" s="86">
        <v>339.89690000000002</v>
      </c>
      <c r="G313" s="86">
        <v>354.52</v>
      </c>
      <c r="H313" s="87"/>
      <c r="I313" s="76"/>
    </row>
    <row r="314" spans="1:9" x14ac:dyDescent="0.25">
      <c r="A314" s="76"/>
      <c r="B314" s="84" t="s">
        <v>3432</v>
      </c>
      <c r="C314" s="84" t="s">
        <v>3263</v>
      </c>
      <c r="D314" s="84" t="s">
        <v>2420</v>
      </c>
      <c r="E314" s="85">
        <v>25000</v>
      </c>
      <c r="F314" s="86">
        <v>363.995</v>
      </c>
      <c r="G314" s="86">
        <v>361.1</v>
      </c>
      <c r="H314" s="87"/>
      <c r="I314" s="76"/>
    </row>
    <row r="315" spans="1:9" x14ac:dyDescent="0.25">
      <c r="A315" s="76"/>
      <c r="B315" s="84" t="s">
        <v>3432</v>
      </c>
      <c r="C315" s="84" t="s">
        <v>3266</v>
      </c>
      <c r="D315" s="84" t="s">
        <v>2420</v>
      </c>
      <c r="E315" s="85">
        <v>96775</v>
      </c>
      <c r="F315" s="86">
        <v>309.8184</v>
      </c>
      <c r="G315" s="86">
        <v>302.3</v>
      </c>
      <c r="H315" s="87"/>
      <c r="I315" s="76"/>
    </row>
    <row r="316" spans="1:9" x14ac:dyDescent="0.25">
      <c r="A316" s="76"/>
      <c r="B316" s="84" t="s">
        <v>3432</v>
      </c>
      <c r="C316" s="84" t="s">
        <v>3278</v>
      </c>
      <c r="D316" s="84" t="s">
        <v>2420</v>
      </c>
      <c r="E316" s="85">
        <v>290000</v>
      </c>
      <c r="F316" s="86">
        <v>295.52159999999998</v>
      </c>
      <c r="G316" s="86">
        <v>287.8</v>
      </c>
      <c r="H316" s="87"/>
      <c r="I316" s="76"/>
    </row>
    <row r="317" spans="1:9" x14ac:dyDescent="0.25">
      <c r="A317" s="76"/>
      <c r="B317" s="84" t="s">
        <v>3432</v>
      </c>
      <c r="C317" s="84" t="s">
        <v>2447</v>
      </c>
      <c r="D317" s="84" t="s">
        <v>2420</v>
      </c>
      <c r="E317" s="85">
        <v>17625</v>
      </c>
      <c r="F317" s="86">
        <v>2325.5468089999999</v>
      </c>
      <c r="G317" s="86">
        <v>2420.8000000000002</v>
      </c>
      <c r="H317" s="87"/>
      <c r="I317" s="76"/>
    </row>
    <row r="318" spans="1:9" x14ac:dyDescent="0.25">
      <c r="A318" s="76"/>
      <c r="B318" s="84" t="s">
        <v>3432</v>
      </c>
      <c r="C318" s="84" t="s">
        <v>3280</v>
      </c>
      <c r="D318" s="84" t="s">
        <v>2420</v>
      </c>
      <c r="E318" s="85">
        <v>209250</v>
      </c>
      <c r="F318" s="86">
        <v>95.107299999999995</v>
      </c>
      <c r="G318" s="86">
        <v>96.96</v>
      </c>
      <c r="H318" s="87"/>
      <c r="I318" s="76"/>
    </row>
    <row r="319" spans="1:9" x14ac:dyDescent="0.25">
      <c r="A319" s="76"/>
      <c r="B319" s="84" t="s">
        <v>3432</v>
      </c>
      <c r="C319" s="84" t="s">
        <v>2419</v>
      </c>
      <c r="D319" s="84" t="s">
        <v>2420</v>
      </c>
      <c r="E319" s="85">
        <v>33750</v>
      </c>
      <c r="F319" s="86">
        <v>2782.3911400000002</v>
      </c>
      <c r="G319" s="86">
        <v>2802.8</v>
      </c>
      <c r="H319" s="87"/>
      <c r="I319" s="76"/>
    </row>
    <row r="320" spans="1:9" x14ac:dyDescent="0.25">
      <c r="A320" s="76"/>
      <c r="B320" s="84" t="s">
        <v>3432</v>
      </c>
      <c r="C320" s="84" t="s">
        <v>2439</v>
      </c>
      <c r="D320" s="84" t="s">
        <v>2420</v>
      </c>
      <c r="E320" s="85">
        <v>39100</v>
      </c>
      <c r="F320" s="86">
        <v>407.65219999999999</v>
      </c>
      <c r="G320" s="86">
        <v>412.2</v>
      </c>
      <c r="H320" s="87"/>
      <c r="I320" s="76"/>
    </row>
    <row r="321" spans="1:9" x14ac:dyDescent="0.25">
      <c r="A321" s="76"/>
      <c r="B321" s="84" t="s">
        <v>3432</v>
      </c>
      <c r="C321" s="84" t="s">
        <v>2440</v>
      </c>
      <c r="D321" s="84" t="s">
        <v>2420</v>
      </c>
      <c r="E321" s="85">
        <v>70400</v>
      </c>
      <c r="F321" s="86">
        <v>304.27050000000003</v>
      </c>
      <c r="G321" s="86">
        <v>315.75</v>
      </c>
      <c r="H321" s="87"/>
      <c r="I321" s="76"/>
    </row>
    <row r="322" spans="1:9" x14ac:dyDescent="0.25">
      <c r="A322" s="76"/>
      <c r="B322" s="84" t="s">
        <v>3432</v>
      </c>
      <c r="C322" s="84" t="s">
        <v>2441</v>
      </c>
      <c r="D322" s="84" t="s">
        <v>2420</v>
      </c>
      <c r="E322" s="85">
        <v>47925</v>
      </c>
      <c r="F322" s="86">
        <v>1287.552113</v>
      </c>
      <c r="G322" s="86">
        <v>1270.3</v>
      </c>
      <c r="H322" s="87"/>
      <c r="I322" s="76"/>
    </row>
    <row r="323" spans="1:9" x14ac:dyDescent="0.25">
      <c r="A323" s="76"/>
      <c r="B323" s="84" t="s">
        <v>3432</v>
      </c>
      <c r="C323" s="84" t="s">
        <v>2424</v>
      </c>
      <c r="D323" s="84" t="s">
        <v>2420</v>
      </c>
      <c r="E323" s="85">
        <v>108000</v>
      </c>
      <c r="F323" s="86">
        <v>378.96199999999999</v>
      </c>
      <c r="G323" s="86">
        <v>385.9</v>
      </c>
      <c r="H323" s="87"/>
      <c r="I323" s="76"/>
    </row>
    <row r="324" spans="1:9" x14ac:dyDescent="0.25">
      <c r="A324" s="76"/>
      <c r="B324" s="84" t="s">
        <v>3432</v>
      </c>
      <c r="C324" s="84" t="s">
        <v>3311</v>
      </c>
      <c r="D324" s="84" t="s">
        <v>2420</v>
      </c>
      <c r="E324" s="85">
        <v>10675</v>
      </c>
      <c r="F324" s="86">
        <v>4067.9229999999998</v>
      </c>
      <c r="G324" s="86">
        <v>4037.7</v>
      </c>
      <c r="H324" s="87"/>
      <c r="I324" s="76"/>
    </row>
    <row r="325" spans="1:9" x14ac:dyDescent="0.25">
      <c r="A325" s="76"/>
      <c r="B325" s="84" t="s">
        <v>3432</v>
      </c>
      <c r="C325" s="84" t="s">
        <v>3293</v>
      </c>
      <c r="D325" s="84" t="s">
        <v>2420</v>
      </c>
      <c r="E325" s="85">
        <v>494500</v>
      </c>
      <c r="F325" s="86">
        <v>144.95070000000001</v>
      </c>
      <c r="G325" s="86">
        <v>145.55000000000001</v>
      </c>
      <c r="H325" s="87"/>
      <c r="I325" s="76"/>
    </row>
    <row r="326" spans="1:9" x14ac:dyDescent="0.25">
      <c r="A326" s="76"/>
      <c r="B326" s="84" t="s">
        <v>3432</v>
      </c>
      <c r="C326" s="84" t="s">
        <v>2437</v>
      </c>
      <c r="D326" s="84" t="s">
        <v>2420</v>
      </c>
      <c r="E326" s="85">
        <v>5600</v>
      </c>
      <c r="F326" s="86">
        <v>1320.2249999999999</v>
      </c>
      <c r="G326" s="86">
        <v>1270.7</v>
      </c>
      <c r="H326" s="87"/>
      <c r="I326" s="76"/>
    </row>
    <row r="327" spans="1:9" x14ac:dyDescent="0.25">
      <c r="A327" s="76"/>
      <c r="B327" s="84" t="s">
        <v>3432</v>
      </c>
      <c r="C327" s="84" t="s">
        <v>2438</v>
      </c>
      <c r="D327" s="84" t="s">
        <v>2420</v>
      </c>
      <c r="E327" s="85">
        <v>25731000</v>
      </c>
      <c r="F327" s="86">
        <v>9.7107829999999993</v>
      </c>
      <c r="G327" s="86">
        <v>10.26</v>
      </c>
      <c r="H327" s="87"/>
      <c r="I327" s="76"/>
    </row>
    <row r="328" spans="1:9" x14ac:dyDescent="0.25">
      <c r="A328" s="76"/>
      <c r="B328" s="84" t="s">
        <v>3432</v>
      </c>
      <c r="C328" s="84" t="s">
        <v>3305</v>
      </c>
      <c r="D328" s="84" t="s">
        <v>2420</v>
      </c>
      <c r="E328" s="85">
        <v>18450</v>
      </c>
      <c r="F328" s="86">
        <v>4488.1032999999998</v>
      </c>
      <c r="G328" s="86">
        <v>4321.3</v>
      </c>
      <c r="H328" s="87"/>
      <c r="I328" s="76"/>
    </row>
    <row r="329" spans="1:9" x14ac:dyDescent="0.25">
      <c r="A329" s="76"/>
      <c r="B329" s="84" t="s">
        <v>3432</v>
      </c>
      <c r="C329" s="84" t="s">
        <v>3306</v>
      </c>
      <c r="D329" s="84" t="s">
        <v>2420</v>
      </c>
      <c r="E329" s="85">
        <v>67200</v>
      </c>
      <c r="F329" s="86">
        <v>885.55003499999998</v>
      </c>
      <c r="G329" s="86">
        <v>921.35</v>
      </c>
      <c r="H329" s="87"/>
      <c r="I329" s="76"/>
    </row>
    <row r="330" spans="1:9" x14ac:dyDescent="0.25">
      <c r="A330" s="76"/>
      <c r="B330" s="84" t="s">
        <v>3432</v>
      </c>
      <c r="C330" s="84" t="s">
        <v>2425</v>
      </c>
      <c r="D330" s="84" t="s">
        <v>2420</v>
      </c>
      <c r="E330" s="85">
        <v>12600</v>
      </c>
      <c r="F330" s="86">
        <v>3103.1048000000001</v>
      </c>
      <c r="G330" s="86">
        <v>3115</v>
      </c>
      <c r="H330" s="87"/>
      <c r="I330" s="76"/>
    </row>
    <row r="331" spans="1:9" x14ac:dyDescent="0.25">
      <c r="A331" s="76"/>
      <c r="B331" s="84" t="s">
        <v>3432</v>
      </c>
      <c r="C331" s="84" t="s">
        <v>3302</v>
      </c>
      <c r="D331" s="84" t="s">
        <v>2420</v>
      </c>
      <c r="E331" s="85">
        <v>1900</v>
      </c>
      <c r="F331" s="86">
        <v>13058.1579</v>
      </c>
      <c r="G331" s="86">
        <v>13386</v>
      </c>
      <c r="H331" s="87"/>
      <c r="I331" s="76"/>
    </row>
    <row r="332" spans="1:9" x14ac:dyDescent="0.25">
      <c r="A332" s="76"/>
      <c r="B332" s="84" t="s">
        <v>3432</v>
      </c>
      <c r="C332" s="84" t="s">
        <v>2429</v>
      </c>
      <c r="D332" s="84" t="s">
        <v>2420</v>
      </c>
      <c r="E332" s="85">
        <v>232500</v>
      </c>
      <c r="F332" s="86">
        <v>439.56939999999997</v>
      </c>
      <c r="G332" s="86">
        <v>398.45</v>
      </c>
      <c r="H332" s="87"/>
      <c r="I332" s="76"/>
    </row>
    <row r="333" spans="1:9" x14ac:dyDescent="0.25">
      <c r="A333" s="76"/>
      <c r="B333" s="84" t="s">
        <v>3432</v>
      </c>
      <c r="C333" s="84" t="s">
        <v>3328</v>
      </c>
      <c r="D333" s="84" t="s">
        <v>2420</v>
      </c>
      <c r="E333" s="85">
        <v>7500</v>
      </c>
      <c r="F333" s="86">
        <v>1421.8067000000001</v>
      </c>
      <c r="G333" s="86">
        <v>1462.1</v>
      </c>
      <c r="H333" s="87"/>
      <c r="I333" s="76"/>
    </row>
    <row r="334" spans="1:9" x14ac:dyDescent="0.25">
      <c r="A334" s="76"/>
      <c r="B334" s="84" t="s">
        <v>3432</v>
      </c>
      <c r="C334" s="84" t="s">
        <v>3329</v>
      </c>
      <c r="D334" s="84" t="s">
        <v>2420</v>
      </c>
      <c r="E334" s="85">
        <v>823500</v>
      </c>
      <c r="F334" s="86">
        <v>91.259699999999995</v>
      </c>
      <c r="G334" s="86">
        <v>90.89</v>
      </c>
      <c r="H334" s="87"/>
      <c r="I334" s="76"/>
    </row>
    <row r="335" spans="1:9" x14ac:dyDescent="0.25">
      <c r="A335" s="76"/>
      <c r="B335" s="84" t="s">
        <v>3432</v>
      </c>
      <c r="C335" s="84" t="s">
        <v>3316</v>
      </c>
      <c r="D335" s="84" t="s">
        <v>2420</v>
      </c>
      <c r="E335" s="85">
        <v>19300</v>
      </c>
      <c r="F335" s="86">
        <v>4821.8580000000002</v>
      </c>
      <c r="G335" s="86">
        <v>4822.2</v>
      </c>
      <c r="H335" s="87"/>
      <c r="I335" s="76"/>
    </row>
    <row r="336" spans="1:9" x14ac:dyDescent="0.25">
      <c r="A336" s="76"/>
      <c r="B336" s="84" t="s">
        <v>3432</v>
      </c>
      <c r="C336" s="84" t="s">
        <v>3322</v>
      </c>
      <c r="D336" s="84" t="s">
        <v>2420</v>
      </c>
      <c r="E336" s="85">
        <v>45500</v>
      </c>
      <c r="F336" s="86">
        <v>475.16860000000003</v>
      </c>
      <c r="G336" s="86">
        <v>451.25</v>
      </c>
      <c r="H336" s="87"/>
      <c r="I336" s="76"/>
    </row>
    <row r="337" spans="1:9" x14ac:dyDescent="0.25">
      <c r="A337" s="76"/>
      <c r="B337" s="84" t="s">
        <v>3432</v>
      </c>
      <c r="C337" s="84" t="s">
        <v>3237</v>
      </c>
      <c r="D337" s="84" t="s">
        <v>2420</v>
      </c>
      <c r="E337" s="85">
        <v>41275</v>
      </c>
      <c r="F337" s="86">
        <v>325.4769</v>
      </c>
      <c r="G337" s="86">
        <v>338.65</v>
      </c>
      <c r="H337" s="87"/>
      <c r="I337" s="76"/>
    </row>
    <row r="338" spans="1:9" x14ac:dyDescent="0.25">
      <c r="A338" s="76"/>
      <c r="B338" s="84" t="s">
        <v>3432</v>
      </c>
      <c r="C338" s="84" t="s">
        <v>2431</v>
      </c>
      <c r="D338" s="84" t="s">
        <v>2420</v>
      </c>
      <c r="E338" s="85">
        <v>271000</v>
      </c>
      <c r="F338" s="86">
        <v>1342.159056</v>
      </c>
      <c r="G338" s="86">
        <v>1435.2</v>
      </c>
      <c r="H338" s="87"/>
      <c r="I338" s="76"/>
    </row>
    <row r="339" spans="1:9" x14ac:dyDescent="0.25">
      <c r="A339" s="76"/>
      <c r="B339" s="84" t="s">
        <v>3432</v>
      </c>
      <c r="C339" s="84" t="s">
        <v>2432</v>
      </c>
      <c r="D339" s="84" t="s">
        <v>2420</v>
      </c>
      <c r="E339" s="85">
        <v>3003300</v>
      </c>
      <c r="F339" s="86">
        <v>185.847172</v>
      </c>
      <c r="G339" s="86">
        <v>185.83</v>
      </c>
      <c r="H339" s="87"/>
      <c r="I339" s="76"/>
    </row>
    <row r="340" spans="1:9" x14ac:dyDescent="0.25">
      <c r="A340" s="76"/>
      <c r="B340" s="84" t="s">
        <v>3432</v>
      </c>
      <c r="C340" s="84" t="s">
        <v>3342</v>
      </c>
      <c r="D340" s="84" t="s">
        <v>2420</v>
      </c>
      <c r="E340" s="85">
        <v>3850</v>
      </c>
      <c r="F340" s="86">
        <v>4411.2136</v>
      </c>
      <c r="G340" s="86">
        <v>4402.2</v>
      </c>
      <c r="H340" s="87"/>
      <c r="I340" s="76"/>
    </row>
    <row r="341" spans="1:9" x14ac:dyDescent="0.25">
      <c r="A341" s="76"/>
      <c r="B341" s="84" t="s">
        <v>3432</v>
      </c>
      <c r="C341" s="84" t="s">
        <v>2446</v>
      </c>
      <c r="D341" s="84" t="s">
        <v>2420</v>
      </c>
      <c r="E341" s="85">
        <v>4100</v>
      </c>
      <c r="F341" s="86">
        <v>11873.9146</v>
      </c>
      <c r="G341" s="86">
        <v>11655</v>
      </c>
      <c r="H341" s="87"/>
      <c r="I341" s="76"/>
    </row>
    <row r="342" spans="1:9" x14ac:dyDescent="0.25">
      <c r="A342" s="76"/>
      <c r="B342" s="84" t="s">
        <v>3432</v>
      </c>
      <c r="C342" s="84" t="s">
        <v>2444</v>
      </c>
      <c r="D342" s="84" t="s">
        <v>2420</v>
      </c>
      <c r="E342" s="85">
        <v>44000</v>
      </c>
      <c r="F342" s="86">
        <v>215.48</v>
      </c>
      <c r="G342" s="86">
        <v>212.06</v>
      </c>
      <c r="H342" s="87"/>
      <c r="I342" s="76"/>
    </row>
    <row r="343" spans="1:9" x14ac:dyDescent="0.25">
      <c r="A343" s="76"/>
      <c r="B343" s="84" t="s">
        <v>3432</v>
      </c>
      <c r="C343" s="84" t="s">
        <v>2452</v>
      </c>
      <c r="D343" s="84" t="s">
        <v>2420</v>
      </c>
      <c r="E343" s="85">
        <v>28350</v>
      </c>
      <c r="F343" s="86">
        <v>1018.288</v>
      </c>
      <c r="G343" s="86">
        <v>998.95</v>
      </c>
      <c r="H343" s="87"/>
      <c r="I343" s="76"/>
    </row>
    <row r="344" spans="1:9" x14ac:dyDescent="0.25">
      <c r="A344" s="76"/>
      <c r="B344" s="76"/>
      <c r="C344" s="76"/>
      <c r="D344" s="76"/>
      <c r="E344" s="76"/>
      <c r="F344" s="88"/>
      <c r="G344" s="88"/>
      <c r="H344" s="87"/>
      <c r="I344" s="76"/>
    </row>
    <row r="345" spans="1:9" x14ac:dyDescent="0.25">
      <c r="A345" s="76"/>
      <c r="B345" s="79" t="s">
        <v>485</v>
      </c>
      <c r="C345" s="76"/>
      <c r="D345" s="76"/>
      <c r="E345" s="76"/>
      <c r="F345" s="76"/>
      <c r="G345" s="76"/>
      <c r="H345" s="76"/>
      <c r="I345" s="76"/>
    </row>
    <row r="346" spans="1:9" x14ac:dyDescent="0.25">
      <c r="A346" s="76"/>
      <c r="B346" s="81" t="s">
        <v>486</v>
      </c>
      <c r="C346" s="81" t="s">
        <v>487</v>
      </c>
      <c r="D346" s="76"/>
      <c r="E346" s="76"/>
      <c r="F346" s="76"/>
      <c r="G346" s="76"/>
      <c r="H346" s="76"/>
      <c r="I346" s="76"/>
    </row>
    <row r="347" spans="1:9" x14ac:dyDescent="0.25">
      <c r="A347" s="76"/>
      <c r="B347" s="84" t="s">
        <v>3432</v>
      </c>
      <c r="C347" s="89">
        <v>0.39881315422217622</v>
      </c>
      <c r="D347" s="76"/>
      <c r="E347" s="90"/>
      <c r="F347" s="76"/>
      <c r="G347" s="76"/>
      <c r="H347" s="76"/>
      <c r="I347" s="76"/>
    </row>
    <row r="348" spans="1:9" x14ac:dyDescent="0.25">
      <c r="A348" s="76"/>
      <c r="B348" s="76"/>
      <c r="C348" s="76"/>
      <c r="D348" s="76"/>
      <c r="E348" s="76"/>
      <c r="F348" s="76"/>
      <c r="G348" s="76"/>
      <c r="H348" s="76"/>
      <c r="I348" s="76"/>
    </row>
    <row r="349" spans="1:9" x14ac:dyDescent="0.25">
      <c r="A349" s="77" t="s">
        <v>489</v>
      </c>
      <c r="B349" s="78" t="s">
        <v>2459</v>
      </c>
      <c r="C349" s="76"/>
      <c r="D349" s="76"/>
      <c r="E349" s="76"/>
      <c r="F349" s="76"/>
      <c r="G349" s="76"/>
      <c r="H349" s="76"/>
      <c r="I349" s="76"/>
    </row>
    <row r="350" spans="1:9" ht="51.95" customHeight="1" x14ac:dyDescent="0.25">
      <c r="A350" s="76"/>
      <c r="B350" s="81" t="s">
        <v>486</v>
      </c>
      <c r="C350" s="81" t="s">
        <v>967</v>
      </c>
      <c r="D350" s="91" t="s">
        <v>968</v>
      </c>
      <c r="E350" s="91" t="s">
        <v>969</v>
      </c>
      <c r="F350" s="91" t="s">
        <v>970</v>
      </c>
      <c r="G350" s="91" t="s">
        <v>971</v>
      </c>
      <c r="H350" s="76"/>
      <c r="I350" s="76"/>
    </row>
    <row r="351" spans="1:9" x14ac:dyDescent="0.25">
      <c r="A351" s="76"/>
      <c r="B351" s="84" t="s">
        <v>3432</v>
      </c>
      <c r="C351" s="85">
        <v>8519</v>
      </c>
      <c r="D351" s="85">
        <v>0</v>
      </c>
      <c r="E351" s="92">
        <v>5659677906.0200005</v>
      </c>
      <c r="F351" s="92">
        <v>0</v>
      </c>
      <c r="G351" s="92">
        <v>-501523246.88000011</v>
      </c>
      <c r="H351" s="76"/>
      <c r="I351" s="76"/>
    </row>
    <row r="352" spans="1:9" x14ac:dyDescent="0.25">
      <c r="A352" s="76"/>
      <c r="B352" s="76"/>
      <c r="C352" s="94"/>
      <c r="D352" s="95"/>
      <c r="E352" s="96">
        <v>18691756509.944</v>
      </c>
      <c r="F352" s="96">
        <v>15069556039.044001</v>
      </c>
      <c r="G352" s="96">
        <v>15069556039.044001</v>
      </c>
      <c r="H352" s="76"/>
      <c r="I352" s="76"/>
    </row>
    <row r="353" spans="1:9" x14ac:dyDescent="0.25">
      <c r="A353" s="77" t="s">
        <v>491</v>
      </c>
      <c r="B353" s="79" t="s">
        <v>957</v>
      </c>
      <c r="C353" s="76"/>
      <c r="D353" s="76"/>
      <c r="E353" s="76"/>
      <c r="F353" s="76"/>
      <c r="G353" s="76"/>
      <c r="H353" s="76"/>
      <c r="I353" s="76"/>
    </row>
    <row r="354" spans="1:9" ht="129.94999999999999" customHeight="1" x14ac:dyDescent="0.25">
      <c r="A354" s="76"/>
      <c r="B354" s="81" t="s">
        <v>486</v>
      </c>
      <c r="C354" s="81" t="s">
        <v>958</v>
      </c>
      <c r="D354" s="81" t="s">
        <v>959</v>
      </c>
      <c r="E354" s="81" t="s">
        <v>148</v>
      </c>
      <c r="F354" s="81" t="s">
        <v>960</v>
      </c>
      <c r="G354" s="81" t="s">
        <v>961</v>
      </c>
      <c r="H354" s="91" t="s">
        <v>962</v>
      </c>
      <c r="I354" s="76"/>
    </row>
    <row r="355" spans="1:9" x14ac:dyDescent="0.25">
      <c r="A355" s="76"/>
      <c r="B355" s="84" t="s">
        <v>3432</v>
      </c>
      <c r="C355" s="84" t="s">
        <v>3434</v>
      </c>
      <c r="D355" s="84" t="s">
        <v>965</v>
      </c>
      <c r="E355" s="85">
        <v>25650</v>
      </c>
      <c r="F355" s="97">
        <v>1303.368471</v>
      </c>
      <c r="G355" s="97">
        <v>1270.7</v>
      </c>
      <c r="H355" s="89">
        <v>2.4820260945874369E-3</v>
      </c>
      <c r="I355" s="76"/>
    </row>
    <row r="356" spans="1:9" x14ac:dyDescent="0.25">
      <c r="A356" s="76"/>
      <c r="B356" s="84" t="s">
        <v>3432</v>
      </c>
      <c r="C356" s="84" t="s">
        <v>3435</v>
      </c>
      <c r="D356" s="84" t="s">
        <v>965</v>
      </c>
      <c r="E356" s="85">
        <v>22500</v>
      </c>
      <c r="F356" s="97">
        <v>944.03889300000003</v>
      </c>
      <c r="G356" s="97">
        <v>873.4</v>
      </c>
      <c r="H356" s="89">
        <v>1.496482523800715E-3</v>
      </c>
      <c r="I356" s="76"/>
    </row>
    <row r="357" spans="1:9" x14ac:dyDescent="0.25">
      <c r="A357" s="76"/>
      <c r="B357" s="84" t="s">
        <v>3432</v>
      </c>
      <c r="C357" s="84" t="s">
        <v>1030</v>
      </c>
      <c r="D357" s="84" t="s">
        <v>965</v>
      </c>
      <c r="E357" s="85">
        <v>14350</v>
      </c>
      <c r="F357" s="97">
        <v>1204.46093</v>
      </c>
      <c r="G357" s="97">
        <v>1201.7</v>
      </c>
      <c r="H357" s="89">
        <v>1.3131789304132719E-3</v>
      </c>
      <c r="I357" s="76"/>
    </row>
    <row r="358" spans="1:9" x14ac:dyDescent="0.25">
      <c r="A358" s="76"/>
      <c r="B358" s="84" t="s">
        <v>3432</v>
      </c>
      <c r="C358" s="84" t="s">
        <v>3250</v>
      </c>
      <c r="D358" s="84" t="s">
        <v>965</v>
      </c>
      <c r="E358" s="85">
        <v>22950</v>
      </c>
      <c r="F358" s="97">
        <v>1523.8740519999999</v>
      </c>
      <c r="G358" s="97">
        <v>1533.2</v>
      </c>
      <c r="H358" s="89">
        <v>2.6795227222361812E-3</v>
      </c>
      <c r="I358" s="76"/>
    </row>
    <row r="359" spans="1:9" x14ac:dyDescent="0.25">
      <c r="A359" s="76"/>
      <c r="B359" s="84" t="s">
        <v>3432</v>
      </c>
      <c r="C359" s="84" t="s">
        <v>1031</v>
      </c>
      <c r="D359" s="84" t="s">
        <v>965</v>
      </c>
      <c r="E359" s="85">
        <v>11025</v>
      </c>
      <c r="F359" s="97">
        <v>2417.6936000000001</v>
      </c>
      <c r="G359" s="97">
        <v>2440.6</v>
      </c>
      <c r="H359" s="89">
        <v>2.049043360794746E-3</v>
      </c>
      <c r="I359" s="76"/>
    </row>
    <row r="360" spans="1:9" x14ac:dyDescent="0.25">
      <c r="A360" s="76"/>
      <c r="B360" s="84" t="s">
        <v>3432</v>
      </c>
      <c r="C360" s="84" t="s">
        <v>964</v>
      </c>
      <c r="D360" s="84" t="s">
        <v>965</v>
      </c>
      <c r="E360" s="85">
        <v>199125</v>
      </c>
      <c r="F360" s="97">
        <v>177.093502</v>
      </c>
      <c r="G360" s="97">
        <v>166.97</v>
      </c>
      <c r="H360" s="89">
        <v>2.531862869179296E-3</v>
      </c>
      <c r="I360" s="76"/>
    </row>
    <row r="361" spans="1:9" x14ac:dyDescent="0.25">
      <c r="A361" s="76"/>
      <c r="B361" s="76"/>
      <c r="C361" s="76"/>
      <c r="D361" s="76"/>
      <c r="E361" s="94"/>
      <c r="F361" s="98"/>
      <c r="G361" s="98"/>
      <c r="H361" s="90"/>
      <c r="I361" s="76"/>
    </row>
    <row r="362" spans="1:9" x14ac:dyDescent="0.25">
      <c r="A362" s="76"/>
      <c r="B362" s="100"/>
      <c r="C362" s="76"/>
      <c r="D362" s="76"/>
      <c r="E362" s="76"/>
      <c r="F362" s="76"/>
      <c r="G362" s="76"/>
      <c r="H362" s="76"/>
      <c r="I362" s="76"/>
    </row>
    <row r="363" spans="1:9" x14ac:dyDescent="0.25">
      <c r="A363" s="77" t="s">
        <v>493</v>
      </c>
      <c r="B363" s="79" t="s">
        <v>966</v>
      </c>
      <c r="C363" s="76"/>
      <c r="D363" s="76"/>
      <c r="E363" s="76"/>
      <c r="F363" s="76"/>
      <c r="G363" s="76"/>
      <c r="H363" s="76"/>
      <c r="I363" s="76"/>
    </row>
    <row r="364" spans="1:9" ht="51.95" customHeight="1" x14ac:dyDescent="0.25">
      <c r="A364" s="76"/>
      <c r="B364" s="81" t="s">
        <v>486</v>
      </c>
      <c r="C364" s="81" t="s">
        <v>967</v>
      </c>
      <c r="D364" s="91" t="s">
        <v>968</v>
      </c>
      <c r="E364" s="91" t="s">
        <v>969</v>
      </c>
      <c r="F364" s="91" t="s">
        <v>970</v>
      </c>
      <c r="G364" s="91" t="s">
        <v>971</v>
      </c>
      <c r="H364" s="76"/>
      <c r="I364" s="76"/>
    </row>
    <row r="365" spans="1:9" x14ac:dyDescent="0.25">
      <c r="A365" s="76"/>
      <c r="B365" s="84" t="s">
        <v>3432</v>
      </c>
      <c r="C365" s="85">
        <v>280</v>
      </c>
      <c r="D365" s="85">
        <v>553</v>
      </c>
      <c r="E365" s="92">
        <v>145484098.58000001</v>
      </c>
      <c r="F365" s="92">
        <v>309045547.97000003</v>
      </c>
      <c r="G365" s="92">
        <v>-1444917.0399999991</v>
      </c>
      <c r="H365" s="76"/>
      <c r="I365" s="76"/>
    </row>
    <row r="366" spans="1:9" x14ac:dyDescent="0.25">
      <c r="A366" s="76"/>
      <c r="B366" s="76"/>
      <c r="C366" s="76"/>
      <c r="D366" s="76"/>
      <c r="E366" s="76"/>
      <c r="F366" s="76"/>
      <c r="G366" s="76"/>
      <c r="H366" s="76"/>
      <c r="I366" s="76"/>
    </row>
    <row r="367" spans="1:9" x14ac:dyDescent="0.25">
      <c r="A367" s="77" t="s">
        <v>495</v>
      </c>
      <c r="B367" s="78" t="s">
        <v>496</v>
      </c>
      <c r="C367" s="76"/>
      <c r="D367" s="76"/>
      <c r="E367" s="76"/>
      <c r="F367" s="76"/>
      <c r="G367" s="76"/>
      <c r="H367" s="76"/>
      <c r="I367" s="76"/>
    </row>
    <row r="368" spans="1:9" x14ac:dyDescent="0.25">
      <c r="A368" s="76"/>
      <c r="B368" s="101"/>
      <c r="C368" s="76"/>
      <c r="D368" s="76"/>
      <c r="E368" s="76"/>
      <c r="F368" s="76"/>
      <c r="G368" s="76"/>
      <c r="H368" s="76"/>
      <c r="I368" s="76"/>
    </row>
    <row r="369" spans="1:9" x14ac:dyDescent="0.25">
      <c r="A369" s="77" t="s">
        <v>497</v>
      </c>
      <c r="B369" s="79" t="s">
        <v>972</v>
      </c>
      <c r="C369" s="76"/>
      <c r="D369" s="76"/>
      <c r="E369" s="76"/>
      <c r="F369" s="76"/>
      <c r="G369" s="76"/>
      <c r="H369" s="76"/>
      <c r="I369" s="76"/>
    </row>
    <row r="370" spans="1:9" ht="39" customHeight="1" x14ac:dyDescent="0.25">
      <c r="A370" s="77"/>
      <c r="B370" s="81" t="s">
        <v>486</v>
      </c>
      <c r="C370" s="81" t="s">
        <v>958</v>
      </c>
      <c r="D370" s="81" t="s">
        <v>973</v>
      </c>
      <c r="E370" s="91" t="s">
        <v>974</v>
      </c>
      <c r="F370" s="91" t="s">
        <v>975</v>
      </c>
      <c r="G370" s="91" t="s">
        <v>976</v>
      </c>
      <c r="H370" s="76"/>
      <c r="I370" s="76"/>
    </row>
    <row r="371" spans="1:9" x14ac:dyDescent="0.25">
      <c r="A371" s="77"/>
      <c r="B371" s="84" t="s">
        <v>488</v>
      </c>
      <c r="C371" s="84"/>
      <c r="D371" s="84"/>
      <c r="E371" s="84"/>
      <c r="F371" s="102"/>
      <c r="G371" s="102"/>
      <c r="H371" s="76"/>
      <c r="I371" s="76"/>
    </row>
    <row r="372" spans="1:9" x14ac:dyDescent="0.25">
      <c r="A372" s="77"/>
      <c r="B372" s="78"/>
      <c r="C372" s="76"/>
      <c r="D372" s="76"/>
      <c r="E372" s="76"/>
      <c r="F372" s="76"/>
      <c r="G372" s="76"/>
      <c r="H372" s="76"/>
      <c r="I372" s="76"/>
    </row>
    <row r="373" spans="1:9" x14ac:dyDescent="0.25">
      <c r="A373" s="77" t="s">
        <v>499</v>
      </c>
      <c r="B373" s="79" t="s">
        <v>500</v>
      </c>
      <c r="C373" s="76"/>
      <c r="D373" s="76"/>
      <c r="E373" s="76"/>
      <c r="F373" s="76"/>
      <c r="G373" s="76"/>
      <c r="H373" s="76"/>
      <c r="I373" s="76"/>
    </row>
    <row r="374" spans="1:9" x14ac:dyDescent="0.25">
      <c r="A374" s="77"/>
      <c r="B374" s="103"/>
      <c r="C374" s="76"/>
      <c r="D374" s="76"/>
      <c r="E374" s="93"/>
      <c r="F374" s="88"/>
      <c r="G374" s="88"/>
      <c r="H374" s="76"/>
      <c r="I374" s="76"/>
    </row>
    <row r="375" spans="1:9" x14ac:dyDescent="0.25">
      <c r="A375" s="77" t="s">
        <v>501</v>
      </c>
      <c r="B375" s="79" t="s">
        <v>502</v>
      </c>
      <c r="C375" s="76"/>
      <c r="D375" s="76"/>
      <c r="E375" s="76"/>
      <c r="F375" s="76"/>
      <c r="G375" s="76"/>
      <c r="H375" s="76"/>
      <c r="I375" s="76"/>
    </row>
    <row r="376" spans="1:9" x14ac:dyDescent="0.25">
      <c r="A376" s="76"/>
      <c r="B376" s="76"/>
      <c r="C376" s="76"/>
      <c r="D376" s="76"/>
      <c r="E376" s="106"/>
      <c r="F376" s="106"/>
      <c r="G376" s="106"/>
      <c r="H376" s="76"/>
      <c r="I376" s="76"/>
    </row>
    <row r="377" spans="1:9" x14ac:dyDescent="0.25">
      <c r="A377" s="76"/>
      <c r="B377" s="76" t="s">
        <v>503</v>
      </c>
      <c r="C377" s="76"/>
      <c r="D377" s="76"/>
      <c r="E377" s="76"/>
      <c r="F377" s="76"/>
      <c r="G377" s="76"/>
      <c r="H377" s="76"/>
      <c r="I377" s="76"/>
    </row>
    <row r="378" spans="1:9" x14ac:dyDescent="0.25">
      <c r="A378" s="76"/>
      <c r="B378" s="76"/>
      <c r="C378" s="76"/>
      <c r="D378" s="76"/>
      <c r="E378" s="76"/>
      <c r="F378" s="76"/>
      <c r="G378" s="76"/>
      <c r="H378" s="76"/>
      <c r="I378" s="76"/>
    </row>
    <row r="379" spans="1:9" x14ac:dyDescent="0.25">
      <c r="A379" s="77" t="s">
        <v>504</v>
      </c>
      <c r="B379" s="78" t="s">
        <v>505</v>
      </c>
      <c r="C379" s="76"/>
      <c r="D379" s="76"/>
      <c r="E379" s="76"/>
      <c r="F379" s="76"/>
      <c r="G379" s="76"/>
      <c r="H379" s="76"/>
      <c r="I379" s="76"/>
    </row>
    <row r="380" spans="1:9" x14ac:dyDescent="0.25">
      <c r="A380" s="76"/>
      <c r="B380" s="76"/>
      <c r="C380" s="76"/>
      <c r="D380" s="76"/>
      <c r="E380" s="76"/>
      <c r="F380" s="76"/>
      <c r="G380" s="76"/>
      <c r="H380" s="76"/>
      <c r="I380" s="76"/>
    </row>
    <row r="381" spans="1:9" x14ac:dyDescent="0.25">
      <c r="A381" s="76"/>
      <c r="B381" s="76" t="s">
        <v>506</v>
      </c>
      <c r="C381" s="76"/>
      <c r="D381" s="76"/>
      <c r="E381" s="76"/>
      <c r="F381" s="76"/>
      <c r="G381" s="76"/>
      <c r="H381" s="76"/>
      <c r="I381" s="76"/>
    </row>
    <row r="382" spans="1:9" x14ac:dyDescent="0.25">
      <c r="A382" s="76"/>
      <c r="B382" s="76"/>
      <c r="C382" s="76"/>
      <c r="D382" s="76"/>
      <c r="E382" s="76"/>
      <c r="F382" s="76"/>
      <c r="G382" s="76"/>
      <c r="H382" s="76"/>
      <c r="I382" s="76"/>
    </row>
    <row r="383" spans="1:9" x14ac:dyDescent="0.25">
      <c r="A383" s="77" t="s">
        <v>507</v>
      </c>
      <c r="B383" s="78" t="s">
        <v>508</v>
      </c>
      <c r="C383" s="76"/>
      <c r="D383" s="76"/>
      <c r="E383" s="76"/>
      <c r="F383" s="76"/>
      <c r="G383" s="76"/>
      <c r="H383" s="76"/>
      <c r="I383" s="76"/>
    </row>
    <row r="384" spans="1:9" x14ac:dyDescent="0.25">
      <c r="A384" s="76"/>
      <c r="B384" s="76"/>
      <c r="C384" s="76"/>
      <c r="D384" s="76"/>
      <c r="E384" s="76"/>
      <c r="F384" s="76"/>
      <c r="G384" s="76"/>
      <c r="H384" s="76"/>
      <c r="I384" s="76" t="s">
        <v>509</v>
      </c>
    </row>
    <row r="386" spans="1:4" ht="69.95" customHeight="1" x14ac:dyDescent="0.25">
      <c r="A386" s="107" t="s">
        <v>227</v>
      </c>
      <c r="B386" s="107" t="s">
        <v>228</v>
      </c>
      <c r="C386" s="107" t="s">
        <v>5</v>
      </c>
      <c r="D386" s="107" t="s">
        <v>6</v>
      </c>
    </row>
    <row r="387" spans="1:4" ht="69.95" customHeight="1" x14ac:dyDescent="0.25">
      <c r="A387" s="107" t="s">
        <v>3432</v>
      </c>
      <c r="B387" s="107"/>
      <c r="C387" s="107" t="s">
        <v>129</v>
      </c>
      <c r="D387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O55"/>
  <sheetViews>
    <sheetView showGridLines="0" workbookViewId="0">
      <pane ySplit="4" topLeftCell="A35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15" ht="36.75" customHeight="1" x14ac:dyDescent="0.25">
      <c r="A1" s="108" t="s">
        <v>3436</v>
      </c>
      <c r="B1" s="109"/>
      <c r="C1" s="109"/>
      <c r="D1" s="109"/>
      <c r="E1" s="109"/>
      <c r="F1" s="109"/>
      <c r="G1" s="110"/>
    </row>
    <row r="2" spans="1:15" ht="19.5" customHeight="1" x14ac:dyDescent="0.25">
      <c r="A2" s="108" t="s">
        <v>3437</v>
      </c>
      <c r="B2" s="109"/>
      <c r="C2" s="109"/>
      <c r="D2" s="109"/>
      <c r="E2" s="109"/>
      <c r="F2" s="109"/>
      <c r="G2" s="110"/>
      <c r="I2" s="111"/>
      <c r="J2" s="109"/>
      <c r="K2" s="109"/>
      <c r="L2" s="109"/>
      <c r="M2" s="109"/>
      <c r="N2" s="109"/>
      <c r="O2" s="109"/>
    </row>
    <row r="4" spans="1:15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15" x14ac:dyDescent="0.25">
      <c r="A5" s="8"/>
      <c r="B5" s="30"/>
      <c r="C5" s="30"/>
      <c r="D5" s="9"/>
      <c r="E5" s="10"/>
      <c r="F5" s="11"/>
      <c r="G5" s="12"/>
    </row>
    <row r="6" spans="1:15" x14ac:dyDescent="0.25">
      <c r="A6" s="13"/>
      <c r="B6" s="31"/>
      <c r="C6" s="31"/>
      <c r="D6" s="14"/>
      <c r="E6" s="15"/>
      <c r="F6" s="16"/>
      <c r="G6" s="16"/>
    </row>
    <row r="7" spans="1:15" x14ac:dyDescent="0.25">
      <c r="A7" s="13"/>
      <c r="B7" s="31"/>
      <c r="C7" s="31"/>
      <c r="D7" s="14"/>
      <c r="E7" s="15"/>
      <c r="F7" s="16"/>
      <c r="G7" s="16"/>
    </row>
    <row r="8" spans="1:15" x14ac:dyDescent="0.25">
      <c r="A8" s="17" t="s">
        <v>1229</v>
      </c>
      <c r="B8" s="31"/>
      <c r="C8" s="31"/>
      <c r="D8" s="14"/>
      <c r="E8" s="15"/>
      <c r="F8" s="16"/>
      <c r="G8" s="16"/>
    </row>
    <row r="9" spans="1:15" x14ac:dyDescent="0.25">
      <c r="A9" s="13" t="s">
        <v>3438</v>
      </c>
      <c r="B9" s="31" t="s">
        <v>3439</v>
      </c>
      <c r="C9" s="31"/>
      <c r="D9" s="14">
        <v>37936265.168099999</v>
      </c>
      <c r="E9" s="15">
        <v>8313.77</v>
      </c>
      <c r="F9" s="16">
        <v>0.38600000000000001</v>
      </c>
      <c r="G9" s="16"/>
    </row>
    <row r="10" spans="1:15" x14ac:dyDescent="0.25">
      <c r="A10" s="13" t="s">
        <v>1650</v>
      </c>
      <c r="B10" s="31" t="s">
        <v>1651</v>
      </c>
      <c r="C10" s="31"/>
      <c r="D10" s="14">
        <v>21508301.797400001</v>
      </c>
      <c r="E10" s="15">
        <v>5682.47</v>
      </c>
      <c r="F10" s="16">
        <v>0.26379999999999998</v>
      </c>
      <c r="G10" s="16"/>
    </row>
    <row r="11" spans="1:15" x14ac:dyDescent="0.25">
      <c r="A11" s="13" t="s">
        <v>2080</v>
      </c>
      <c r="B11" s="31" t="s">
        <v>2081</v>
      </c>
      <c r="C11" s="31"/>
      <c r="D11" s="14">
        <v>282839.52299999999</v>
      </c>
      <c r="E11" s="15">
        <v>3048.32</v>
      </c>
      <c r="F11" s="16">
        <v>0.14149999999999999</v>
      </c>
      <c r="G11" s="16"/>
    </row>
    <row r="12" spans="1:15" x14ac:dyDescent="0.25">
      <c r="A12" s="13" t="s">
        <v>2031</v>
      </c>
      <c r="B12" s="31" t="s">
        <v>2032</v>
      </c>
      <c r="C12" s="31"/>
      <c r="D12" s="14">
        <v>4870244.5378999999</v>
      </c>
      <c r="E12" s="15">
        <v>1607.37</v>
      </c>
      <c r="F12" s="16">
        <v>7.46E-2</v>
      </c>
      <c r="G12" s="16"/>
    </row>
    <row r="13" spans="1:15" x14ac:dyDescent="0.25">
      <c r="A13" s="13" t="s">
        <v>3440</v>
      </c>
      <c r="B13" s="31" t="s">
        <v>3441</v>
      </c>
      <c r="C13" s="31"/>
      <c r="D13" s="14">
        <v>30964.434000000001</v>
      </c>
      <c r="E13" s="15">
        <v>1269.5</v>
      </c>
      <c r="F13" s="16">
        <v>5.8900000000000001E-2</v>
      </c>
      <c r="G13" s="16"/>
    </row>
    <row r="14" spans="1:15" x14ac:dyDescent="0.25">
      <c r="A14" s="13" t="s">
        <v>3442</v>
      </c>
      <c r="B14" s="31" t="s">
        <v>3443</v>
      </c>
      <c r="C14" s="31"/>
      <c r="D14" s="14">
        <v>7631469.3198999995</v>
      </c>
      <c r="E14" s="15">
        <v>1266.67</v>
      </c>
      <c r="F14" s="16">
        <v>5.8799999999999998E-2</v>
      </c>
      <c r="G14" s="16"/>
    </row>
    <row r="15" spans="1:15" x14ac:dyDescent="0.25">
      <c r="A15" s="13" t="s">
        <v>2084</v>
      </c>
      <c r="B15" s="31" t="s">
        <v>2085</v>
      </c>
      <c r="C15" s="31"/>
      <c r="D15" s="14">
        <v>2268283.2828000002</v>
      </c>
      <c r="E15" s="15">
        <v>251.8</v>
      </c>
      <c r="F15" s="16">
        <v>1.17E-2</v>
      </c>
      <c r="G15" s="16"/>
    </row>
    <row r="16" spans="1:15" x14ac:dyDescent="0.25">
      <c r="A16" s="13" t="s">
        <v>3444</v>
      </c>
      <c r="B16" s="31" t="s">
        <v>3445</v>
      </c>
      <c r="C16" s="31"/>
      <c r="D16" s="14">
        <v>8.9999999999999998E-4</v>
      </c>
      <c r="E16" s="15">
        <v>0</v>
      </c>
      <c r="F16" s="16">
        <v>0</v>
      </c>
      <c r="G16" s="16"/>
    </row>
    <row r="17" spans="1:7" x14ac:dyDescent="0.25">
      <c r="A17" s="13"/>
      <c r="B17" s="31"/>
      <c r="C17" s="31"/>
      <c r="D17" s="14"/>
      <c r="E17" s="15"/>
      <c r="F17" s="16"/>
      <c r="G17" s="16"/>
    </row>
    <row r="18" spans="1:7" x14ac:dyDescent="0.25">
      <c r="A18" s="24" t="s">
        <v>190</v>
      </c>
      <c r="B18" s="33"/>
      <c r="C18" s="33"/>
      <c r="D18" s="25"/>
      <c r="E18" s="19">
        <v>21439.9</v>
      </c>
      <c r="F18" s="20">
        <v>0.99529999999999996</v>
      </c>
      <c r="G18" s="21"/>
    </row>
    <row r="19" spans="1:7" x14ac:dyDescent="0.25">
      <c r="A19" s="13"/>
      <c r="B19" s="31"/>
      <c r="C19" s="31"/>
      <c r="D19" s="14"/>
      <c r="E19" s="15"/>
      <c r="F19" s="16"/>
      <c r="G19" s="16"/>
    </row>
    <row r="20" spans="1:7" x14ac:dyDescent="0.25">
      <c r="A20" s="17" t="s">
        <v>191</v>
      </c>
      <c r="B20" s="31"/>
      <c r="C20" s="31"/>
      <c r="D20" s="14"/>
      <c r="E20" s="15"/>
      <c r="F20" s="16"/>
      <c r="G20" s="16"/>
    </row>
    <row r="21" spans="1:7" x14ac:dyDescent="0.25">
      <c r="A21" s="13" t="s">
        <v>192</v>
      </c>
      <c r="B21" s="31"/>
      <c r="C21" s="31"/>
      <c r="D21" s="14"/>
      <c r="E21" s="15">
        <v>112.94</v>
      </c>
      <c r="F21" s="16">
        <v>5.1999999999999998E-3</v>
      </c>
      <c r="G21" s="16">
        <v>5.2331000000000003E-2</v>
      </c>
    </row>
    <row r="22" spans="1:7" x14ac:dyDescent="0.25">
      <c r="A22" s="17" t="s">
        <v>187</v>
      </c>
      <c r="B22" s="32"/>
      <c r="C22" s="32"/>
      <c r="D22" s="18"/>
      <c r="E22" s="19">
        <v>112.94</v>
      </c>
      <c r="F22" s="20">
        <v>5.1999999999999998E-3</v>
      </c>
      <c r="G22" s="21"/>
    </row>
    <row r="23" spans="1:7" x14ac:dyDescent="0.25">
      <c r="A23" s="13"/>
      <c r="B23" s="31"/>
      <c r="C23" s="31"/>
      <c r="D23" s="14"/>
      <c r="E23" s="15"/>
      <c r="F23" s="16"/>
      <c r="G23" s="16"/>
    </row>
    <row r="24" spans="1:7" x14ac:dyDescent="0.25">
      <c r="A24" s="24" t="s">
        <v>190</v>
      </c>
      <c r="B24" s="33"/>
      <c r="C24" s="33"/>
      <c r="D24" s="25"/>
      <c r="E24" s="19">
        <v>112.94</v>
      </c>
      <c r="F24" s="20">
        <v>5.1999999999999998E-3</v>
      </c>
      <c r="G24" s="21"/>
    </row>
    <row r="25" spans="1:7" x14ac:dyDescent="0.25">
      <c r="A25" s="13" t="s">
        <v>193</v>
      </c>
      <c r="B25" s="31"/>
      <c r="C25" s="31"/>
      <c r="D25" s="14"/>
      <c r="E25" s="15">
        <v>1.6191799999999999E-2</v>
      </c>
      <c r="F25" s="68">
        <v>0</v>
      </c>
      <c r="G25" s="16"/>
    </row>
    <row r="26" spans="1:7" x14ac:dyDescent="0.25">
      <c r="A26" s="13" t="s">
        <v>194</v>
      </c>
      <c r="B26" s="31"/>
      <c r="C26" s="31"/>
      <c r="D26" s="14"/>
      <c r="E26" s="35">
        <v>-15.1761918</v>
      </c>
      <c r="F26" s="36">
        <v>-5.0000000000000001E-4</v>
      </c>
      <c r="G26" s="16">
        <v>5.2330000000000002E-2</v>
      </c>
    </row>
    <row r="27" spans="1:7" x14ac:dyDescent="0.25">
      <c r="A27" s="26" t="s">
        <v>195</v>
      </c>
      <c r="B27" s="34"/>
      <c r="C27" s="34"/>
      <c r="D27" s="27"/>
      <c r="E27" s="28">
        <v>21537.68</v>
      </c>
      <c r="F27" s="29">
        <v>1</v>
      </c>
      <c r="G27" s="29"/>
    </row>
    <row r="31" spans="1:7" x14ac:dyDescent="0.25">
      <c r="A31" s="69" t="s">
        <v>197</v>
      </c>
    </row>
    <row r="32" spans="1:7" x14ac:dyDescent="0.25">
      <c r="A32" s="1" t="s">
        <v>199</v>
      </c>
    </row>
    <row r="33" spans="1:3" x14ac:dyDescent="0.25">
      <c r="A33" s="47" t="s">
        <v>200</v>
      </c>
      <c r="B33" s="3" t="s">
        <v>153</v>
      </c>
    </row>
    <row r="34" spans="1:3" x14ac:dyDescent="0.25">
      <c r="A34" t="s">
        <v>201</v>
      </c>
    </row>
    <row r="35" spans="1:3" x14ac:dyDescent="0.25">
      <c r="A35" t="s">
        <v>202</v>
      </c>
      <c r="B35" t="s">
        <v>203</v>
      </c>
      <c r="C35" t="s">
        <v>203</v>
      </c>
    </row>
    <row r="36" spans="1:3" x14ac:dyDescent="0.25">
      <c r="B36" s="48">
        <v>46112</v>
      </c>
      <c r="C36" s="48">
        <v>46142</v>
      </c>
    </row>
    <row r="37" spans="1:3" x14ac:dyDescent="0.25">
      <c r="A37" t="s">
        <v>204</v>
      </c>
      <c r="B37">
        <v>10.3447</v>
      </c>
      <c r="C37">
        <v>10.393800000000001</v>
      </c>
    </row>
    <row r="38" spans="1:3" x14ac:dyDescent="0.25">
      <c r="A38" t="s">
        <v>205</v>
      </c>
      <c r="B38">
        <v>10.3447</v>
      </c>
      <c r="C38">
        <v>10.393800000000001</v>
      </c>
    </row>
    <row r="39" spans="1:3" x14ac:dyDescent="0.25">
      <c r="A39" t="s">
        <v>206</v>
      </c>
      <c r="B39">
        <v>10.3255</v>
      </c>
      <c r="C39">
        <v>10.3727</v>
      </c>
    </row>
    <row r="40" spans="1:3" x14ac:dyDescent="0.25">
      <c r="A40" t="s">
        <v>207</v>
      </c>
      <c r="B40">
        <v>10.3255</v>
      </c>
      <c r="C40">
        <v>10.3727</v>
      </c>
    </row>
    <row r="42" spans="1:3" x14ac:dyDescent="0.25">
      <c r="A42" t="s">
        <v>208</v>
      </c>
      <c r="B42" s="3" t="s">
        <v>153</v>
      </c>
    </row>
    <row r="43" spans="1:3" x14ac:dyDescent="0.25">
      <c r="A43" t="s">
        <v>209</v>
      </c>
      <c r="B43" s="3" t="s">
        <v>153</v>
      </c>
    </row>
    <row r="44" spans="1:3" ht="29.1" customHeight="1" x14ac:dyDescent="0.25">
      <c r="A44" s="47" t="s">
        <v>210</v>
      </c>
      <c r="B44" s="3" t="s">
        <v>153</v>
      </c>
    </row>
    <row r="45" spans="1:3" ht="29.1" customHeight="1" x14ac:dyDescent="0.25">
      <c r="A45" s="47" t="s">
        <v>211</v>
      </c>
      <c r="B45" s="3" t="s">
        <v>153</v>
      </c>
    </row>
    <row r="46" spans="1:3" x14ac:dyDescent="0.25">
      <c r="A46" t="s">
        <v>480</v>
      </c>
      <c r="B46" s="49" t="s">
        <v>153</v>
      </c>
    </row>
    <row r="47" spans="1:3" ht="43.5" customHeight="1" x14ac:dyDescent="0.25">
      <c r="A47" s="47" t="s">
        <v>616</v>
      </c>
      <c r="B47" s="3" t="s">
        <v>153</v>
      </c>
    </row>
    <row r="48" spans="1:3" x14ac:dyDescent="0.25">
      <c r="B48" s="3"/>
    </row>
    <row r="49" spans="1:4" ht="29.1" customHeight="1" x14ac:dyDescent="0.25">
      <c r="A49" s="47" t="s">
        <v>617</v>
      </c>
      <c r="B49" s="3" t="s">
        <v>153</v>
      </c>
    </row>
    <row r="50" spans="1:4" ht="29.1" customHeight="1" x14ac:dyDescent="0.25">
      <c r="A50" s="47" t="s">
        <v>618</v>
      </c>
      <c r="B50" t="s">
        <v>153</v>
      </c>
    </row>
    <row r="51" spans="1:4" ht="29.1" customHeight="1" x14ac:dyDescent="0.25">
      <c r="A51" s="47" t="s">
        <v>619</v>
      </c>
      <c r="B51" s="3" t="s">
        <v>153</v>
      </c>
    </row>
    <row r="52" spans="1:4" ht="29.1" customHeight="1" x14ac:dyDescent="0.25">
      <c r="A52" s="47" t="s">
        <v>620</v>
      </c>
      <c r="B52" s="3" t="s">
        <v>153</v>
      </c>
    </row>
    <row r="54" spans="1:4" ht="69.95" customHeight="1" x14ac:dyDescent="0.25">
      <c r="A54" s="107" t="s">
        <v>227</v>
      </c>
      <c r="B54" s="107" t="s">
        <v>228</v>
      </c>
      <c r="C54" s="107" t="s">
        <v>5</v>
      </c>
      <c r="D54" s="107" t="s">
        <v>6</v>
      </c>
    </row>
    <row r="55" spans="1:4" ht="69.95" customHeight="1" x14ac:dyDescent="0.25">
      <c r="A55" s="107" t="s">
        <v>3446</v>
      </c>
      <c r="B55" s="107"/>
      <c r="C55" s="107" t="s">
        <v>131</v>
      </c>
      <c r="D55" s="107"/>
    </row>
  </sheetData>
  <mergeCells count="3">
    <mergeCell ref="A2:G2"/>
    <mergeCell ref="A1:G1"/>
    <mergeCell ref="I2:O2"/>
  </mergeCells>
  <pageMargins left="0.7" right="0.7" top="0.75" bottom="0.75" header="0.3" footer="0.3"/>
  <pageSetup orientation="portrait" horizontalDpi="300" verticalDpi="30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187"/>
  <sheetViews>
    <sheetView showGridLines="0" workbookViewId="0">
      <pane ySplit="4" topLeftCell="A166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3447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3448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257</v>
      </c>
      <c r="B8" s="31" t="s">
        <v>258</v>
      </c>
      <c r="C8" s="31" t="s">
        <v>259</v>
      </c>
      <c r="D8" s="14">
        <v>1576607</v>
      </c>
      <c r="E8" s="15">
        <v>12166.68</v>
      </c>
      <c r="F8" s="16">
        <v>3.7999999999999999E-2</v>
      </c>
      <c r="G8" s="16"/>
    </row>
    <row r="9" spans="1:7" x14ac:dyDescent="0.25">
      <c r="A9" s="13" t="s">
        <v>263</v>
      </c>
      <c r="B9" s="31" t="s">
        <v>264</v>
      </c>
      <c r="C9" s="31" t="s">
        <v>265</v>
      </c>
      <c r="D9" s="14">
        <v>262177</v>
      </c>
      <c r="E9" s="15">
        <v>10523.78</v>
      </c>
      <c r="F9" s="16">
        <v>3.2899999999999999E-2</v>
      </c>
      <c r="G9" s="16"/>
    </row>
    <row r="10" spans="1:7" x14ac:dyDescent="0.25">
      <c r="A10" s="13" t="s">
        <v>268</v>
      </c>
      <c r="B10" s="31" t="s">
        <v>269</v>
      </c>
      <c r="C10" s="31" t="s">
        <v>270</v>
      </c>
      <c r="D10" s="14">
        <v>324415</v>
      </c>
      <c r="E10" s="15">
        <v>9639.99</v>
      </c>
      <c r="F10" s="16">
        <v>3.0099999999999998E-2</v>
      </c>
      <c r="G10" s="16"/>
    </row>
    <row r="11" spans="1:7" x14ac:dyDescent="0.25">
      <c r="A11" s="13" t="s">
        <v>278</v>
      </c>
      <c r="B11" s="31" t="s">
        <v>279</v>
      </c>
      <c r="C11" s="31" t="s">
        <v>280</v>
      </c>
      <c r="D11" s="14">
        <v>2173158</v>
      </c>
      <c r="E11" s="15">
        <v>8674.16</v>
      </c>
      <c r="F11" s="16">
        <v>2.7099999999999999E-2</v>
      </c>
      <c r="G11" s="16"/>
    </row>
    <row r="12" spans="1:7" x14ac:dyDescent="0.25">
      <c r="A12" s="13" t="s">
        <v>430</v>
      </c>
      <c r="B12" s="31" t="s">
        <v>431</v>
      </c>
      <c r="C12" s="31" t="s">
        <v>432</v>
      </c>
      <c r="D12" s="14">
        <v>218974</v>
      </c>
      <c r="E12" s="15">
        <v>7495.7</v>
      </c>
      <c r="F12" s="16">
        <v>2.3400000000000001E-2</v>
      </c>
      <c r="G12" s="16"/>
    </row>
    <row r="13" spans="1:7" x14ac:dyDescent="0.25">
      <c r="A13" s="13" t="s">
        <v>371</v>
      </c>
      <c r="B13" s="31" t="s">
        <v>372</v>
      </c>
      <c r="C13" s="31" t="s">
        <v>373</v>
      </c>
      <c r="D13" s="14">
        <v>3456074</v>
      </c>
      <c r="E13" s="15">
        <v>7304.76</v>
      </c>
      <c r="F13" s="16">
        <v>2.2800000000000001E-2</v>
      </c>
      <c r="G13" s="16"/>
    </row>
    <row r="14" spans="1:7" x14ac:dyDescent="0.25">
      <c r="A14" s="13" t="s">
        <v>266</v>
      </c>
      <c r="B14" s="31" t="s">
        <v>267</v>
      </c>
      <c r="C14" s="31" t="s">
        <v>259</v>
      </c>
      <c r="D14" s="14">
        <v>571660</v>
      </c>
      <c r="E14" s="15">
        <v>7222.35</v>
      </c>
      <c r="F14" s="16">
        <v>2.2599999999999999E-2</v>
      </c>
      <c r="G14" s="16"/>
    </row>
    <row r="15" spans="1:7" x14ac:dyDescent="0.25">
      <c r="A15" s="13" t="s">
        <v>292</v>
      </c>
      <c r="B15" s="31" t="s">
        <v>293</v>
      </c>
      <c r="C15" s="31" t="s">
        <v>259</v>
      </c>
      <c r="D15" s="14">
        <v>2210085</v>
      </c>
      <c r="E15" s="15">
        <v>6486.6</v>
      </c>
      <c r="F15" s="16">
        <v>2.0299999999999999E-2</v>
      </c>
      <c r="G15" s="16"/>
    </row>
    <row r="16" spans="1:7" x14ac:dyDescent="0.25">
      <c r="A16" s="13" t="s">
        <v>909</v>
      </c>
      <c r="B16" s="31" t="s">
        <v>910</v>
      </c>
      <c r="C16" s="31" t="s">
        <v>418</v>
      </c>
      <c r="D16" s="14">
        <v>90589</v>
      </c>
      <c r="E16" s="15">
        <v>6179.08</v>
      </c>
      <c r="F16" s="16">
        <v>1.9300000000000001E-2</v>
      </c>
      <c r="G16" s="16"/>
    </row>
    <row r="17" spans="1:7" x14ac:dyDescent="0.25">
      <c r="A17" s="13" t="s">
        <v>254</v>
      </c>
      <c r="B17" s="31" t="s">
        <v>255</v>
      </c>
      <c r="C17" s="31" t="s">
        <v>256</v>
      </c>
      <c r="D17" s="14">
        <v>428053</v>
      </c>
      <c r="E17" s="15">
        <v>6124.58</v>
      </c>
      <c r="F17" s="16">
        <v>1.9099999999999999E-2</v>
      </c>
      <c r="G17" s="16"/>
    </row>
    <row r="18" spans="1:7" x14ac:dyDescent="0.25">
      <c r="A18" s="13" t="s">
        <v>273</v>
      </c>
      <c r="B18" s="31" t="s">
        <v>274</v>
      </c>
      <c r="C18" s="31" t="s">
        <v>259</v>
      </c>
      <c r="D18" s="14">
        <v>551287</v>
      </c>
      <c r="E18" s="15">
        <v>5890.23</v>
      </c>
      <c r="F18" s="16">
        <v>1.84E-2</v>
      </c>
      <c r="G18" s="16"/>
    </row>
    <row r="19" spans="1:7" x14ac:dyDescent="0.25">
      <c r="A19" s="13" t="s">
        <v>321</v>
      </c>
      <c r="B19" s="31" t="s">
        <v>322</v>
      </c>
      <c r="C19" s="31" t="s">
        <v>323</v>
      </c>
      <c r="D19" s="14">
        <v>833170</v>
      </c>
      <c r="E19" s="15">
        <v>5637.64</v>
      </c>
      <c r="F19" s="16">
        <v>1.7600000000000001E-2</v>
      </c>
      <c r="G19" s="16"/>
    </row>
    <row r="20" spans="1:7" x14ac:dyDescent="0.25">
      <c r="A20" s="13" t="s">
        <v>308</v>
      </c>
      <c r="B20" s="31" t="s">
        <v>309</v>
      </c>
      <c r="C20" s="31" t="s">
        <v>259</v>
      </c>
      <c r="D20" s="14">
        <v>1933311</v>
      </c>
      <c r="E20" s="15">
        <v>5221.68</v>
      </c>
      <c r="F20" s="16">
        <v>1.6299999999999999E-2</v>
      </c>
      <c r="G20" s="16"/>
    </row>
    <row r="21" spans="1:7" x14ac:dyDescent="0.25">
      <c r="A21" s="13" t="s">
        <v>310</v>
      </c>
      <c r="B21" s="31" t="s">
        <v>311</v>
      </c>
      <c r="C21" s="31" t="s">
        <v>277</v>
      </c>
      <c r="D21" s="14">
        <v>515748</v>
      </c>
      <c r="E21" s="15">
        <v>4834.3599999999997</v>
      </c>
      <c r="F21" s="16">
        <v>1.5100000000000001E-2</v>
      </c>
      <c r="G21" s="16"/>
    </row>
    <row r="22" spans="1:7" x14ac:dyDescent="0.25">
      <c r="A22" s="13" t="s">
        <v>294</v>
      </c>
      <c r="B22" s="31" t="s">
        <v>295</v>
      </c>
      <c r="C22" s="31" t="s">
        <v>296</v>
      </c>
      <c r="D22" s="14">
        <v>369196</v>
      </c>
      <c r="E22" s="15">
        <v>4363.16</v>
      </c>
      <c r="F22" s="16">
        <v>1.3599999999999999E-2</v>
      </c>
      <c r="G22" s="16"/>
    </row>
    <row r="23" spans="1:7" x14ac:dyDescent="0.25">
      <c r="A23" s="13" t="s">
        <v>341</v>
      </c>
      <c r="B23" s="31" t="s">
        <v>342</v>
      </c>
      <c r="C23" s="31" t="s">
        <v>343</v>
      </c>
      <c r="D23" s="14">
        <v>99175</v>
      </c>
      <c r="E23" s="15">
        <v>4349.0200000000004</v>
      </c>
      <c r="F23" s="16">
        <v>1.3599999999999999E-2</v>
      </c>
      <c r="G23" s="16"/>
    </row>
    <row r="24" spans="1:7" x14ac:dyDescent="0.25">
      <c r="A24" s="13" t="s">
        <v>385</v>
      </c>
      <c r="B24" s="31" t="s">
        <v>386</v>
      </c>
      <c r="C24" s="31" t="s">
        <v>304</v>
      </c>
      <c r="D24" s="14">
        <v>55439</v>
      </c>
      <c r="E24" s="15">
        <v>4262.1499999999996</v>
      </c>
      <c r="F24" s="16">
        <v>1.3299999999999999E-2</v>
      </c>
      <c r="G24" s="16"/>
    </row>
    <row r="25" spans="1:7" x14ac:dyDescent="0.25">
      <c r="A25" s="13" t="s">
        <v>416</v>
      </c>
      <c r="B25" s="31" t="s">
        <v>417</v>
      </c>
      <c r="C25" s="31" t="s">
        <v>418</v>
      </c>
      <c r="D25" s="14">
        <v>25889</v>
      </c>
      <c r="E25" s="15">
        <v>3997</v>
      </c>
      <c r="F25" s="16">
        <v>1.2500000000000001E-2</v>
      </c>
      <c r="G25" s="16"/>
    </row>
    <row r="26" spans="1:7" x14ac:dyDescent="0.25">
      <c r="A26" s="13" t="s">
        <v>435</v>
      </c>
      <c r="B26" s="31" t="s">
        <v>436</v>
      </c>
      <c r="C26" s="31" t="s">
        <v>350</v>
      </c>
      <c r="D26" s="14">
        <v>597216</v>
      </c>
      <c r="E26" s="15">
        <v>3981.64</v>
      </c>
      <c r="F26" s="16">
        <v>1.24E-2</v>
      </c>
      <c r="G26" s="16"/>
    </row>
    <row r="27" spans="1:7" x14ac:dyDescent="0.25">
      <c r="A27" s="13" t="s">
        <v>2597</v>
      </c>
      <c r="B27" s="31" t="s">
        <v>2598</v>
      </c>
      <c r="C27" s="31" t="s">
        <v>304</v>
      </c>
      <c r="D27" s="14">
        <v>111932</v>
      </c>
      <c r="E27" s="15">
        <v>3856.28</v>
      </c>
      <c r="F27" s="16">
        <v>1.2E-2</v>
      </c>
      <c r="G27" s="16"/>
    </row>
    <row r="28" spans="1:7" x14ac:dyDescent="0.25">
      <c r="A28" s="13" t="s">
        <v>428</v>
      </c>
      <c r="B28" s="31" t="s">
        <v>429</v>
      </c>
      <c r="C28" s="31" t="s">
        <v>277</v>
      </c>
      <c r="D28" s="14">
        <v>403416</v>
      </c>
      <c r="E28" s="15">
        <v>3780.01</v>
      </c>
      <c r="F28" s="16">
        <v>1.18E-2</v>
      </c>
      <c r="G28" s="16"/>
    </row>
    <row r="29" spans="1:7" x14ac:dyDescent="0.25">
      <c r="A29" s="13" t="s">
        <v>1400</v>
      </c>
      <c r="B29" s="31" t="s">
        <v>1401</v>
      </c>
      <c r="C29" s="31" t="s">
        <v>277</v>
      </c>
      <c r="D29" s="14">
        <v>353336</v>
      </c>
      <c r="E29" s="15">
        <v>3694.66</v>
      </c>
      <c r="F29" s="16">
        <v>1.15E-2</v>
      </c>
      <c r="G29" s="16"/>
    </row>
    <row r="30" spans="1:7" x14ac:dyDescent="0.25">
      <c r="A30" s="13" t="s">
        <v>2062</v>
      </c>
      <c r="B30" s="31" t="s">
        <v>2063</v>
      </c>
      <c r="C30" s="31" t="s">
        <v>283</v>
      </c>
      <c r="D30" s="14">
        <v>90271</v>
      </c>
      <c r="E30" s="15">
        <v>3684.59</v>
      </c>
      <c r="F30" s="16">
        <v>1.15E-2</v>
      </c>
      <c r="G30" s="16"/>
    </row>
    <row r="31" spans="1:7" x14ac:dyDescent="0.25">
      <c r="A31" s="13" t="s">
        <v>433</v>
      </c>
      <c r="B31" s="31" t="s">
        <v>434</v>
      </c>
      <c r="C31" s="31" t="s">
        <v>291</v>
      </c>
      <c r="D31" s="14">
        <v>55707</v>
      </c>
      <c r="E31" s="15">
        <v>3622.35</v>
      </c>
      <c r="F31" s="16">
        <v>1.1299999999999999E-2</v>
      </c>
      <c r="G31" s="16"/>
    </row>
    <row r="32" spans="1:7" x14ac:dyDescent="0.25">
      <c r="A32" s="13" t="s">
        <v>414</v>
      </c>
      <c r="B32" s="31" t="s">
        <v>415</v>
      </c>
      <c r="C32" s="31" t="s">
        <v>259</v>
      </c>
      <c r="D32" s="14">
        <v>423456</v>
      </c>
      <c r="E32" s="15">
        <v>3607.21</v>
      </c>
      <c r="F32" s="16">
        <v>1.1299999999999999E-2</v>
      </c>
      <c r="G32" s="16"/>
    </row>
    <row r="33" spans="1:7" x14ac:dyDescent="0.25">
      <c r="A33" s="13" t="s">
        <v>260</v>
      </c>
      <c r="B33" s="31" t="s">
        <v>261</v>
      </c>
      <c r="C33" s="31" t="s">
        <v>262</v>
      </c>
      <c r="D33" s="14">
        <v>189567</v>
      </c>
      <c r="E33" s="15">
        <v>3576.75</v>
      </c>
      <c r="F33" s="16">
        <v>1.12E-2</v>
      </c>
      <c r="G33" s="16"/>
    </row>
    <row r="34" spans="1:7" x14ac:dyDescent="0.25">
      <c r="A34" s="13" t="s">
        <v>928</v>
      </c>
      <c r="B34" s="31" t="s">
        <v>929</v>
      </c>
      <c r="C34" s="31" t="s">
        <v>586</v>
      </c>
      <c r="D34" s="14">
        <v>3916042</v>
      </c>
      <c r="E34" s="15">
        <v>3538.93</v>
      </c>
      <c r="F34" s="16">
        <v>1.11E-2</v>
      </c>
      <c r="G34" s="16"/>
    </row>
    <row r="35" spans="1:7" x14ac:dyDescent="0.25">
      <c r="A35" s="13" t="s">
        <v>368</v>
      </c>
      <c r="B35" s="31" t="s">
        <v>369</v>
      </c>
      <c r="C35" s="31" t="s">
        <v>370</v>
      </c>
      <c r="D35" s="14">
        <v>72496</v>
      </c>
      <c r="E35" s="15">
        <v>3521.49</v>
      </c>
      <c r="F35" s="16">
        <v>1.0999999999999999E-2</v>
      </c>
      <c r="G35" s="16"/>
    </row>
    <row r="36" spans="1:7" x14ac:dyDescent="0.25">
      <c r="A36" s="13" t="s">
        <v>358</v>
      </c>
      <c r="B36" s="31" t="s">
        <v>359</v>
      </c>
      <c r="C36" s="31" t="s">
        <v>259</v>
      </c>
      <c r="D36" s="14">
        <v>1214957</v>
      </c>
      <c r="E36" s="15">
        <v>3486.32</v>
      </c>
      <c r="F36" s="16">
        <v>1.09E-2</v>
      </c>
      <c r="G36" s="16"/>
    </row>
    <row r="37" spans="1:7" x14ac:dyDescent="0.25">
      <c r="A37" s="13" t="s">
        <v>2656</v>
      </c>
      <c r="B37" s="31" t="s">
        <v>2657</v>
      </c>
      <c r="C37" s="31" t="s">
        <v>1015</v>
      </c>
      <c r="D37" s="14">
        <v>454440</v>
      </c>
      <c r="E37" s="15">
        <v>3443.29</v>
      </c>
      <c r="F37" s="16">
        <v>1.0800000000000001E-2</v>
      </c>
      <c r="G37" s="16"/>
    </row>
    <row r="38" spans="1:7" x14ac:dyDescent="0.25">
      <c r="A38" s="13" t="s">
        <v>1386</v>
      </c>
      <c r="B38" s="31" t="s">
        <v>1387</v>
      </c>
      <c r="C38" s="31" t="s">
        <v>1365</v>
      </c>
      <c r="D38" s="14">
        <v>357843</v>
      </c>
      <c r="E38" s="15">
        <v>3351.56</v>
      </c>
      <c r="F38" s="16">
        <v>1.0500000000000001E-2</v>
      </c>
      <c r="G38" s="16"/>
    </row>
    <row r="39" spans="1:7" x14ac:dyDescent="0.25">
      <c r="A39" s="13" t="s">
        <v>401</v>
      </c>
      <c r="B39" s="31" t="s">
        <v>402</v>
      </c>
      <c r="C39" s="31" t="s">
        <v>277</v>
      </c>
      <c r="D39" s="14">
        <v>287434</v>
      </c>
      <c r="E39" s="15">
        <v>3339.12</v>
      </c>
      <c r="F39" s="16">
        <v>1.04E-2</v>
      </c>
      <c r="G39" s="16"/>
    </row>
    <row r="40" spans="1:7" x14ac:dyDescent="0.25">
      <c r="A40" s="13" t="s">
        <v>271</v>
      </c>
      <c r="B40" s="31" t="s">
        <v>272</v>
      </c>
      <c r="C40" s="31" t="s">
        <v>270</v>
      </c>
      <c r="D40" s="14">
        <v>89716</v>
      </c>
      <c r="E40" s="15">
        <v>3266.11</v>
      </c>
      <c r="F40" s="16">
        <v>1.0200000000000001E-2</v>
      </c>
      <c r="G40" s="16"/>
    </row>
    <row r="41" spans="1:7" x14ac:dyDescent="0.25">
      <c r="A41" s="13" t="s">
        <v>281</v>
      </c>
      <c r="B41" s="31" t="s">
        <v>282</v>
      </c>
      <c r="C41" s="31" t="s">
        <v>283</v>
      </c>
      <c r="D41" s="14">
        <v>741813</v>
      </c>
      <c r="E41" s="15">
        <v>3199.44</v>
      </c>
      <c r="F41" s="16">
        <v>0.01</v>
      </c>
      <c r="G41" s="16"/>
    </row>
    <row r="42" spans="1:7" x14ac:dyDescent="0.25">
      <c r="A42" s="13" t="s">
        <v>287</v>
      </c>
      <c r="B42" s="31" t="s">
        <v>288</v>
      </c>
      <c r="C42" s="31" t="s">
        <v>286</v>
      </c>
      <c r="D42" s="14">
        <v>100612</v>
      </c>
      <c r="E42" s="15">
        <v>3116.46</v>
      </c>
      <c r="F42" s="16">
        <v>9.7000000000000003E-3</v>
      </c>
      <c r="G42" s="16"/>
    </row>
    <row r="43" spans="1:7" x14ac:dyDescent="0.25">
      <c r="A43" s="13" t="s">
        <v>326</v>
      </c>
      <c r="B43" s="31" t="s">
        <v>327</v>
      </c>
      <c r="C43" s="31" t="s">
        <v>259</v>
      </c>
      <c r="D43" s="14">
        <v>806935</v>
      </c>
      <c r="E43" s="15">
        <v>3092.98</v>
      </c>
      <c r="F43" s="16">
        <v>9.7000000000000003E-3</v>
      </c>
      <c r="G43" s="16"/>
    </row>
    <row r="44" spans="1:7" x14ac:dyDescent="0.25">
      <c r="A44" s="13" t="s">
        <v>926</v>
      </c>
      <c r="B44" s="31" t="s">
        <v>927</v>
      </c>
      <c r="C44" s="31" t="s">
        <v>896</v>
      </c>
      <c r="D44" s="14">
        <v>611403</v>
      </c>
      <c r="E44" s="15">
        <v>3000.77</v>
      </c>
      <c r="F44" s="16">
        <v>9.4000000000000004E-3</v>
      </c>
      <c r="G44" s="16"/>
    </row>
    <row r="45" spans="1:7" x14ac:dyDescent="0.25">
      <c r="A45" s="13" t="s">
        <v>335</v>
      </c>
      <c r="B45" s="31" t="s">
        <v>336</v>
      </c>
      <c r="C45" s="31" t="s">
        <v>337</v>
      </c>
      <c r="D45" s="14">
        <v>835521</v>
      </c>
      <c r="E45" s="15">
        <v>2944.46</v>
      </c>
      <c r="F45" s="16">
        <v>9.1999999999999998E-3</v>
      </c>
      <c r="G45" s="16"/>
    </row>
    <row r="46" spans="1:7" x14ac:dyDescent="0.25">
      <c r="A46" s="13" t="s">
        <v>441</v>
      </c>
      <c r="B46" s="31" t="s">
        <v>442</v>
      </c>
      <c r="C46" s="31" t="s">
        <v>337</v>
      </c>
      <c r="D46" s="14">
        <v>360786</v>
      </c>
      <c r="E46" s="15">
        <v>2934.45</v>
      </c>
      <c r="F46" s="16">
        <v>9.1999999999999998E-3</v>
      </c>
      <c r="G46" s="16"/>
    </row>
    <row r="47" spans="1:7" x14ac:dyDescent="0.25">
      <c r="A47" s="13" t="s">
        <v>312</v>
      </c>
      <c r="B47" s="31" t="s">
        <v>313</v>
      </c>
      <c r="C47" s="31" t="s">
        <v>277</v>
      </c>
      <c r="D47" s="14">
        <v>223718</v>
      </c>
      <c r="E47" s="15">
        <v>2908.56</v>
      </c>
      <c r="F47" s="16">
        <v>9.1000000000000004E-3</v>
      </c>
      <c r="G47" s="16"/>
    </row>
    <row r="48" spans="1:7" x14ac:dyDescent="0.25">
      <c r="A48" s="13" t="s">
        <v>513</v>
      </c>
      <c r="B48" s="31" t="s">
        <v>514</v>
      </c>
      <c r="C48" s="31" t="s">
        <v>384</v>
      </c>
      <c r="D48" s="14">
        <v>373603</v>
      </c>
      <c r="E48" s="15">
        <v>2895.42</v>
      </c>
      <c r="F48" s="16">
        <v>8.9999999999999993E-3</v>
      </c>
      <c r="G48" s="16"/>
    </row>
    <row r="49" spans="1:7" x14ac:dyDescent="0.25">
      <c r="A49" s="13" t="s">
        <v>403</v>
      </c>
      <c r="B49" s="31" t="s">
        <v>404</v>
      </c>
      <c r="C49" s="31" t="s">
        <v>270</v>
      </c>
      <c r="D49" s="14">
        <v>321560</v>
      </c>
      <c r="E49" s="15">
        <v>2880.21</v>
      </c>
      <c r="F49" s="16">
        <v>8.9999999999999993E-3</v>
      </c>
      <c r="G49" s="16"/>
    </row>
    <row r="50" spans="1:7" x14ac:dyDescent="0.25">
      <c r="A50" s="13" t="s">
        <v>314</v>
      </c>
      <c r="B50" s="31" t="s">
        <v>315</v>
      </c>
      <c r="C50" s="31" t="s">
        <v>259</v>
      </c>
      <c r="D50" s="14">
        <v>225032</v>
      </c>
      <c r="E50" s="15">
        <v>2854.08</v>
      </c>
      <c r="F50" s="16">
        <v>8.8999999999999999E-3</v>
      </c>
      <c r="G50" s="16"/>
    </row>
    <row r="51" spans="1:7" x14ac:dyDescent="0.25">
      <c r="A51" s="13" t="s">
        <v>346</v>
      </c>
      <c r="B51" s="31" t="s">
        <v>347</v>
      </c>
      <c r="C51" s="31" t="s">
        <v>291</v>
      </c>
      <c r="D51" s="14">
        <v>119113</v>
      </c>
      <c r="E51" s="15">
        <v>2745.79</v>
      </c>
      <c r="F51" s="16">
        <v>8.6E-3</v>
      </c>
      <c r="G51" s="16"/>
    </row>
    <row r="52" spans="1:7" x14ac:dyDescent="0.25">
      <c r="A52" s="13" t="s">
        <v>938</v>
      </c>
      <c r="B52" s="31" t="s">
        <v>939</v>
      </c>
      <c r="C52" s="31" t="s">
        <v>277</v>
      </c>
      <c r="D52" s="14">
        <v>60092</v>
      </c>
      <c r="E52" s="15">
        <v>2725.05</v>
      </c>
      <c r="F52" s="16">
        <v>8.5000000000000006E-3</v>
      </c>
      <c r="G52" s="16"/>
    </row>
    <row r="53" spans="1:7" x14ac:dyDescent="0.25">
      <c r="A53" s="13" t="s">
        <v>2619</v>
      </c>
      <c r="B53" s="31" t="s">
        <v>2620</v>
      </c>
      <c r="C53" s="31" t="s">
        <v>350</v>
      </c>
      <c r="D53" s="14">
        <v>217438</v>
      </c>
      <c r="E53" s="15">
        <v>2722.98</v>
      </c>
      <c r="F53" s="16">
        <v>8.5000000000000006E-3</v>
      </c>
      <c r="G53" s="16"/>
    </row>
    <row r="54" spans="1:7" x14ac:dyDescent="0.25">
      <c r="A54" s="13" t="s">
        <v>2056</v>
      </c>
      <c r="B54" s="31" t="s">
        <v>2057</v>
      </c>
      <c r="C54" s="31" t="s">
        <v>370</v>
      </c>
      <c r="D54" s="14">
        <v>172872</v>
      </c>
      <c r="E54" s="15">
        <v>2715.82</v>
      </c>
      <c r="F54" s="16">
        <v>8.5000000000000006E-3</v>
      </c>
      <c r="G54" s="16"/>
    </row>
    <row r="55" spans="1:7" x14ac:dyDescent="0.25">
      <c r="A55" s="13" t="s">
        <v>419</v>
      </c>
      <c r="B55" s="31" t="s">
        <v>420</v>
      </c>
      <c r="C55" s="31" t="s">
        <v>421</v>
      </c>
      <c r="D55" s="14">
        <v>261161</v>
      </c>
      <c r="E55" s="15">
        <v>2710.85</v>
      </c>
      <c r="F55" s="16">
        <v>8.5000000000000006E-3</v>
      </c>
      <c r="G55" s="16"/>
    </row>
    <row r="56" spans="1:7" x14ac:dyDescent="0.25">
      <c r="A56" s="13" t="s">
        <v>899</v>
      </c>
      <c r="B56" s="31" t="s">
        <v>900</v>
      </c>
      <c r="C56" s="31" t="s">
        <v>350</v>
      </c>
      <c r="D56" s="14">
        <v>293414</v>
      </c>
      <c r="E56" s="15">
        <v>2708.06</v>
      </c>
      <c r="F56" s="16">
        <v>8.5000000000000006E-3</v>
      </c>
      <c r="G56" s="16"/>
    </row>
    <row r="57" spans="1:7" x14ac:dyDescent="0.25">
      <c r="A57" s="13" t="s">
        <v>394</v>
      </c>
      <c r="B57" s="31" t="s">
        <v>395</v>
      </c>
      <c r="C57" s="31" t="s">
        <v>296</v>
      </c>
      <c r="D57" s="14">
        <v>224677</v>
      </c>
      <c r="E57" s="15">
        <v>2686.91</v>
      </c>
      <c r="F57" s="16">
        <v>8.3999999999999995E-3</v>
      </c>
      <c r="G57" s="16"/>
    </row>
    <row r="58" spans="1:7" x14ac:dyDescent="0.25">
      <c r="A58" s="13" t="s">
        <v>521</v>
      </c>
      <c r="B58" s="31" t="s">
        <v>522</v>
      </c>
      <c r="C58" s="31" t="s">
        <v>409</v>
      </c>
      <c r="D58" s="14">
        <v>648717</v>
      </c>
      <c r="E58" s="15">
        <v>2659.09</v>
      </c>
      <c r="F58" s="16">
        <v>8.3000000000000001E-3</v>
      </c>
      <c r="G58" s="16"/>
    </row>
    <row r="59" spans="1:7" x14ac:dyDescent="0.25">
      <c r="A59" s="13" t="s">
        <v>1416</v>
      </c>
      <c r="B59" s="31" t="s">
        <v>1417</v>
      </c>
      <c r="C59" s="31" t="s">
        <v>337</v>
      </c>
      <c r="D59" s="14">
        <v>453746</v>
      </c>
      <c r="E59" s="15">
        <v>2601.1</v>
      </c>
      <c r="F59" s="16">
        <v>8.0999999999999996E-3</v>
      </c>
      <c r="G59" s="16"/>
    </row>
    <row r="60" spans="1:7" x14ac:dyDescent="0.25">
      <c r="A60" s="13" t="s">
        <v>1366</v>
      </c>
      <c r="B60" s="31" t="s">
        <v>1367</v>
      </c>
      <c r="C60" s="31" t="s">
        <v>343</v>
      </c>
      <c r="D60" s="14">
        <v>315735</v>
      </c>
      <c r="E60" s="15">
        <v>2518.46</v>
      </c>
      <c r="F60" s="16">
        <v>7.9000000000000008E-3</v>
      </c>
      <c r="G60" s="16"/>
    </row>
    <row r="61" spans="1:7" x14ac:dyDescent="0.25">
      <c r="A61" s="13" t="s">
        <v>930</v>
      </c>
      <c r="B61" s="31" t="s">
        <v>931</v>
      </c>
      <c r="C61" s="31" t="s">
        <v>332</v>
      </c>
      <c r="D61" s="14">
        <v>157885</v>
      </c>
      <c r="E61" s="15">
        <v>2503.58</v>
      </c>
      <c r="F61" s="16">
        <v>7.7999999999999996E-3</v>
      </c>
      <c r="G61" s="16"/>
    </row>
    <row r="62" spans="1:7" x14ac:dyDescent="0.25">
      <c r="A62" s="13" t="s">
        <v>387</v>
      </c>
      <c r="B62" s="31" t="s">
        <v>388</v>
      </c>
      <c r="C62" s="31" t="s">
        <v>389</v>
      </c>
      <c r="D62" s="14">
        <v>565166</v>
      </c>
      <c r="E62" s="15">
        <v>2368.89</v>
      </c>
      <c r="F62" s="16">
        <v>7.4000000000000003E-3</v>
      </c>
      <c r="G62" s="16"/>
    </row>
    <row r="63" spans="1:7" x14ac:dyDescent="0.25">
      <c r="A63" s="13" t="s">
        <v>324</v>
      </c>
      <c r="B63" s="31" t="s">
        <v>325</v>
      </c>
      <c r="C63" s="31" t="s">
        <v>296</v>
      </c>
      <c r="D63" s="14">
        <v>156681</v>
      </c>
      <c r="E63" s="15">
        <v>2308.69</v>
      </c>
      <c r="F63" s="16">
        <v>7.1999999999999998E-3</v>
      </c>
      <c r="G63" s="16"/>
    </row>
    <row r="64" spans="1:7" x14ac:dyDescent="0.25">
      <c r="A64" s="13" t="s">
        <v>519</v>
      </c>
      <c r="B64" s="31" t="s">
        <v>520</v>
      </c>
      <c r="C64" s="31" t="s">
        <v>299</v>
      </c>
      <c r="D64" s="14">
        <v>1874618</v>
      </c>
      <c r="E64" s="15">
        <v>2292.4699999999998</v>
      </c>
      <c r="F64" s="16">
        <v>7.1999999999999998E-3</v>
      </c>
      <c r="G64" s="16"/>
    </row>
    <row r="65" spans="1:7" x14ac:dyDescent="0.25">
      <c r="A65" s="13" t="s">
        <v>469</v>
      </c>
      <c r="B65" s="31" t="s">
        <v>470</v>
      </c>
      <c r="C65" s="31" t="s">
        <v>343</v>
      </c>
      <c r="D65" s="14">
        <v>143692</v>
      </c>
      <c r="E65" s="15">
        <v>2289.0100000000002</v>
      </c>
      <c r="F65" s="16">
        <v>7.1999999999999998E-3</v>
      </c>
      <c r="G65" s="16"/>
    </row>
    <row r="66" spans="1:7" x14ac:dyDescent="0.25">
      <c r="A66" s="13" t="s">
        <v>540</v>
      </c>
      <c r="B66" s="31" t="s">
        <v>541</v>
      </c>
      <c r="C66" s="31" t="s">
        <v>270</v>
      </c>
      <c r="D66" s="14">
        <v>83654</v>
      </c>
      <c r="E66" s="15">
        <v>2269.1999999999998</v>
      </c>
      <c r="F66" s="16">
        <v>7.1000000000000004E-3</v>
      </c>
      <c r="G66" s="16"/>
    </row>
    <row r="67" spans="1:7" x14ac:dyDescent="0.25">
      <c r="A67" s="13" t="s">
        <v>284</v>
      </c>
      <c r="B67" s="31" t="s">
        <v>285</v>
      </c>
      <c r="C67" s="31" t="s">
        <v>286</v>
      </c>
      <c r="D67" s="14">
        <v>242017</v>
      </c>
      <c r="E67" s="15">
        <v>2262.5</v>
      </c>
      <c r="F67" s="16">
        <v>7.1000000000000004E-3</v>
      </c>
      <c r="G67" s="16"/>
    </row>
    <row r="68" spans="1:7" x14ac:dyDescent="0.25">
      <c r="A68" s="13" t="s">
        <v>424</v>
      </c>
      <c r="B68" s="31" t="s">
        <v>425</v>
      </c>
      <c r="C68" s="31" t="s">
        <v>304</v>
      </c>
      <c r="D68" s="14">
        <v>96311</v>
      </c>
      <c r="E68" s="15">
        <v>2244.62</v>
      </c>
      <c r="F68" s="16">
        <v>7.0000000000000001E-3</v>
      </c>
      <c r="G68" s="16"/>
    </row>
    <row r="69" spans="1:7" x14ac:dyDescent="0.25">
      <c r="A69" s="13" t="s">
        <v>538</v>
      </c>
      <c r="B69" s="31" t="s">
        <v>539</v>
      </c>
      <c r="C69" s="31" t="s">
        <v>337</v>
      </c>
      <c r="D69" s="14">
        <v>50202</v>
      </c>
      <c r="E69" s="15">
        <v>2242.12</v>
      </c>
      <c r="F69" s="16">
        <v>7.0000000000000001E-3</v>
      </c>
      <c r="G69" s="16"/>
    </row>
    <row r="70" spans="1:7" x14ac:dyDescent="0.25">
      <c r="A70" s="13" t="s">
        <v>362</v>
      </c>
      <c r="B70" s="31" t="s">
        <v>363</v>
      </c>
      <c r="C70" s="31" t="s">
        <v>286</v>
      </c>
      <c r="D70" s="14">
        <v>63704</v>
      </c>
      <c r="E70" s="15">
        <v>2225.12</v>
      </c>
      <c r="F70" s="16">
        <v>7.0000000000000001E-3</v>
      </c>
      <c r="G70" s="16"/>
    </row>
    <row r="71" spans="1:7" x14ac:dyDescent="0.25">
      <c r="A71" s="13" t="s">
        <v>1227</v>
      </c>
      <c r="B71" s="31" t="s">
        <v>1228</v>
      </c>
      <c r="C71" s="31" t="s">
        <v>592</v>
      </c>
      <c r="D71" s="14">
        <v>1010778</v>
      </c>
      <c r="E71" s="15">
        <v>2162.46</v>
      </c>
      <c r="F71" s="16">
        <v>6.7999999999999996E-3</v>
      </c>
      <c r="G71" s="16"/>
    </row>
    <row r="72" spans="1:7" x14ac:dyDescent="0.25">
      <c r="A72" s="13" t="s">
        <v>318</v>
      </c>
      <c r="B72" s="31" t="s">
        <v>319</v>
      </c>
      <c r="C72" s="31" t="s">
        <v>320</v>
      </c>
      <c r="D72" s="14">
        <v>18638</v>
      </c>
      <c r="E72" s="15">
        <v>2159.4</v>
      </c>
      <c r="F72" s="16">
        <v>6.7000000000000002E-3</v>
      </c>
      <c r="G72" s="16"/>
    </row>
    <row r="73" spans="1:7" x14ac:dyDescent="0.25">
      <c r="A73" s="13" t="s">
        <v>443</v>
      </c>
      <c r="B73" s="31" t="s">
        <v>444</v>
      </c>
      <c r="C73" s="31" t="s">
        <v>256</v>
      </c>
      <c r="D73" s="14">
        <v>568278</v>
      </c>
      <c r="E73" s="15">
        <v>2128.4899999999998</v>
      </c>
      <c r="F73" s="16">
        <v>6.7000000000000002E-3</v>
      </c>
      <c r="G73" s="16"/>
    </row>
    <row r="74" spans="1:7" x14ac:dyDescent="0.25">
      <c r="A74" s="13" t="s">
        <v>275</v>
      </c>
      <c r="B74" s="31" t="s">
        <v>276</v>
      </c>
      <c r="C74" s="31" t="s">
        <v>277</v>
      </c>
      <c r="D74" s="14">
        <v>61519</v>
      </c>
      <c r="E74" s="15">
        <v>2106.5300000000002</v>
      </c>
      <c r="F74" s="16">
        <v>6.6E-3</v>
      </c>
      <c r="G74" s="16"/>
    </row>
    <row r="75" spans="1:7" x14ac:dyDescent="0.25">
      <c r="A75" s="13" t="s">
        <v>454</v>
      </c>
      <c r="B75" s="31" t="s">
        <v>455</v>
      </c>
      <c r="C75" s="31" t="s">
        <v>449</v>
      </c>
      <c r="D75" s="14">
        <v>118968</v>
      </c>
      <c r="E75" s="15">
        <v>2099.79</v>
      </c>
      <c r="F75" s="16">
        <v>6.6E-3</v>
      </c>
      <c r="G75" s="16"/>
    </row>
    <row r="76" spans="1:7" x14ac:dyDescent="0.25">
      <c r="A76" s="13" t="s">
        <v>366</v>
      </c>
      <c r="B76" s="31" t="s">
        <v>367</v>
      </c>
      <c r="C76" s="31" t="s">
        <v>286</v>
      </c>
      <c r="D76" s="14">
        <v>15044</v>
      </c>
      <c r="E76" s="15">
        <v>2002.96</v>
      </c>
      <c r="F76" s="16">
        <v>6.3E-3</v>
      </c>
      <c r="G76" s="16"/>
    </row>
    <row r="77" spans="1:7" x14ac:dyDescent="0.25">
      <c r="A77" s="13" t="s">
        <v>888</v>
      </c>
      <c r="B77" s="31" t="s">
        <v>889</v>
      </c>
      <c r="C77" s="31" t="s">
        <v>259</v>
      </c>
      <c r="D77" s="14">
        <v>192824</v>
      </c>
      <c r="E77" s="15">
        <v>1959</v>
      </c>
      <c r="F77" s="16">
        <v>6.1000000000000004E-3</v>
      </c>
      <c r="G77" s="16"/>
    </row>
    <row r="78" spans="1:7" x14ac:dyDescent="0.25">
      <c r="A78" s="13" t="s">
        <v>351</v>
      </c>
      <c r="B78" s="31" t="s">
        <v>352</v>
      </c>
      <c r="C78" s="31" t="s">
        <v>291</v>
      </c>
      <c r="D78" s="14">
        <v>126975</v>
      </c>
      <c r="E78" s="15">
        <v>1943.86</v>
      </c>
      <c r="F78" s="16">
        <v>6.1000000000000004E-3</v>
      </c>
      <c r="G78" s="16"/>
    </row>
    <row r="79" spans="1:7" x14ac:dyDescent="0.25">
      <c r="A79" s="13" t="s">
        <v>348</v>
      </c>
      <c r="B79" s="31" t="s">
        <v>349</v>
      </c>
      <c r="C79" s="31" t="s">
        <v>350</v>
      </c>
      <c r="D79" s="14">
        <v>192448</v>
      </c>
      <c r="E79" s="15">
        <v>1911.1</v>
      </c>
      <c r="F79" s="16">
        <v>6.0000000000000001E-3</v>
      </c>
      <c r="G79" s="16"/>
    </row>
    <row r="80" spans="1:7" x14ac:dyDescent="0.25">
      <c r="A80" s="13" t="s">
        <v>530</v>
      </c>
      <c r="B80" s="31" t="s">
        <v>531</v>
      </c>
      <c r="C80" s="31" t="s">
        <v>286</v>
      </c>
      <c r="D80" s="14">
        <v>26862</v>
      </c>
      <c r="E80" s="15">
        <v>1909.62</v>
      </c>
      <c r="F80" s="16">
        <v>6.0000000000000001E-3</v>
      </c>
      <c r="G80" s="16"/>
    </row>
    <row r="81" spans="1:7" x14ac:dyDescent="0.25">
      <c r="A81" s="13" t="s">
        <v>1207</v>
      </c>
      <c r="B81" s="31" t="s">
        <v>1208</v>
      </c>
      <c r="C81" s="31" t="s">
        <v>1015</v>
      </c>
      <c r="D81" s="14">
        <v>299738</v>
      </c>
      <c r="E81" s="15">
        <v>1905.88</v>
      </c>
      <c r="F81" s="16">
        <v>6.0000000000000001E-3</v>
      </c>
      <c r="G81" s="16"/>
    </row>
    <row r="82" spans="1:7" x14ac:dyDescent="0.25">
      <c r="A82" s="13" t="s">
        <v>364</v>
      </c>
      <c r="B82" s="31" t="s">
        <v>365</v>
      </c>
      <c r="C82" s="31" t="s">
        <v>355</v>
      </c>
      <c r="D82" s="14">
        <v>83499</v>
      </c>
      <c r="E82" s="15">
        <v>1879.48</v>
      </c>
      <c r="F82" s="16">
        <v>5.8999999999999999E-3</v>
      </c>
      <c r="G82" s="16"/>
    </row>
    <row r="83" spans="1:7" x14ac:dyDescent="0.25">
      <c r="A83" s="13" t="s">
        <v>328</v>
      </c>
      <c r="B83" s="31" t="s">
        <v>329</v>
      </c>
      <c r="C83" s="31" t="s">
        <v>277</v>
      </c>
      <c r="D83" s="14">
        <v>670102</v>
      </c>
      <c r="E83" s="15">
        <v>1874.48</v>
      </c>
      <c r="F83" s="16">
        <v>5.8999999999999999E-3</v>
      </c>
      <c r="G83" s="16"/>
    </row>
    <row r="84" spans="1:7" x14ac:dyDescent="0.25">
      <c r="A84" s="13" t="s">
        <v>1215</v>
      </c>
      <c r="B84" s="31" t="s">
        <v>1216</v>
      </c>
      <c r="C84" s="31" t="s">
        <v>337</v>
      </c>
      <c r="D84" s="14">
        <v>342270</v>
      </c>
      <c r="E84" s="15">
        <v>1734.11</v>
      </c>
      <c r="F84" s="16">
        <v>5.4000000000000003E-3</v>
      </c>
      <c r="G84" s="16"/>
    </row>
    <row r="85" spans="1:7" x14ac:dyDescent="0.25">
      <c r="A85" s="13" t="s">
        <v>456</v>
      </c>
      <c r="B85" s="31" t="s">
        <v>457</v>
      </c>
      <c r="C85" s="31" t="s">
        <v>449</v>
      </c>
      <c r="D85" s="14">
        <v>92703</v>
      </c>
      <c r="E85" s="15">
        <v>1701.29</v>
      </c>
      <c r="F85" s="16">
        <v>5.3E-3</v>
      </c>
      <c r="G85" s="16"/>
    </row>
    <row r="86" spans="1:7" x14ac:dyDescent="0.25">
      <c r="A86" s="13" t="s">
        <v>410</v>
      </c>
      <c r="B86" s="31" t="s">
        <v>411</v>
      </c>
      <c r="C86" s="31" t="s">
        <v>259</v>
      </c>
      <c r="D86" s="14">
        <v>1190992</v>
      </c>
      <c r="E86" s="15">
        <v>1603.67</v>
      </c>
      <c r="F86" s="16">
        <v>5.0000000000000001E-3</v>
      </c>
      <c r="G86" s="16"/>
    </row>
    <row r="87" spans="1:7" x14ac:dyDescent="0.25">
      <c r="A87" s="13" t="s">
        <v>1388</v>
      </c>
      <c r="B87" s="31" t="s">
        <v>1389</v>
      </c>
      <c r="C87" s="31" t="s">
        <v>291</v>
      </c>
      <c r="D87" s="14">
        <v>56722</v>
      </c>
      <c r="E87" s="15">
        <v>1601.09</v>
      </c>
      <c r="F87" s="16">
        <v>5.0000000000000001E-3</v>
      </c>
      <c r="G87" s="16"/>
    </row>
    <row r="88" spans="1:7" x14ac:dyDescent="0.25">
      <c r="A88" s="13" t="s">
        <v>447</v>
      </c>
      <c r="B88" s="31" t="s">
        <v>448</v>
      </c>
      <c r="C88" s="31" t="s">
        <v>449</v>
      </c>
      <c r="D88" s="14">
        <v>198670</v>
      </c>
      <c r="E88" s="15">
        <v>1569.49</v>
      </c>
      <c r="F88" s="16">
        <v>4.8999999999999998E-3</v>
      </c>
      <c r="G88" s="16"/>
    </row>
    <row r="89" spans="1:7" x14ac:dyDescent="0.25">
      <c r="A89" s="13" t="s">
        <v>993</v>
      </c>
      <c r="B89" s="31" t="s">
        <v>994</v>
      </c>
      <c r="C89" s="31" t="s">
        <v>291</v>
      </c>
      <c r="D89" s="14">
        <v>76488</v>
      </c>
      <c r="E89" s="15">
        <v>1562.96</v>
      </c>
      <c r="F89" s="16">
        <v>4.8999999999999998E-3</v>
      </c>
      <c r="G89" s="16"/>
    </row>
    <row r="90" spans="1:7" x14ac:dyDescent="0.25">
      <c r="A90" s="13" t="s">
        <v>1628</v>
      </c>
      <c r="B90" s="31" t="s">
        <v>1629</v>
      </c>
      <c r="C90" s="31" t="s">
        <v>277</v>
      </c>
      <c r="D90" s="14">
        <v>464352</v>
      </c>
      <c r="E90" s="15">
        <v>1546.99</v>
      </c>
      <c r="F90" s="16">
        <v>4.7999999999999996E-3</v>
      </c>
      <c r="G90" s="16"/>
    </row>
    <row r="91" spans="1:7" x14ac:dyDescent="0.25">
      <c r="A91" s="13" t="s">
        <v>3449</v>
      </c>
      <c r="B91" s="31" t="s">
        <v>3450</v>
      </c>
      <c r="C91" s="31" t="s">
        <v>259</v>
      </c>
      <c r="D91" s="14">
        <v>2716797</v>
      </c>
      <c r="E91" s="15">
        <v>1545.31</v>
      </c>
      <c r="F91" s="16">
        <v>4.7999999999999996E-3</v>
      </c>
      <c r="G91" s="16"/>
    </row>
    <row r="92" spans="1:7" x14ac:dyDescent="0.25">
      <c r="A92" s="13" t="s">
        <v>289</v>
      </c>
      <c r="B92" s="31" t="s">
        <v>290</v>
      </c>
      <c r="C92" s="31" t="s">
        <v>291</v>
      </c>
      <c r="D92" s="14">
        <v>85385</v>
      </c>
      <c r="E92" s="15">
        <v>1544.02</v>
      </c>
      <c r="F92" s="16">
        <v>4.7999999999999996E-3</v>
      </c>
      <c r="G92" s="16"/>
    </row>
    <row r="93" spans="1:7" x14ac:dyDescent="0.25">
      <c r="A93" s="13" t="s">
        <v>305</v>
      </c>
      <c r="B93" s="31" t="s">
        <v>306</v>
      </c>
      <c r="C93" s="31" t="s">
        <v>307</v>
      </c>
      <c r="D93" s="14">
        <v>37230</v>
      </c>
      <c r="E93" s="15">
        <v>1513.33</v>
      </c>
      <c r="F93" s="16">
        <v>4.7000000000000002E-3</v>
      </c>
      <c r="G93" s="16"/>
    </row>
    <row r="94" spans="1:7" x14ac:dyDescent="0.25">
      <c r="A94" s="13" t="s">
        <v>932</v>
      </c>
      <c r="B94" s="31" t="s">
        <v>933</v>
      </c>
      <c r="C94" s="31" t="s">
        <v>277</v>
      </c>
      <c r="D94" s="14">
        <v>473024</v>
      </c>
      <c r="E94" s="15">
        <v>1469.69</v>
      </c>
      <c r="F94" s="16">
        <v>4.5999999999999999E-3</v>
      </c>
      <c r="G94" s="16"/>
    </row>
    <row r="95" spans="1:7" x14ac:dyDescent="0.25">
      <c r="A95" s="13" t="s">
        <v>356</v>
      </c>
      <c r="B95" s="31" t="s">
        <v>357</v>
      </c>
      <c r="C95" s="31" t="s">
        <v>296</v>
      </c>
      <c r="D95" s="14">
        <v>29947</v>
      </c>
      <c r="E95" s="15">
        <v>1437.46</v>
      </c>
      <c r="F95" s="16">
        <v>4.4999999999999997E-3</v>
      </c>
      <c r="G95" s="16"/>
    </row>
    <row r="96" spans="1:7" x14ac:dyDescent="0.25">
      <c r="A96" s="13" t="s">
        <v>333</v>
      </c>
      <c r="B96" s="31" t="s">
        <v>334</v>
      </c>
      <c r="C96" s="31" t="s">
        <v>277</v>
      </c>
      <c r="D96" s="14">
        <v>91971</v>
      </c>
      <c r="E96" s="15">
        <v>1437.41</v>
      </c>
      <c r="F96" s="16">
        <v>4.4999999999999997E-3</v>
      </c>
      <c r="G96" s="16"/>
    </row>
    <row r="97" spans="1:7" x14ac:dyDescent="0.25">
      <c r="A97" s="13" t="s">
        <v>995</v>
      </c>
      <c r="B97" s="31" t="s">
        <v>996</v>
      </c>
      <c r="C97" s="31" t="s">
        <v>299</v>
      </c>
      <c r="D97" s="14">
        <v>560499</v>
      </c>
      <c r="E97" s="15">
        <v>1384.6</v>
      </c>
      <c r="F97" s="16">
        <v>4.3E-3</v>
      </c>
      <c r="G97" s="16"/>
    </row>
    <row r="98" spans="1:7" x14ac:dyDescent="0.25">
      <c r="A98" s="13" t="s">
        <v>344</v>
      </c>
      <c r="B98" s="31" t="s">
        <v>345</v>
      </c>
      <c r="C98" s="31" t="s">
        <v>296</v>
      </c>
      <c r="D98" s="14">
        <v>112349</v>
      </c>
      <c r="E98" s="15">
        <v>1347.18</v>
      </c>
      <c r="F98" s="16">
        <v>4.1999999999999997E-3</v>
      </c>
      <c r="G98" s="16"/>
    </row>
    <row r="99" spans="1:7" x14ac:dyDescent="0.25">
      <c r="A99" s="13" t="s">
        <v>407</v>
      </c>
      <c r="B99" s="31" t="s">
        <v>408</v>
      </c>
      <c r="C99" s="31" t="s">
        <v>409</v>
      </c>
      <c r="D99" s="14">
        <v>759772</v>
      </c>
      <c r="E99" s="15">
        <v>1231.51</v>
      </c>
      <c r="F99" s="16">
        <v>3.8E-3</v>
      </c>
      <c r="G99" s="16"/>
    </row>
    <row r="100" spans="1:7" x14ac:dyDescent="0.25">
      <c r="A100" s="13" t="s">
        <v>338</v>
      </c>
      <c r="B100" s="31" t="s">
        <v>339</v>
      </c>
      <c r="C100" s="31" t="s">
        <v>340</v>
      </c>
      <c r="D100" s="14">
        <v>69399</v>
      </c>
      <c r="E100" s="15">
        <v>1156.33</v>
      </c>
      <c r="F100" s="16">
        <v>3.5999999999999999E-3</v>
      </c>
      <c r="G100" s="16"/>
    </row>
    <row r="101" spans="1:7" x14ac:dyDescent="0.25">
      <c r="A101" s="13" t="s">
        <v>2029</v>
      </c>
      <c r="B101" s="31" t="s">
        <v>2030</v>
      </c>
      <c r="C101" s="31" t="s">
        <v>1015</v>
      </c>
      <c r="D101" s="14">
        <v>88622</v>
      </c>
      <c r="E101" s="15">
        <v>1112.56</v>
      </c>
      <c r="F101" s="16">
        <v>3.5000000000000001E-3</v>
      </c>
      <c r="G101" s="16"/>
    </row>
    <row r="102" spans="1:7" x14ac:dyDescent="0.25">
      <c r="A102" s="13" t="s">
        <v>515</v>
      </c>
      <c r="B102" s="31" t="s">
        <v>516</v>
      </c>
      <c r="C102" s="31" t="s">
        <v>291</v>
      </c>
      <c r="D102" s="14">
        <v>46775</v>
      </c>
      <c r="E102" s="15">
        <v>1050.8900000000001</v>
      </c>
      <c r="F102" s="16">
        <v>3.3E-3</v>
      </c>
      <c r="G102" s="16"/>
    </row>
    <row r="103" spans="1:7" x14ac:dyDescent="0.25">
      <c r="A103" s="13" t="s">
        <v>1219</v>
      </c>
      <c r="B103" s="31" t="s">
        <v>1220</v>
      </c>
      <c r="C103" s="31" t="s">
        <v>337</v>
      </c>
      <c r="D103" s="14">
        <v>14099</v>
      </c>
      <c r="E103" s="15">
        <v>1019.36</v>
      </c>
      <c r="F103" s="16">
        <v>3.2000000000000002E-3</v>
      </c>
      <c r="G103" s="16"/>
    </row>
    <row r="104" spans="1:7" x14ac:dyDescent="0.25">
      <c r="A104" s="13" t="s">
        <v>1221</v>
      </c>
      <c r="B104" s="31" t="s">
        <v>1222</v>
      </c>
      <c r="C104" s="31" t="s">
        <v>283</v>
      </c>
      <c r="D104" s="14">
        <v>69995</v>
      </c>
      <c r="E104" s="15">
        <v>954.8</v>
      </c>
      <c r="F104" s="16">
        <v>3.0000000000000001E-3</v>
      </c>
      <c r="G104" s="16"/>
    </row>
    <row r="105" spans="1:7" x14ac:dyDescent="0.25">
      <c r="A105" s="13" t="s">
        <v>458</v>
      </c>
      <c r="B105" s="31" t="s">
        <v>459</v>
      </c>
      <c r="C105" s="31" t="s">
        <v>299</v>
      </c>
      <c r="D105" s="14">
        <v>332079</v>
      </c>
      <c r="E105" s="15">
        <v>897.61</v>
      </c>
      <c r="F105" s="16">
        <v>2.8E-3</v>
      </c>
      <c r="G105" s="16"/>
    </row>
    <row r="106" spans="1:7" x14ac:dyDescent="0.25">
      <c r="A106" s="13" t="s">
        <v>536</v>
      </c>
      <c r="B106" s="31" t="s">
        <v>537</v>
      </c>
      <c r="C106" s="31" t="s">
        <v>323</v>
      </c>
      <c r="D106" s="14">
        <v>15668</v>
      </c>
      <c r="E106" s="15">
        <v>897.15</v>
      </c>
      <c r="F106" s="16">
        <v>2.8E-3</v>
      </c>
      <c r="G106" s="16"/>
    </row>
    <row r="107" spans="1:7" x14ac:dyDescent="0.25">
      <c r="A107" s="13" t="s">
        <v>544</v>
      </c>
      <c r="B107" s="31" t="s">
        <v>545</v>
      </c>
      <c r="C107" s="31" t="s">
        <v>296</v>
      </c>
      <c r="D107" s="14">
        <v>20354</v>
      </c>
      <c r="E107" s="15">
        <v>869.03</v>
      </c>
      <c r="F107" s="16">
        <v>2.7000000000000001E-3</v>
      </c>
      <c r="G107" s="16"/>
    </row>
    <row r="108" spans="1:7" x14ac:dyDescent="0.25">
      <c r="A108" s="13" t="s">
        <v>985</v>
      </c>
      <c r="B108" s="31" t="s">
        <v>986</v>
      </c>
      <c r="C108" s="31" t="s">
        <v>262</v>
      </c>
      <c r="D108" s="14">
        <v>201304</v>
      </c>
      <c r="E108" s="15">
        <v>825.25</v>
      </c>
      <c r="F108" s="16">
        <v>2.5999999999999999E-3</v>
      </c>
      <c r="G108" s="16"/>
    </row>
    <row r="109" spans="1:7" x14ac:dyDescent="0.25">
      <c r="A109" s="13" t="s">
        <v>473</v>
      </c>
      <c r="B109" s="31" t="s">
        <v>474</v>
      </c>
      <c r="C109" s="31" t="s">
        <v>340</v>
      </c>
      <c r="D109" s="14">
        <v>316709</v>
      </c>
      <c r="E109" s="15">
        <v>613.5</v>
      </c>
      <c r="F109" s="16">
        <v>1.9E-3</v>
      </c>
      <c r="G109" s="16"/>
    </row>
    <row r="110" spans="1:7" x14ac:dyDescent="0.25">
      <c r="A110" s="13" t="s">
        <v>467</v>
      </c>
      <c r="B110" s="31" t="s">
        <v>468</v>
      </c>
      <c r="C110" s="31" t="s">
        <v>343</v>
      </c>
      <c r="D110" s="14">
        <v>2556</v>
      </c>
      <c r="E110" s="15">
        <v>285.42</v>
      </c>
      <c r="F110" s="16">
        <v>8.9999999999999998E-4</v>
      </c>
      <c r="G110" s="16"/>
    </row>
    <row r="111" spans="1:7" x14ac:dyDescent="0.25">
      <c r="A111" s="13" t="s">
        <v>475</v>
      </c>
      <c r="B111" s="31" t="s">
        <v>476</v>
      </c>
      <c r="C111" s="31" t="s">
        <v>323</v>
      </c>
      <c r="D111" s="14">
        <v>83499</v>
      </c>
      <c r="E111" s="15">
        <v>22.74</v>
      </c>
      <c r="F111" s="16">
        <v>1E-4</v>
      </c>
      <c r="G111" s="16"/>
    </row>
    <row r="112" spans="1:7" x14ac:dyDescent="0.25">
      <c r="A112" s="17" t="s">
        <v>187</v>
      </c>
      <c r="B112" s="32"/>
      <c r="C112" s="32"/>
      <c r="D112" s="18"/>
      <c r="E112" s="37">
        <v>313728.17</v>
      </c>
      <c r="F112" s="38">
        <v>0.98050000000000004</v>
      </c>
      <c r="G112" s="21"/>
    </row>
    <row r="113" spans="1:7" x14ac:dyDescent="0.25">
      <c r="A113" s="17" t="s">
        <v>477</v>
      </c>
      <c r="B113" s="31"/>
      <c r="C113" s="31"/>
      <c r="D113" s="14"/>
      <c r="E113" s="15"/>
      <c r="F113" s="16"/>
      <c r="G113" s="16"/>
    </row>
    <row r="114" spans="1:7" x14ac:dyDescent="0.25">
      <c r="A114" s="17" t="s">
        <v>187</v>
      </c>
      <c r="B114" s="31"/>
      <c r="C114" s="31"/>
      <c r="D114" s="14"/>
      <c r="E114" s="39" t="s">
        <v>153</v>
      </c>
      <c r="F114" s="40" t="s">
        <v>153</v>
      </c>
      <c r="G114" s="16"/>
    </row>
    <row r="115" spans="1:7" x14ac:dyDescent="0.25">
      <c r="A115" s="24" t="s">
        <v>190</v>
      </c>
      <c r="B115" s="33"/>
      <c r="C115" s="33"/>
      <c r="D115" s="25"/>
      <c r="E115" s="28">
        <v>313728.17</v>
      </c>
      <c r="F115" s="29">
        <v>0.98050000000000004</v>
      </c>
      <c r="G115" s="21"/>
    </row>
    <row r="116" spans="1:7" x14ac:dyDescent="0.25">
      <c r="A116" s="13"/>
      <c r="B116" s="31"/>
      <c r="C116" s="31"/>
      <c r="D116" s="14"/>
      <c r="E116" s="15"/>
      <c r="F116" s="16"/>
      <c r="G116" s="16"/>
    </row>
    <row r="117" spans="1:7" x14ac:dyDescent="0.25">
      <c r="A117" s="13"/>
      <c r="B117" s="31"/>
      <c r="C117" s="31"/>
      <c r="D117" s="14"/>
      <c r="E117" s="15"/>
      <c r="F117" s="16"/>
      <c r="G117" s="16"/>
    </row>
    <row r="118" spans="1:7" x14ac:dyDescent="0.25">
      <c r="A118" s="17" t="s">
        <v>191</v>
      </c>
      <c r="B118" s="31"/>
      <c r="C118" s="31"/>
      <c r="D118" s="14"/>
      <c r="E118" s="15"/>
      <c r="F118" s="16"/>
      <c r="G118" s="16"/>
    </row>
    <row r="119" spans="1:7" x14ac:dyDescent="0.25">
      <c r="A119" s="13" t="s">
        <v>192</v>
      </c>
      <c r="B119" s="31"/>
      <c r="C119" s="31"/>
      <c r="D119" s="14"/>
      <c r="E119" s="15">
        <v>6383.34</v>
      </c>
      <c r="F119" s="16">
        <v>1.9900000000000001E-2</v>
      </c>
      <c r="G119" s="16">
        <v>5.2331000000000003E-2</v>
      </c>
    </row>
    <row r="120" spans="1:7" x14ac:dyDescent="0.25">
      <c r="A120" s="17" t="s">
        <v>187</v>
      </c>
      <c r="B120" s="32"/>
      <c r="C120" s="32"/>
      <c r="D120" s="18"/>
      <c r="E120" s="37">
        <v>6383.34</v>
      </c>
      <c r="F120" s="38">
        <v>1.9900000000000001E-2</v>
      </c>
      <c r="G120" s="21"/>
    </row>
    <row r="121" spans="1:7" x14ac:dyDescent="0.25">
      <c r="A121" s="13"/>
      <c r="B121" s="31"/>
      <c r="C121" s="31"/>
      <c r="D121" s="14"/>
      <c r="E121" s="15"/>
      <c r="F121" s="16"/>
      <c r="G121" s="16"/>
    </row>
    <row r="122" spans="1:7" x14ac:dyDescent="0.25">
      <c r="A122" s="24" t="s">
        <v>190</v>
      </c>
      <c r="B122" s="33"/>
      <c r="C122" s="33"/>
      <c r="D122" s="25"/>
      <c r="E122" s="19">
        <v>6383.34</v>
      </c>
      <c r="F122" s="20">
        <v>1.9900000000000001E-2</v>
      </c>
      <c r="G122" s="21"/>
    </row>
    <row r="123" spans="1:7" x14ac:dyDescent="0.25">
      <c r="A123" s="13" t="s">
        <v>193</v>
      </c>
      <c r="B123" s="31"/>
      <c r="C123" s="31"/>
      <c r="D123" s="14"/>
      <c r="E123" s="15">
        <v>0.91519600000000001</v>
      </c>
      <c r="F123" s="68">
        <v>1.9999999999999999E-6</v>
      </c>
      <c r="G123" s="16"/>
    </row>
    <row r="124" spans="1:7" x14ac:dyDescent="0.25">
      <c r="A124" s="13" t="s">
        <v>194</v>
      </c>
      <c r="B124" s="31"/>
      <c r="C124" s="31"/>
      <c r="D124" s="14"/>
      <c r="E124" s="35">
        <v>-83.595196000000001</v>
      </c>
      <c r="F124" s="36">
        <v>-4.0200000000000001E-4</v>
      </c>
      <c r="G124" s="16">
        <v>5.2331000000000003E-2</v>
      </c>
    </row>
    <row r="125" spans="1:7" x14ac:dyDescent="0.25">
      <c r="A125" s="26" t="s">
        <v>195</v>
      </c>
      <c r="B125" s="34"/>
      <c r="C125" s="34"/>
      <c r="D125" s="27"/>
      <c r="E125" s="28">
        <v>320028.83</v>
      </c>
      <c r="F125" s="29">
        <v>1</v>
      </c>
      <c r="G125" s="29"/>
    </row>
    <row r="129" spans="1:3" x14ac:dyDescent="0.25">
      <c r="A129" s="69" t="s">
        <v>197</v>
      </c>
    </row>
    <row r="130" spans="1:3" x14ac:dyDescent="0.25">
      <c r="A130" s="1" t="s">
        <v>199</v>
      </c>
    </row>
    <row r="131" spans="1:3" x14ac:dyDescent="0.25">
      <c r="A131" s="47" t="s">
        <v>200</v>
      </c>
      <c r="B131" s="3" t="s">
        <v>153</v>
      </c>
    </row>
    <row r="132" spans="1:3" x14ac:dyDescent="0.25">
      <c r="A132" t="s">
        <v>201</v>
      </c>
    </row>
    <row r="133" spans="1:3" x14ac:dyDescent="0.25">
      <c r="A133" t="s">
        <v>202</v>
      </c>
      <c r="B133" t="s">
        <v>203</v>
      </c>
      <c r="C133" t="s">
        <v>203</v>
      </c>
    </row>
    <row r="134" spans="1:3" x14ac:dyDescent="0.25">
      <c r="B134" s="48">
        <v>46112</v>
      </c>
      <c r="C134" s="48">
        <v>46142</v>
      </c>
    </row>
    <row r="135" spans="1:3" x14ac:dyDescent="0.25">
      <c r="A135" t="s">
        <v>204</v>
      </c>
      <c r="B135">
        <v>14.0101</v>
      </c>
      <c r="C135">
        <v>15.5535</v>
      </c>
    </row>
    <row r="136" spans="1:3" x14ac:dyDescent="0.25">
      <c r="A136" t="s">
        <v>205</v>
      </c>
      <c r="B136">
        <v>14.0101</v>
      </c>
      <c r="C136">
        <v>15.5535</v>
      </c>
    </row>
    <row r="137" spans="1:3" x14ac:dyDescent="0.25">
      <c r="A137" t="s">
        <v>206</v>
      </c>
      <c r="B137">
        <v>13.485900000000001</v>
      </c>
      <c r="C137">
        <v>14.9541</v>
      </c>
    </row>
    <row r="138" spans="1:3" x14ac:dyDescent="0.25">
      <c r="A138" t="s">
        <v>207</v>
      </c>
      <c r="B138">
        <v>13.485900000000001</v>
      </c>
      <c r="C138">
        <v>14.9541</v>
      </c>
    </row>
    <row r="140" spans="1:3" x14ac:dyDescent="0.25">
      <c r="A140" t="s">
        <v>208</v>
      </c>
      <c r="B140" s="3" t="s">
        <v>153</v>
      </c>
    </row>
    <row r="141" spans="1:3" x14ac:dyDescent="0.25">
      <c r="A141" t="s">
        <v>209</v>
      </c>
      <c r="B141" s="3" t="s">
        <v>153</v>
      </c>
    </row>
    <row r="142" spans="1:3" ht="29.1" customHeight="1" x14ac:dyDescent="0.25">
      <c r="A142" s="47" t="s">
        <v>210</v>
      </c>
      <c r="B142" s="3" t="s">
        <v>153</v>
      </c>
    </row>
    <row r="143" spans="1:3" ht="29.1" customHeight="1" x14ac:dyDescent="0.25">
      <c r="A143" s="47" t="s">
        <v>211</v>
      </c>
      <c r="B143" s="3" t="s">
        <v>153</v>
      </c>
    </row>
    <row r="144" spans="1:3" x14ac:dyDescent="0.25">
      <c r="A144" t="s">
        <v>480</v>
      </c>
      <c r="B144" s="49">
        <v>0.35249999999999998</v>
      </c>
    </row>
    <row r="145" spans="1:9" ht="43.5" customHeight="1" x14ac:dyDescent="0.25">
      <c r="A145" s="47" t="s">
        <v>213</v>
      </c>
      <c r="B145" s="3" t="s">
        <v>153</v>
      </c>
    </row>
    <row r="146" spans="1:9" x14ac:dyDescent="0.25">
      <c r="B146" s="3"/>
    </row>
    <row r="147" spans="1:9" ht="29.1" customHeight="1" x14ac:dyDescent="0.25">
      <c r="A147" s="47" t="s">
        <v>214</v>
      </c>
      <c r="B147" s="3" t="s">
        <v>153</v>
      </c>
    </row>
    <row r="148" spans="1:9" ht="29.1" customHeight="1" x14ac:dyDescent="0.25">
      <c r="A148" s="47" t="s">
        <v>215</v>
      </c>
      <c r="B148" t="s">
        <v>153</v>
      </c>
    </row>
    <row r="149" spans="1:9" ht="29.1" customHeight="1" x14ac:dyDescent="0.25">
      <c r="A149" s="47" t="s">
        <v>216</v>
      </c>
      <c r="B149" s="3" t="s">
        <v>153</v>
      </c>
    </row>
    <row r="150" spans="1:9" ht="29.1" customHeight="1" x14ac:dyDescent="0.25">
      <c r="A150" s="47" t="s">
        <v>217</v>
      </c>
      <c r="B150" s="3" t="s">
        <v>153</v>
      </c>
    </row>
    <row r="152" spans="1:9" x14ac:dyDescent="0.25">
      <c r="A152" s="77" t="s">
        <v>481</v>
      </c>
      <c r="B152" s="78" t="s">
        <v>482</v>
      </c>
      <c r="C152" s="76"/>
      <c r="D152" s="76"/>
      <c r="E152" s="76"/>
      <c r="F152" s="76"/>
      <c r="G152" s="76"/>
      <c r="H152" s="76"/>
      <c r="I152" s="76"/>
    </row>
    <row r="153" spans="1:9" x14ac:dyDescent="0.25">
      <c r="A153" s="76"/>
      <c r="B153" s="76"/>
      <c r="C153" s="76"/>
      <c r="D153" s="76"/>
      <c r="E153" s="76"/>
      <c r="F153" s="76"/>
      <c r="G153" s="76"/>
      <c r="H153" s="76"/>
      <c r="I153" s="76"/>
    </row>
    <row r="154" spans="1:9" x14ac:dyDescent="0.25">
      <c r="A154" s="77" t="s">
        <v>483</v>
      </c>
      <c r="B154" s="79" t="s">
        <v>484</v>
      </c>
      <c r="C154" s="80"/>
      <c r="D154" s="80"/>
      <c r="E154" s="76"/>
      <c r="F154" s="76"/>
      <c r="G154" s="76"/>
      <c r="H154" s="76"/>
      <c r="I154" s="76"/>
    </row>
    <row r="155" spans="1:9" x14ac:dyDescent="0.25">
      <c r="A155" s="76"/>
      <c r="B155" s="76"/>
      <c r="C155" s="76"/>
      <c r="D155" s="76"/>
      <c r="E155" s="76"/>
      <c r="F155" s="88"/>
      <c r="G155" s="88"/>
      <c r="H155" s="87"/>
      <c r="I155" s="76"/>
    </row>
    <row r="156" spans="1:9" x14ac:dyDescent="0.25">
      <c r="A156" s="76"/>
      <c r="B156" s="79" t="s">
        <v>485</v>
      </c>
      <c r="C156" s="76"/>
      <c r="D156" s="76"/>
      <c r="E156" s="76"/>
      <c r="F156" s="76"/>
      <c r="G156" s="76"/>
      <c r="H156" s="76"/>
      <c r="I156" s="76"/>
    </row>
    <row r="157" spans="1:9" x14ac:dyDescent="0.25">
      <c r="A157" s="76"/>
      <c r="B157" s="81" t="s">
        <v>486</v>
      </c>
      <c r="C157" s="81" t="s">
        <v>487</v>
      </c>
      <c r="D157" s="76"/>
      <c r="E157" s="76"/>
      <c r="F157" s="76"/>
      <c r="G157" s="76"/>
      <c r="H157" s="76"/>
      <c r="I157" s="76"/>
    </row>
    <row r="158" spans="1:9" x14ac:dyDescent="0.25">
      <c r="A158" s="76"/>
      <c r="B158" s="84" t="s">
        <v>488</v>
      </c>
      <c r="C158" s="89"/>
      <c r="D158" s="76"/>
      <c r="E158" s="90"/>
      <c r="F158" s="76"/>
      <c r="G158" s="76"/>
      <c r="H158" s="76"/>
      <c r="I158" s="76"/>
    </row>
    <row r="159" spans="1:9" x14ac:dyDescent="0.25">
      <c r="A159" s="76"/>
      <c r="B159" s="76"/>
      <c r="C159" s="76"/>
      <c r="D159" s="76"/>
      <c r="E159" s="76"/>
      <c r="F159" s="76"/>
      <c r="G159" s="76"/>
      <c r="H159" s="76"/>
      <c r="I159" s="76"/>
    </row>
    <row r="160" spans="1:9" x14ac:dyDescent="0.25">
      <c r="A160" s="77" t="s">
        <v>489</v>
      </c>
      <c r="B160" s="78" t="s">
        <v>490</v>
      </c>
      <c r="C160" s="76"/>
      <c r="D160" s="76"/>
      <c r="E160" s="76"/>
      <c r="F160" s="76"/>
      <c r="G160" s="76"/>
      <c r="H160" s="76"/>
      <c r="I160" s="76"/>
    </row>
    <row r="161" spans="1:9" x14ac:dyDescent="0.25">
      <c r="A161" s="76"/>
      <c r="B161" s="76"/>
      <c r="C161" s="94"/>
      <c r="D161" s="95"/>
      <c r="E161" s="96">
        <v>18691756509.944</v>
      </c>
      <c r="F161" s="96">
        <v>15069556039.044001</v>
      </c>
      <c r="G161" s="96">
        <v>15069556039.044001</v>
      </c>
      <c r="H161" s="76"/>
      <c r="I161" s="76"/>
    </row>
    <row r="162" spans="1:9" x14ac:dyDescent="0.25">
      <c r="A162" s="77" t="s">
        <v>491</v>
      </c>
      <c r="B162" s="79" t="s">
        <v>492</v>
      </c>
      <c r="C162" s="76"/>
      <c r="D162" s="76"/>
      <c r="E162" s="76"/>
      <c r="F162" s="76"/>
      <c r="G162" s="76"/>
      <c r="H162" s="76"/>
      <c r="I162" s="76"/>
    </row>
    <row r="163" spans="1:9" x14ac:dyDescent="0.25">
      <c r="A163" s="76"/>
      <c r="B163" s="76"/>
      <c r="C163" s="76"/>
      <c r="D163" s="76"/>
      <c r="E163" s="94"/>
      <c r="F163" s="98"/>
      <c r="G163" s="98"/>
      <c r="H163" s="90"/>
      <c r="I163" s="76"/>
    </row>
    <row r="164" spans="1:9" x14ac:dyDescent="0.25">
      <c r="A164" s="76"/>
      <c r="B164" s="100"/>
      <c r="C164" s="76"/>
      <c r="D164" s="76"/>
      <c r="E164" s="76"/>
      <c r="F164" s="76"/>
      <c r="G164" s="76"/>
      <c r="H164" s="76"/>
      <c r="I164" s="76"/>
    </row>
    <row r="165" spans="1:9" x14ac:dyDescent="0.25">
      <c r="A165" s="77" t="s">
        <v>493</v>
      </c>
      <c r="B165" s="79" t="s">
        <v>494</v>
      </c>
      <c r="C165" s="76"/>
      <c r="D165" s="76"/>
      <c r="E165" s="76"/>
      <c r="F165" s="76"/>
      <c r="G165" s="76"/>
      <c r="H165" s="76"/>
      <c r="I165" s="76"/>
    </row>
    <row r="166" spans="1:9" x14ac:dyDescent="0.25">
      <c r="A166" s="76"/>
      <c r="B166" s="76"/>
      <c r="C166" s="76"/>
      <c r="D166" s="76"/>
      <c r="E166" s="76"/>
      <c r="F166" s="76"/>
      <c r="G166" s="76"/>
      <c r="H166" s="76"/>
      <c r="I166" s="76"/>
    </row>
    <row r="167" spans="1:9" x14ac:dyDescent="0.25">
      <c r="A167" s="77" t="s">
        <v>495</v>
      </c>
      <c r="B167" s="78" t="s">
        <v>496</v>
      </c>
      <c r="C167" s="76"/>
      <c r="D167" s="76"/>
      <c r="E167" s="76"/>
      <c r="F167" s="76"/>
      <c r="G167" s="76"/>
      <c r="H167" s="76"/>
      <c r="I167" s="76"/>
    </row>
    <row r="168" spans="1:9" x14ac:dyDescent="0.25">
      <c r="A168" s="76"/>
      <c r="B168" s="101"/>
      <c r="C168" s="76"/>
      <c r="D168" s="76"/>
      <c r="E168" s="76"/>
      <c r="F168" s="76"/>
      <c r="G168" s="76"/>
      <c r="H168" s="76"/>
      <c r="I168" s="76"/>
    </row>
    <row r="169" spans="1:9" x14ac:dyDescent="0.25">
      <c r="A169" s="77" t="s">
        <v>497</v>
      </c>
      <c r="B169" s="79" t="s">
        <v>498</v>
      </c>
      <c r="C169" s="76"/>
      <c r="D169" s="76"/>
      <c r="E169" s="76"/>
      <c r="F169" s="76"/>
      <c r="G169" s="76"/>
      <c r="H169" s="76"/>
      <c r="I169" s="76"/>
    </row>
    <row r="170" spans="1:9" x14ac:dyDescent="0.25">
      <c r="A170" s="77"/>
      <c r="B170" s="78"/>
      <c r="C170" s="76"/>
      <c r="D170" s="76"/>
      <c r="E170" s="76"/>
      <c r="F170" s="76"/>
      <c r="G170" s="76"/>
      <c r="H170" s="76"/>
      <c r="I170" s="76"/>
    </row>
    <row r="171" spans="1:9" x14ac:dyDescent="0.25">
      <c r="A171" s="77" t="s">
        <v>499</v>
      </c>
      <c r="B171" s="79" t="s">
        <v>500</v>
      </c>
      <c r="C171" s="76"/>
      <c r="D171" s="76"/>
      <c r="E171" s="76"/>
      <c r="F171" s="76"/>
      <c r="G171" s="76"/>
      <c r="H171" s="76"/>
      <c r="I171" s="76"/>
    </row>
    <row r="172" spans="1:9" x14ac:dyDescent="0.25">
      <c r="A172" s="77"/>
      <c r="B172" s="84"/>
      <c r="C172" s="84"/>
      <c r="D172" s="84"/>
      <c r="E172" s="102"/>
      <c r="F172" s="86"/>
      <c r="G172" s="86"/>
      <c r="H172" s="76"/>
      <c r="I172" s="76"/>
    </row>
    <row r="173" spans="1:9" x14ac:dyDescent="0.25">
      <c r="A173" s="77"/>
      <c r="B173" s="103"/>
      <c r="C173" s="76"/>
      <c r="D173" s="76"/>
      <c r="E173" s="93"/>
      <c r="F173" s="88"/>
      <c r="G173" s="88"/>
      <c r="H173" s="76"/>
      <c r="I173" s="76"/>
    </row>
    <row r="174" spans="1:9" x14ac:dyDescent="0.25">
      <c r="A174" s="77" t="s">
        <v>501</v>
      </c>
      <c r="B174" s="79" t="s">
        <v>502</v>
      </c>
      <c r="C174" s="76"/>
      <c r="D174" s="76"/>
      <c r="E174" s="76"/>
      <c r="F174" s="76"/>
      <c r="G174" s="76"/>
      <c r="H174" s="76"/>
      <c r="I174" s="76"/>
    </row>
    <row r="175" spans="1:9" x14ac:dyDescent="0.25">
      <c r="A175" s="76"/>
      <c r="B175" s="84"/>
      <c r="C175" s="84"/>
      <c r="D175" s="84"/>
      <c r="E175" s="104"/>
      <c r="F175" s="104"/>
      <c r="G175" s="104"/>
      <c r="H175" s="76"/>
      <c r="I175" s="76"/>
    </row>
    <row r="176" spans="1:9" x14ac:dyDescent="0.25">
      <c r="A176" s="76"/>
      <c r="B176" s="76"/>
      <c r="C176" s="76"/>
      <c r="D176" s="76"/>
      <c r="E176" s="106"/>
      <c r="F176" s="106"/>
      <c r="G176" s="106"/>
      <c r="H176" s="76"/>
      <c r="I176" s="76"/>
    </row>
    <row r="177" spans="1:9" x14ac:dyDescent="0.25">
      <c r="A177" s="76"/>
      <c r="B177" s="76" t="s">
        <v>503</v>
      </c>
      <c r="C177" s="76"/>
      <c r="D177" s="76"/>
      <c r="E177" s="76"/>
      <c r="F177" s="76"/>
      <c r="G177" s="76"/>
      <c r="H177" s="76"/>
      <c r="I177" s="76"/>
    </row>
    <row r="178" spans="1:9" x14ac:dyDescent="0.25">
      <c r="A178" s="76"/>
      <c r="B178" s="76"/>
      <c r="C178" s="76"/>
      <c r="D178" s="76"/>
      <c r="E178" s="76"/>
      <c r="F178" s="76"/>
      <c r="G178" s="76"/>
      <c r="H178" s="76"/>
      <c r="I178" s="76"/>
    </row>
    <row r="179" spans="1:9" x14ac:dyDescent="0.25">
      <c r="A179" s="77" t="s">
        <v>504</v>
      </c>
      <c r="B179" s="78" t="s">
        <v>505</v>
      </c>
      <c r="C179" s="76"/>
      <c r="D179" s="76"/>
      <c r="E179" s="76"/>
      <c r="F179" s="76"/>
      <c r="G179" s="76"/>
      <c r="H179" s="76"/>
      <c r="I179" s="76"/>
    </row>
    <row r="180" spans="1:9" x14ac:dyDescent="0.25">
      <c r="A180" s="76"/>
      <c r="B180" s="76"/>
      <c r="C180" s="76"/>
      <c r="D180" s="76"/>
      <c r="E180" s="76"/>
      <c r="F180" s="76"/>
      <c r="G180" s="76"/>
      <c r="H180" s="76"/>
      <c r="I180" s="76"/>
    </row>
    <row r="181" spans="1:9" x14ac:dyDescent="0.25">
      <c r="A181" s="76"/>
      <c r="B181" s="76" t="s">
        <v>506</v>
      </c>
      <c r="C181" s="76"/>
      <c r="D181" s="76"/>
      <c r="E181" s="76"/>
      <c r="F181" s="76"/>
      <c r="G181" s="76"/>
      <c r="H181" s="76"/>
      <c r="I181" s="76"/>
    </row>
    <row r="182" spans="1:9" x14ac:dyDescent="0.25">
      <c r="A182" s="76"/>
      <c r="B182" s="76"/>
      <c r="C182" s="76"/>
      <c r="D182" s="76"/>
      <c r="E182" s="76"/>
      <c r="F182" s="76"/>
      <c r="G182" s="76"/>
      <c r="H182" s="76"/>
      <c r="I182" s="76"/>
    </row>
    <row r="183" spans="1:9" x14ac:dyDescent="0.25">
      <c r="A183" s="77" t="s">
        <v>507</v>
      </c>
      <c r="B183" s="78" t="s">
        <v>508</v>
      </c>
      <c r="C183" s="76"/>
      <c r="D183" s="76"/>
      <c r="E183" s="76"/>
      <c r="F183" s="76"/>
      <c r="G183" s="76"/>
      <c r="H183" s="76"/>
      <c r="I183" s="76"/>
    </row>
    <row r="184" spans="1:9" x14ac:dyDescent="0.25">
      <c r="A184" s="76"/>
      <c r="B184" s="76"/>
      <c r="C184" s="76"/>
      <c r="D184" s="76"/>
      <c r="E184" s="76"/>
      <c r="F184" s="76"/>
      <c r="G184" s="76"/>
      <c r="H184" s="76"/>
      <c r="I184" s="76" t="s">
        <v>509</v>
      </c>
    </row>
    <row r="186" spans="1:9" ht="69.95" customHeight="1" x14ac:dyDescent="0.25">
      <c r="A186" s="107" t="s">
        <v>227</v>
      </c>
      <c r="B186" s="107" t="s">
        <v>228</v>
      </c>
      <c r="C186" s="107" t="s">
        <v>5</v>
      </c>
      <c r="D186" s="107" t="s">
        <v>6</v>
      </c>
    </row>
    <row r="187" spans="1:9" ht="69.95" customHeight="1" x14ac:dyDescent="0.25">
      <c r="A187" s="107" t="s">
        <v>3451</v>
      </c>
      <c r="B187" s="107"/>
      <c r="C187" s="107" t="s">
        <v>3452</v>
      </c>
      <c r="D187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130"/>
  <sheetViews>
    <sheetView showGridLines="0" workbookViewId="0">
      <pane ySplit="4" topLeftCell="A100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3453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3454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257</v>
      </c>
      <c r="B8" s="31" t="s">
        <v>258</v>
      </c>
      <c r="C8" s="31" t="s">
        <v>259</v>
      </c>
      <c r="D8" s="14">
        <v>21935</v>
      </c>
      <c r="E8" s="15">
        <v>169.27</v>
      </c>
      <c r="F8" s="16">
        <v>0.10730000000000001</v>
      </c>
      <c r="G8" s="16"/>
    </row>
    <row r="9" spans="1:7" x14ac:dyDescent="0.25">
      <c r="A9" s="13" t="s">
        <v>254</v>
      </c>
      <c r="B9" s="31" t="s">
        <v>255</v>
      </c>
      <c r="C9" s="31" t="s">
        <v>256</v>
      </c>
      <c r="D9" s="14">
        <v>9681</v>
      </c>
      <c r="E9" s="15">
        <v>138.52000000000001</v>
      </c>
      <c r="F9" s="16">
        <v>8.7800000000000003E-2</v>
      </c>
      <c r="G9" s="16"/>
    </row>
    <row r="10" spans="1:7" x14ac:dyDescent="0.25">
      <c r="A10" s="13" t="s">
        <v>266</v>
      </c>
      <c r="B10" s="31" t="s">
        <v>267</v>
      </c>
      <c r="C10" s="31" t="s">
        <v>259</v>
      </c>
      <c r="D10" s="14">
        <v>10246</v>
      </c>
      <c r="E10" s="15">
        <v>129.44999999999999</v>
      </c>
      <c r="F10" s="16">
        <v>8.2000000000000003E-2</v>
      </c>
      <c r="G10" s="16"/>
    </row>
    <row r="11" spans="1:7" x14ac:dyDescent="0.25">
      <c r="A11" s="13" t="s">
        <v>260</v>
      </c>
      <c r="B11" s="31" t="s">
        <v>261</v>
      </c>
      <c r="C11" s="31" t="s">
        <v>262</v>
      </c>
      <c r="D11" s="14">
        <v>4399</v>
      </c>
      <c r="E11" s="15">
        <v>83</v>
      </c>
      <c r="F11" s="16">
        <v>5.2600000000000001E-2</v>
      </c>
      <c r="G11" s="16"/>
    </row>
    <row r="12" spans="1:7" x14ac:dyDescent="0.25">
      <c r="A12" s="13" t="s">
        <v>263</v>
      </c>
      <c r="B12" s="31" t="s">
        <v>264</v>
      </c>
      <c r="C12" s="31" t="s">
        <v>265</v>
      </c>
      <c r="D12" s="14">
        <v>1683</v>
      </c>
      <c r="E12" s="15">
        <v>67.56</v>
      </c>
      <c r="F12" s="16">
        <v>4.2799999999999998E-2</v>
      </c>
      <c r="G12" s="16"/>
    </row>
    <row r="13" spans="1:7" x14ac:dyDescent="0.25">
      <c r="A13" s="13" t="s">
        <v>273</v>
      </c>
      <c r="B13" s="31" t="s">
        <v>274</v>
      </c>
      <c r="C13" s="31" t="s">
        <v>259</v>
      </c>
      <c r="D13" s="14">
        <v>5948</v>
      </c>
      <c r="E13" s="15">
        <v>63.55</v>
      </c>
      <c r="F13" s="16">
        <v>4.0300000000000002E-2</v>
      </c>
      <c r="G13" s="16"/>
    </row>
    <row r="14" spans="1:7" x14ac:dyDescent="0.25">
      <c r="A14" s="13" t="s">
        <v>294</v>
      </c>
      <c r="B14" s="31" t="s">
        <v>295</v>
      </c>
      <c r="C14" s="31" t="s">
        <v>296</v>
      </c>
      <c r="D14" s="14">
        <v>5025</v>
      </c>
      <c r="E14" s="15">
        <v>59.39</v>
      </c>
      <c r="F14" s="16">
        <v>3.7600000000000001E-2</v>
      </c>
      <c r="G14" s="16"/>
    </row>
    <row r="15" spans="1:7" x14ac:dyDescent="0.25">
      <c r="A15" s="13" t="s">
        <v>314</v>
      </c>
      <c r="B15" s="31" t="s">
        <v>315</v>
      </c>
      <c r="C15" s="31" t="s">
        <v>259</v>
      </c>
      <c r="D15" s="14">
        <v>4112</v>
      </c>
      <c r="E15" s="15">
        <v>52.15</v>
      </c>
      <c r="F15" s="16">
        <v>3.3099999999999997E-2</v>
      </c>
      <c r="G15" s="16"/>
    </row>
    <row r="16" spans="1:7" x14ac:dyDescent="0.25">
      <c r="A16" s="13" t="s">
        <v>353</v>
      </c>
      <c r="B16" s="31" t="s">
        <v>354</v>
      </c>
      <c r="C16" s="31" t="s">
        <v>355</v>
      </c>
      <c r="D16" s="14">
        <v>13814</v>
      </c>
      <c r="E16" s="15">
        <v>43.5</v>
      </c>
      <c r="F16" s="16">
        <v>2.76E-2</v>
      </c>
      <c r="G16" s="16"/>
    </row>
    <row r="17" spans="1:7" x14ac:dyDescent="0.25">
      <c r="A17" s="13" t="s">
        <v>326</v>
      </c>
      <c r="B17" s="31" t="s">
        <v>327</v>
      </c>
      <c r="C17" s="31" t="s">
        <v>259</v>
      </c>
      <c r="D17" s="14">
        <v>10551</v>
      </c>
      <c r="E17" s="15">
        <v>40.44</v>
      </c>
      <c r="F17" s="16">
        <v>2.5600000000000001E-2</v>
      </c>
      <c r="G17" s="16"/>
    </row>
    <row r="18" spans="1:7" x14ac:dyDescent="0.25">
      <c r="A18" s="13" t="s">
        <v>287</v>
      </c>
      <c r="B18" s="31" t="s">
        <v>288</v>
      </c>
      <c r="C18" s="31" t="s">
        <v>286</v>
      </c>
      <c r="D18" s="14">
        <v>1281</v>
      </c>
      <c r="E18" s="15">
        <v>39.68</v>
      </c>
      <c r="F18" s="16">
        <v>2.5100000000000001E-2</v>
      </c>
      <c r="G18" s="16"/>
    </row>
    <row r="19" spans="1:7" x14ac:dyDescent="0.25">
      <c r="A19" s="13" t="s">
        <v>360</v>
      </c>
      <c r="B19" s="31" t="s">
        <v>361</v>
      </c>
      <c r="C19" s="31" t="s">
        <v>296</v>
      </c>
      <c r="D19" s="14">
        <v>1463</v>
      </c>
      <c r="E19" s="15">
        <v>36.19</v>
      </c>
      <c r="F19" s="16">
        <v>2.29E-2</v>
      </c>
      <c r="G19" s="16"/>
    </row>
    <row r="20" spans="1:7" x14ac:dyDescent="0.25">
      <c r="A20" s="13" t="s">
        <v>428</v>
      </c>
      <c r="B20" s="31" t="s">
        <v>429</v>
      </c>
      <c r="C20" s="31" t="s">
        <v>277</v>
      </c>
      <c r="D20" s="14">
        <v>3834</v>
      </c>
      <c r="E20" s="15">
        <v>35.92</v>
      </c>
      <c r="F20" s="16">
        <v>2.2800000000000001E-2</v>
      </c>
      <c r="G20" s="16"/>
    </row>
    <row r="21" spans="1:7" x14ac:dyDescent="0.25">
      <c r="A21" s="13" t="s">
        <v>364</v>
      </c>
      <c r="B21" s="31" t="s">
        <v>365</v>
      </c>
      <c r="C21" s="31" t="s">
        <v>355</v>
      </c>
      <c r="D21" s="14">
        <v>1272</v>
      </c>
      <c r="E21" s="15">
        <v>28.63</v>
      </c>
      <c r="F21" s="16">
        <v>1.8100000000000002E-2</v>
      </c>
      <c r="G21" s="16"/>
    </row>
    <row r="22" spans="1:7" x14ac:dyDescent="0.25">
      <c r="A22" s="13" t="s">
        <v>289</v>
      </c>
      <c r="B22" s="31" t="s">
        <v>290</v>
      </c>
      <c r="C22" s="31" t="s">
        <v>291</v>
      </c>
      <c r="D22" s="14">
        <v>1517</v>
      </c>
      <c r="E22" s="15">
        <v>27.43</v>
      </c>
      <c r="F22" s="16">
        <v>1.7399999999999999E-2</v>
      </c>
      <c r="G22" s="16"/>
    </row>
    <row r="23" spans="1:7" x14ac:dyDescent="0.25">
      <c r="A23" s="13" t="s">
        <v>278</v>
      </c>
      <c r="B23" s="31" t="s">
        <v>279</v>
      </c>
      <c r="C23" s="31" t="s">
        <v>280</v>
      </c>
      <c r="D23" s="14">
        <v>6795</v>
      </c>
      <c r="E23" s="15">
        <v>27.12</v>
      </c>
      <c r="F23" s="16">
        <v>1.72E-2</v>
      </c>
      <c r="G23" s="16"/>
    </row>
    <row r="24" spans="1:7" x14ac:dyDescent="0.25">
      <c r="A24" s="13" t="s">
        <v>341</v>
      </c>
      <c r="B24" s="31" t="s">
        <v>342</v>
      </c>
      <c r="C24" s="31" t="s">
        <v>343</v>
      </c>
      <c r="D24" s="14">
        <v>591</v>
      </c>
      <c r="E24" s="15">
        <v>25.92</v>
      </c>
      <c r="F24" s="16">
        <v>1.6400000000000001E-2</v>
      </c>
      <c r="G24" s="16"/>
    </row>
    <row r="25" spans="1:7" x14ac:dyDescent="0.25">
      <c r="A25" s="13" t="s">
        <v>995</v>
      </c>
      <c r="B25" s="31" t="s">
        <v>996</v>
      </c>
      <c r="C25" s="31" t="s">
        <v>299</v>
      </c>
      <c r="D25" s="14">
        <v>10324</v>
      </c>
      <c r="E25" s="15">
        <v>25.5</v>
      </c>
      <c r="F25" s="16">
        <v>1.6199999999999999E-2</v>
      </c>
      <c r="G25" s="16"/>
    </row>
    <row r="26" spans="1:7" x14ac:dyDescent="0.25">
      <c r="A26" s="13" t="s">
        <v>371</v>
      </c>
      <c r="B26" s="31" t="s">
        <v>372</v>
      </c>
      <c r="C26" s="31" t="s">
        <v>373</v>
      </c>
      <c r="D26" s="14">
        <v>11846</v>
      </c>
      <c r="E26" s="15">
        <v>25.04</v>
      </c>
      <c r="F26" s="16">
        <v>1.5900000000000001E-2</v>
      </c>
      <c r="G26" s="16"/>
    </row>
    <row r="27" spans="1:7" x14ac:dyDescent="0.25">
      <c r="A27" s="13" t="s">
        <v>366</v>
      </c>
      <c r="B27" s="31" t="s">
        <v>367</v>
      </c>
      <c r="C27" s="31" t="s">
        <v>286</v>
      </c>
      <c r="D27" s="14">
        <v>188</v>
      </c>
      <c r="E27" s="15">
        <v>25.03</v>
      </c>
      <c r="F27" s="16">
        <v>1.5900000000000001E-2</v>
      </c>
      <c r="G27" s="16"/>
    </row>
    <row r="28" spans="1:7" x14ac:dyDescent="0.25">
      <c r="A28" s="13" t="s">
        <v>281</v>
      </c>
      <c r="B28" s="31" t="s">
        <v>282</v>
      </c>
      <c r="C28" s="31" t="s">
        <v>283</v>
      </c>
      <c r="D28" s="14">
        <v>5133</v>
      </c>
      <c r="E28" s="15">
        <v>22.14</v>
      </c>
      <c r="F28" s="16">
        <v>1.4E-2</v>
      </c>
      <c r="G28" s="16"/>
    </row>
    <row r="29" spans="1:7" x14ac:dyDescent="0.25">
      <c r="A29" s="13" t="s">
        <v>419</v>
      </c>
      <c r="B29" s="31" t="s">
        <v>420</v>
      </c>
      <c r="C29" s="31" t="s">
        <v>421</v>
      </c>
      <c r="D29" s="14">
        <v>2074</v>
      </c>
      <c r="E29" s="15">
        <v>21.53</v>
      </c>
      <c r="F29" s="16">
        <v>1.3599999999999999E-2</v>
      </c>
      <c r="G29" s="16"/>
    </row>
    <row r="30" spans="1:7" x14ac:dyDescent="0.25">
      <c r="A30" s="13" t="s">
        <v>1007</v>
      </c>
      <c r="B30" s="31" t="s">
        <v>1008</v>
      </c>
      <c r="C30" s="31" t="s">
        <v>280</v>
      </c>
      <c r="D30" s="14">
        <v>6491</v>
      </c>
      <c r="E30" s="15">
        <v>20.66</v>
      </c>
      <c r="F30" s="16">
        <v>1.3100000000000001E-2</v>
      </c>
      <c r="G30" s="16"/>
    </row>
    <row r="31" spans="1:7" x14ac:dyDescent="0.25">
      <c r="A31" s="13" t="s">
        <v>318</v>
      </c>
      <c r="B31" s="31" t="s">
        <v>319</v>
      </c>
      <c r="C31" s="31" t="s">
        <v>320</v>
      </c>
      <c r="D31" s="14">
        <v>170</v>
      </c>
      <c r="E31" s="15">
        <v>19.7</v>
      </c>
      <c r="F31" s="16">
        <v>1.2500000000000001E-2</v>
      </c>
      <c r="G31" s="16"/>
    </row>
    <row r="32" spans="1:7" x14ac:dyDescent="0.25">
      <c r="A32" s="13" t="s">
        <v>310</v>
      </c>
      <c r="B32" s="31" t="s">
        <v>311</v>
      </c>
      <c r="C32" s="31" t="s">
        <v>277</v>
      </c>
      <c r="D32" s="14">
        <v>2007</v>
      </c>
      <c r="E32" s="15">
        <v>18.809999999999999</v>
      </c>
      <c r="F32" s="16">
        <v>1.1900000000000001E-2</v>
      </c>
      <c r="G32" s="16"/>
    </row>
    <row r="33" spans="1:7" x14ac:dyDescent="0.25">
      <c r="A33" s="13" t="s">
        <v>344</v>
      </c>
      <c r="B33" s="31" t="s">
        <v>345</v>
      </c>
      <c r="C33" s="31" t="s">
        <v>296</v>
      </c>
      <c r="D33" s="14">
        <v>1512</v>
      </c>
      <c r="E33" s="15">
        <v>18.13</v>
      </c>
      <c r="F33" s="16">
        <v>1.15E-2</v>
      </c>
      <c r="G33" s="16"/>
    </row>
    <row r="34" spans="1:7" x14ac:dyDescent="0.25">
      <c r="A34" s="13" t="s">
        <v>1235</v>
      </c>
      <c r="B34" s="31" t="s">
        <v>1236</v>
      </c>
      <c r="C34" s="31" t="s">
        <v>1237</v>
      </c>
      <c r="D34" s="14">
        <v>1057</v>
      </c>
      <c r="E34" s="15">
        <v>17.52</v>
      </c>
      <c r="F34" s="16">
        <v>1.11E-2</v>
      </c>
      <c r="G34" s="16"/>
    </row>
    <row r="35" spans="1:7" x14ac:dyDescent="0.25">
      <c r="A35" s="13" t="s">
        <v>405</v>
      </c>
      <c r="B35" s="31" t="s">
        <v>406</v>
      </c>
      <c r="C35" s="31" t="s">
        <v>373</v>
      </c>
      <c r="D35" s="14">
        <v>1344</v>
      </c>
      <c r="E35" s="15">
        <v>16.989999999999998</v>
      </c>
      <c r="F35" s="16">
        <v>1.0800000000000001E-2</v>
      </c>
      <c r="G35" s="16"/>
    </row>
    <row r="36" spans="1:7" x14ac:dyDescent="0.25">
      <c r="A36" s="13" t="s">
        <v>894</v>
      </c>
      <c r="B36" s="31" t="s">
        <v>895</v>
      </c>
      <c r="C36" s="31" t="s">
        <v>896</v>
      </c>
      <c r="D36" s="14">
        <v>5567</v>
      </c>
      <c r="E36" s="15">
        <v>16.68</v>
      </c>
      <c r="F36" s="16">
        <v>1.06E-2</v>
      </c>
      <c r="G36" s="16"/>
    </row>
    <row r="37" spans="1:7" x14ac:dyDescent="0.25">
      <c r="A37" s="13" t="s">
        <v>1238</v>
      </c>
      <c r="B37" s="31" t="s">
        <v>1239</v>
      </c>
      <c r="C37" s="31" t="s">
        <v>286</v>
      </c>
      <c r="D37" s="14">
        <v>159</v>
      </c>
      <c r="E37" s="15">
        <v>15.89</v>
      </c>
      <c r="F37" s="16">
        <v>1.01E-2</v>
      </c>
      <c r="G37" s="16"/>
    </row>
    <row r="38" spans="1:7" x14ac:dyDescent="0.25">
      <c r="A38" s="13" t="s">
        <v>534</v>
      </c>
      <c r="B38" s="31" t="s">
        <v>535</v>
      </c>
      <c r="C38" s="31" t="s">
        <v>343</v>
      </c>
      <c r="D38" s="14">
        <v>648</v>
      </c>
      <c r="E38" s="15">
        <v>15.84</v>
      </c>
      <c r="F38" s="16">
        <v>0.01</v>
      </c>
      <c r="G38" s="16"/>
    </row>
    <row r="39" spans="1:7" x14ac:dyDescent="0.25">
      <c r="A39" s="13" t="s">
        <v>396</v>
      </c>
      <c r="B39" s="31" t="s">
        <v>397</v>
      </c>
      <c r="C39" s="31" t="s">
        <v>398</v>
      </c>
      <c r="D39" s="14">
        <v>3254</v>
      </c>
      <c r="E39" s="15">
        <v>15.67</v>
      </c>
      <c r="F39" s="16">
        <v>9.9000000000000008E-3</v>
      </c>
      <c r="G39" s="16"/>
    </row>
    <row r="40" spans="1:7" x14ac:dyDescent="0.25">
      <c r="A40" s="13" t="s">
        <v>1240</v>
      </c>
      <c r="B40" s="31" t="s">
        <v>1241</v>
      </c>
      <c r="C40" s="31" t="s">
        <v>320</v>
      </c>
      <c r="D40" s="14">
        <v>546</v>
      </c>
      <c r="E40" s="15">
        <v>15.26</v>
      </c>
      <c r="F40" s="16">
        <v>9.7000000000000003E-3</v>
      </c>
      <c r="G40" s="16"/>
    </row>
    <row r="41" spans="1:7" x14ac:dyDescent="0.25">
      <c r="A41" s="13" t="s">
        <v>526</v>
      </c>
      <c r="B41" s="31" t="s">
        <v>527</v>
      </c>
      <c r="C41" s="31" t="s">
        <v>323</v>
      </c>
      <c r="D41" s="14">
        <v>1028</v>
      </c>
      <c r="E41" s="15">
        <v>14.99</v>
      </c>
      <c r="F41" s="16">
        <v>9.4999999999999998E-3</v>
      </c>
      <c r="G41" s="16"/>
    </row>
    <row r="42" spans="1:7" x14ac:dyDescent="0.25">
      <c r="A42" s="13" t="s">
        <v>940</v>
      </c>
      <c r="B42" s="31" t="s">
        <v>941</v>
      </c>
      <c r="C42" s="31" t="s">
        <v>277</v>
      </c>
      <c r="D42" s="14">
        <v>827</v>
      </c>
      <c r="E42" s="15">
        <v>14.45</v>
      </c>
      <c r="F42" s="16">
        <v>9.1999999999999998E-3</v>
      </c>
      <c r="G42" s="16"/>
    </row>
    <row r="43" spans="1:7" x14ac:dyDescent="0.25">
      <c r="A43" s="13" t="s">
        <v>530</v>
      </c>
      <c r="B43" s="31" t="s">
        <v>531</v>
      </c>
      <c r="C43" s="31" t="s">
        <v>286</v>
      </c>
      <c r="D43" s="14">
        <v>197</v>
      </c>
      <c r="E43" s="15">
        <v>14</v>
      </c>
      <c r="F43" s="16">
        <v>8.8999999999999999E-3</v>
      </c>
      <c r="G43" s="16"/>
    </row>
    <row r="44" spans="1:7" x14ac:dyDescent="0.25">
      <c r="A44" s="13" t="s">
        <v>921</v>
      </c>
      <c r="B44" s="31" t="s">
        <v>922</v>
      </c>
      <c r="C44" s="31" t="s">
        <v>923</v>
      </c>
      <c r="D44" s="14">
        <v>324</v>
      </c>
      <c r="E44" s="15">
        <v>13.92</v>
      </c>
      <c r="F44" s="16">
        <v>8.8000000000000005E-3</v>
      </c>
      <c r="G44" s="16"/>
    </row>
    <row r="45" spans="1:7" x14ac:dyDescent="0.25">
      <c r="A45" s="13" t="s">
        <v>324</v>
      </c>
      <c r="B45" s="31" t="s">
        <v>325</v>
      </c>
      <c r="C45" s="31" t="s">
        <v>296</v>
      </c>
      <c r="D45" s="14">
        <v>910</v>
      </c>
      <c r="E45" s="15">
        <v>13.41</v>
      </c>
      <c r="F45" s="16">
        <v>8.5000000000000006E-3</v>
      </c>
      <c r="G45" s="16"/>
    </row>
    <row r="46" spans="1:7" x14ac:dyDescent="0.25">
      <c r="A46" s="13" t="s">
        <v>297</v>
      </c>
      <c r="B46" s="31" t="s">
        <v>298</v>
      </c>
      <c r="C46" s="31" t="s">
        <v>299</v>
      </c>
      <c r="D46" s="14">
        <v>318</v>
      </c>
      <c r="E46" s="15">
        <v>13.18</v>
      </c>
      <c r="F46" s="16">
        <v>8.3999999999999995E-3</v>
      </c>
      <c r="G46" s="16"/>
    </row>
    <row r="47" spans="1:7" x14ac:dyDescent="0.25">
      <c r="A47" s="13" t="s">
        <v>330</v>
      </c>
      <c r="B47" s="31" t="s">
        <v>331</v>
      </c>
      <c r="C47" s="31" t="s">
        <v>332</v>
      </c>
      <c r="D47" s="14">
        <v>644</v>
      </c>
      <c r="E47" s="15">
        <v>11.71</v>
      </c>
      <c r="F47" s="16">
        <v>7.4000000000000003E-3</v>
      </c>
      <c r="G47" s="16"/>
    </row>
    <row r="48" spans="1:7" x14ac:dyDescent="0.25">
      <c r="A48" s="13" t="s">
        <v>462</v>
      </c>
      <c r="B48" s="31" t="s">
        <v>463</v>
      </c>
      <c r="C48" s="31" t="s">
        <v>277</v>
      </c>
      <c r="D48" s="14">
        <v>4700</v>
      </c>
      <c r="E48" s="15">
        <v>11.58</v>
      </c>
      <c r="F48" s="16">
        <v>7.3000000000000001E-3</v>
      </c>
      <c r="G48" s="16"/>
    </row>
    <row r="49" spans="1:7" x14ac:dyDescent="0.25">
      <c r="A49" s="13" t="s">
        <v>1242</v>
      </c>
      <c r="B49" s="31" t="s">
        <v>1243</v>
      </c>
      <c r="C49" s="31" t="s">
        <v>291</v>
      </c>
      <c r="D49" s="14">
        <v>873</v>
      </c>
      <c r="E49" s="15">
        <v>11.55</v>
      </c>
      <c r="F49" s="16">
        <v>7.3000000000000001E-3</v>
      </c>
      <c r="G49" s="16"/>
    </row>
    <row r="50" spans="1:7" x14ac:dyDescent="0.25">
      <c r="A50" s="13" t="s">
        <v>981</v>
      </c>
      <c r="B50" s="31" t="s">
        <v>982</v>
      </c>
      <c r="C50" s="31" t="s">
        <v>350</v>
      </c>
      <c r="D50" s="14">
        <v>147</v>
      </c>
      <c r="E50" s="15">
        <v>11.23</v>
      </c>
      <c r="F50" s="16">
        <v>7.1000000000000004E-3</v>
      </c>
      <c r="G50" s="16"/>
    </row>
    <row r="51" spans="1:7" x14ac:dyDescent="0.25">
      <c r="A51" s="13" t="s">
        <v>382</v>
      </c>
      <c r="B51" s="31" t="s">
        <v>383</v>
      </c>
      <c r="C51" s="31" t="s">
        <v>384</v>
      </c>
      <c r="D51" s="14">
        <v>933</v>
      </c>
      <c r="E51" s="15">
        <v>10.68</v>
      </c>
      <c r="F51" s="16">
        <v>6.7999999999999996E-3</v>
      </c>
      <c r="G51" s="16"/>
    </row>
    <row r="52" spans="1:7" x14ac:dyDescent="0.25">
      <c r="A52" s="13" t="s">
        <v>348</v>
      </c>
      <c r="B52" s="31" t="s">
        <v>349</v>
      </c>
      <c r="C52" s="31" t="s">
        <v>350</v>
      </c>
      <c r="D52" s="14">
        <v>1066</v>
      </c>
      <c r="E52" s="15">
        <v>10.59</v>
      </c>
      <c r="F52" s="16">
        <v>6.7000000000000002E-3</v>
      </c>
      <c r="G52" s="16"/>
    </row>
    <row r="53" spans="1:7" x14ac:dyDescent="0.25">
      <c r="A53" s="13" t="s">
        <v>1244</v>
      </c>
      <c r="B53" s="31" t="s">
        <v>1245</v>
      </c>
      <c r="C53" s="31" t="s">
        <v>291</v>
      </c>
      <c r="D53" s="14">
        <v>806</v>
      </c>
      <c r="E53" s="15">
        <v>10.56</v>
      </c>
      <c r="F53" s="16">
        <v>6.7000000000000002E-3</v>
      </c>
      <c r="G53" s="16"/>
    </row>
    <row r="54" spans="1:7" x14ac:dyDescent="0.25">
      <c r="A54" s="13" t="s">
        <v>1246</v>
      </c>
      <c r="B54" s="31" t="s">
        <v>1247</v>
      </c>
      <c r="C54" s="31" t="s">
        <v>286</v>
      </c>
      <c r="D54" s="14">
        <v>3002</v>
      </c>
      <c r="E54" s="15">
        <v>10.25</v>
      </c>
      <c r="F54" s="16">
        <v>6.4999999999999997E-3</v>
      </c>
      <c r="G54" s="16"/>
    </row>
    <row r="55" spans="1:7" x14ac:dyDescent="0.25">
      <c r="A55" s="13" t="s">
        <v>983</v>
      </c>
      <c r="B55" s="31" t="s">
        <v>984</v>
      </c>
      <c r="C55" s="31" t="s">
        <v>332</v>
      </c>
      <c r="D55" s="14">
        <v>1541</v>
      </c>
      <c r="E55" s="15">
        <v>9.0399999999999991</v>
      </c>
      <c r="F55" s="16">
        <v>5.7000000000000002E-3</v>
      </c>
      <c r="G55" s="16"/>
    </row>
    <row r="56" spans="1:7" x14ac:dyDescent="0.25">
      <c r="A56" s="13" t="s">
        <v>1248</v>
      </c>
      <c r="B56" s="31" t="s">
        <v>1249</v>
      </c>
      <c r="C56" s="31" t="s">
        <v>1250</v>
      </c>
      <c r="D56" s="14">
        <v>373</v>
      </c>
      <c r="E56" s="15">
        <v>8.98</v>
      </c>
      <c r="F56" s="16">
        <v>5.7000000000000002E-3</v>
      </c>
      <c r="G56" s="16"/>
    </row>
    <row r="57" spans="1:7" x14ac:dyDescent="0.25">
      <c r="A57" s="13" t="s">
        <v>1251</v>
      </c>
      <c r="B57" s="31" t="s">
        <v>1252</v>
      </c>
      <c r="C57" s="31" t="s">
        <v>296</v>
      </c>
      <c r="D57" s="14">
        <v>4096</v>
      </c>
      <c r="E57" s="15">
        <v>8.2200000000000006</v>
      </c>
      <c r="F57" s="16">
        <v>5.1999999999999998E-3</v>
      </c>
      <c r="G57" s="16"/>
    </row>
    <row r="58" spans="1:7" x14ac:dyDescent="0.25">
      <c r="A58" s="17" t="s">
        <v>187</v>
      </c>
      <c r="B58" s="32"/>
      <c r="C58" s="32"/>
      <c r="D58" s="18"/>
      <c r="E58" s="37">
        <v>1576.45</v>
      </c>
      <c r="F58" s="38">
        <v>0.99909999999999999</v>
      </c>
      <c r="G58" s="21"/>
    </row>
    <row r="59" spans="1:7" x14ac:dyDescent="0.25">
      <c r="A59" s="17" t="s">
        <v>477</v>
      </c>
      <c r="B59" s="31"/>
      <c r="C59" s="31"/>
      <c r="D59" s="14"/>
      <c r="E59" s="15"/>
      <c r="F59" s="16"/>
      <c r="G59" s="16"/>
    </row>
    <row r="60" spans="1:7" x14ac:dyDescent="0.25">
      <c r="A60" s="17" t="s">
        <v>187</v>
      </c>
      <c r="B60" s="31"/>
      <c r="C60" s="31"/>
      <c r="D60" s="14"/>
      <c r="E60" s="39" t="s">
        <v>153</v>
      </c>
      <c r="F60" s="40" t="s">
        <v>153</v>
      </c>
      <c r="G60" s="16"/>
    </row>
    <row r="61" spans="1:7" x14ac:dyDescent="0.25">
      <c r="A61" s="24" t="s">
        <v>190</v>
      </c>
      <c r="B61" s="33"/>
      <c r="C61" s="33"/>
      <c r="D61" s="25"/>
      <c r="E61" s="28">
        <v>1576.45</v>
      </c>
      <c r="F61" s="29">
        <v>0.99909999999999999</v>
      </c>
      <c r="G61" s="21"/>
    </row>
    <row r="62" spans="1:7" x14ac:dyDescent="0.25">
      <c r="A62" s="13"/>
      <c r="B62" s="31"/>
      <c r="C62" s="31"/>
      <c r="D62" s="14"/>
      <c r="E62" s="15"/>
      <c r="F62" s="16"/>
      <c r="G62" s="16"/>
    </row>
    <row r="63" spans="1:7" x14ac:dyDescent="0.25">
      <c r="A63" s="13"/>
      <c r="B63" s="31"/>
      <c r="C63" s="31"/>
      <c r="D63" s="14"/>
      <c r="E63" s="15"/>
      <c r="F63" s="16"/>
      <c r="G63" s="16"/>
    </row>
    <row r="64" spans="1:7" x14ac:dyDescent="0.25">
      <c r="A64" s="17" t="s">
        <v>191</v>
      </c>
      <c r="B64" s="31"/>
      <c r="C64" s="31"/>
      <c r="D64" s="14"/>
      <c r="E64" s="15"/>
      <c r="F64" s="16"/>
      <c r="G64" s="16"/>
    </row>
    <row r="65" spans="1:7" x14ac:dyDescent="0.25">
      <c r="A65" s="13" t="s">
        <v>192</v>
      </c>
      <c r="B65" s="31"/>
      <c r="C65" s="31"/>
      <c r="D65" s="14"/>
      <c r="E65" s="15">
        <v>1</v>
      </c>
      <c r="F65" s="16">
        <v>5.9999999999999995E-4</v>
      </c>
      <c r="G65" s="16">
        <v>5.2331000000000003E-2</v>
      </c>
    </row>
    <row r="66" spans="1:7" x14ac:dyDescent="0.25">
      <c r="A66" s="17" t="s">
        <v>187</v>
      </c>
      <c r="B66" s="32"/>
      <c r="C66" s="32"/>
      <c r="D66" s="18"/>
      <c r="E66" s="37">
        <v>1</v>
      </c>
      <c r="F66" s="38">
        <v>5.9999999999999995E-4</v>
      </c>
      <c r="G66" s="21"/>
    </row>
    <row r="67" spans="1:7" x14ac:dyDescent="0.25">
      <c r="A67" s="13"/>
      <c r="B67" s="31"/>
      <c r="C67" s="31"/>
      <c r="D67" s="14"/>
      <c r="E67" s="15"/>
      <c r="F67" s="16"/>
      <c r="G67" s="16"/>
    </row>
    <row r="68" spans="1:7" x14ac:dyDescent="0.25">
      <c r="A68" s="24" t="s">
        <v>190</v>
      </c>
      <c r="B68" s="33"/>
      <c r="C68" s="33"/>
      <c r="D68" s="25"/>
      <c r="E68" s="19">
        <v>1</v>
      </c>
      <c r="F68" s="20">
        <v>5.9999999999999995E-4</v>
      </c>
      <c r="G68" s="21"/>
    </row>
    <row r="69" spans="1:7" x14ac:dyDescent="0.25">
      <c r="A69" s="13" t="s">
        <v>193</v>
      </c>
      <c r="B69" s="31"/>
      <c r="C69" s="31"/>
      <c r="D69" s="14"/>
      <c r="E69" s="15">
        <v>1.4329999999999999E-4</v>
      </c>
      <c r="F69" s="68">
        <v>0</v>
      </c>
      <c r="G69" s="16"/>
    </row>
    <row r="70" spans="1:7" x14ac:dyDescent="0.25">
      <c r="A70" s="13" t="s">
        <v>194</v>
      </c>
      <c r="B70" s="31"/>
      <c r="C70" s="31"/>
      <c r="D70" s="14"/>
      <c r="E70" s="15">
        <v>0.42985669999999998</v>
      </c>
      <c r="F70" s="16">
        <v>2.9999999999999997E-4</v>
      </c>
      <c r="G70" s="16">
        <v>5.2331000000000003E-2</v>
      </c>
    </row>
    <row r="71" spans="1:7" x14ac:dyDescent="0.25">
      <c r="A71" s="26" t="s">
        <v>195</v>
      </c>
      <c r="B71" s="34"/>
      <c r="C71" s="34"/>
      <c r="D71" s="27"/>
      <c r="E71" s="28">
        <v>1577.88</v>
      </c>
      <c r="F71" s="29">
        <v>1</v>
      </c>
      <c r="G71" s="29"/>
    </row>
    <row r="75" spans="1:7" x14ac:dyDescent="0.25">
      <c r="A75" s="69" t="s">
        <v>197</v>
      </c>
    </row>
    <row r="76" spans="1:7" x14ac:dyDescent="0.25">
      <c r="A76" s="1" t="s">
        <v>199</v>
      </c>
    </row>
    <row r="77" spans="1:7" x14ac:dyDescent="0.25">
      <c r="A77" s="47" t="s">
        <v>200</v>
      </c>
      <c r="B77" s="3" t="s">
        <v>153</v>
      </c>
    </row>
    <row r="78" spans="1:7" x14ac:dyDescent="0.25">
      <c r="A78" t="s">
        <v>201</v>
      </c>
    </row>
    <row r="79" spans="1:7" x14ac:dyDescent="0.25">
      <c r="A79" t="s">
        <v>3455</v>
      </c>
      <c r="B79" t="s">
        <v>203</v>
      </c>
      <c r="C79" t="s">
        <v>203</v>
      </c>
    </row>
    <row r="80" spans="1:7" x14ac:dyDescent="0.25">
      <c r="B80" s="48">
        <v>46112</v>
      </c>
      <c r="C80" s="48">
        <v>46142</v>
      </c>
    </row>
    <row r="81" spans="1:9" x14ac:dyDescent="0.25">
      <c r="A81" t="s">
        <v>206</v>
      </c>
      <c r="B81">
        <v>22.351099999999999</v>
      </c>
      <c r="C81">
        <v>24.018699999999999</v>
      </c>
    </row>
    <row r="83" spans="1:9" x14ac:dyDescent="0.25">
      <c r="A83" t="s">
        <v>208</v>
      </c>
      <c r="B83" s="3" t="s">
        <v>153</v>
      </c>
    </row>
    <row r="84" spans="1:9" x14ac:dyDescent="0.25">
      <c r="A84" t="s">
        <v>209</v>
      </c>
      <c r="B84" s="3" t="s">
        <v>153</v>
      </c>
    </row>
    <row r="85" spans="1:9" ht="29.1" customHeight="1" x14ac:dyDescent="0.25">
      <c r="A85" s="47" t="s">
        <v>210</v>
      </c>
      <c r="B85" s="3" t="s">
        <v>153</v>
      </c>
    </row>
    <row r="86" spans="1:9" ht="29.1" customHeight="1" x14ac:dyDescent="0.25">
      <c r="A86" s="47" t="s">
        <v>211</v>
      </c>
      <c r="B86" s="3" t="s">
        <v>153</v>
      </c>
    </row>
    <row r="87" spans="1:9" x14ac:dyDescent="0.25">
      <c r="A87" t="s">
        <v>480</v>
      </c>
      <c r="B87" s="49">
        <v>6.4000000000000003E-3</v>
      </c>
    </row>
    <row r="88" spans="1:9" ht="43.5" customHeight="1" x14ac:dyDescent="0.25">
      <c r="A88" s="47" t="s">
        <v>213</v>
      </c>
      <c r="B88" s="3" t="s">
        <v>153</v>
      </c>
    </row>
    <row r="89" spans="1:9" x14ac:dyDescent="0.25">
      <c r="B89" s="3"/>
    </row>
    <row r="90" spans="1:9" ht="29.1" customHeight="1" x14ac:dyDescent="0.25">
      <c r="A90" s="47" t="s">
        <v>214</v>
      </c>
      <c r="B90" s="3" t="s">
        <v>153</v>
      </c>
    </row>
    <row r="91" spans="1:9" ht="29.1" customHeight="1" x14ac:dyDescent="0.25">
      <c r="A91" s="47" t="s">
        <v>215</v>
      </c>
      <c r="B91" t="s">
        <v>153</v>
      </c>
    </row>
    <row r="92" spans="1:9" ht="29.1" customHeight="1" x14ac:dyDescent="0.25">
      <c r="A92" s="47" t="s">
        <v>216</v>
      </c>
      <c r="B92" s="3" t="s">
        <v>153</v>
      </c>
    </row>
    <row r="93" spans="1:9" ht="29.1" customHeight="1" x14ac:dyDescent="0.25">
      <c r="A93" s="47" t="s">
        <v>217</v>
      </c>
      <c r="B93" s="3" t="s">
        <v>153</v>
      </c>
    </row>
    <row r="95" spans="1:9" x14ac:dyDescent="0.25">
      <c r="A95" s="77" t="s">
        <v>481</v>
      </c>
      <c r="B95" s="78" t="s">
        <v>482</v>
      </c>
      <c r="C95" s="76"/>
      <c r="D95" s="76"/>
      <c r="E95" s="76"/>
      <c r="F95" s="76"/>
      <c r="G95" s="76"/>
      <c r="H95" s="76"/>
      <c r="I95" s="76"/>
    </row>
    <row r="96" spans="1:9" x14ac:dyDescent="0.25">
      <c r="A96" s="76"/>
      <c r="B96" s="76"/>
      <c r="C96" s="76"/>
      <c r="D96" s="76"/>
      <c r="E96" s="76"/>
      <c r="F96" s="76"/>
      <c r="G96" s="76"/>
      <c r="H96" s="76"/>
      <c r="I96" s="76"/>
    </row>
    <row r="97" spans="1:9" x14ac:dyDescent="0.25">
      <c r="A97" s="77" t="s">
        <v>483</v>
      </c>
      <c r="B97" s="79" t="s">
        <v>484</v>
      </c>
      <c r="C97" s="80"/>
      <c r="D97" s="80"/>
      <c r="E97" s="76"/>
      <c r="F97" s="76"/>
      <c r="G97" s="76"/>
      <c r="H97" s="76"/>
      <c r="I97" s="76"/>
    </row>
    <row r="98" spans="1:9" x14ac:dyDescent="0.25">
      <c r="A98" s="76"/>
      <c r="B98" s="76"/>
      <c r="C98" s="76"/>
      <c r="D98" s="76"/>
      <c r="E98" s="76"/>
      <c r="F98" s="88"/>
      <c r="G98" s="88"/>
      <c r="H98" s="87"/>
      <c r="I98" s="76"/>
    </row>
    <row r="99" spans="1:9" x14ac:dyDescent="0.25">
      <c r="A99" s="76"/>
      <c r="B99" s="79" t="s">
        <v>485</v>
      </c>
      <c r="C99" s="76"/>
      <c r="D99" s="76"/>
      <c r="E99" s="76"/>
      <c r="F99" s="76"/>
      <c r="G99" s="76"/>
      <c r="H99" s="76"/>
      <c r="I99" s="76"/>
    </row>
    <row r="100" spans="1:9" x14ac:dyDescent="0.25">
      <c r="A100" s="76"/>
      <c r="B100" s="81" t="s">
        <v>486</v>
      </c>
      <c r="C100" s="81" t="s">
        <v>487</v>
      </c>
      <c r="D100" s="76"/>
      <c r="E100" s="76"/>
      <c r="F100" s="76"/>
      <c r="G100" s="76"/>
      <c r="H100" s="76"/>
      <c r="I100" s="76"/>
    </row>
    <row r="101" spans="1:9" x14ac:dyDescent="0.25">
      <c r="A101" s="76"/>
      <c r="B101" s="84" t="s">
        <v>488</v>
      </c>
      <c r="C101" s="89"/>
      <c r="D101" s="76"/>
      <c r="E101" s="90"/>
      <c r="F101" s="76"/>
      <c r="G101" s="76"/>
      <c r="H101" s="76"/>
      <c r="I101" s="76"/>
    </row>
    <row r="102" spans="1:9" x14ac:dyDescent="0.25">
      <c r="A102" s="76"/>
      <c r="B102" s="76"/>
      <c r="C102" s="76"/>
      <c r="D102" s="76"/>
      <c r="E102" s="76"/>
      <c r="F102" s="76"/>
      <c r="G102" s="76"/>
      <c r="H102" s="76"/>
      <c r="I102" s="76"/>
    </row>
    <row r="103" spans="1:9" x14ac:dyDescent="0.25">
      <c r="A103" s="77" t="s">
        <v>489</v>
      </c>
      <c r="B103" s="78" t="s">
        <v>490</v>
      </c>
      <c r="C103" s="76"/>
      <c r="D103" s="76"/>
      <c r="E103" s="76"/>
      <c r="F103" s="76"/>
      <c r="G103" s="76"/>
      <c r="H103" s="76"/>
      <c r="I103" s="76"/>
    </row>
    <row r="104" spans="1:9" x14ac:dyDescent="0.25">
      <c r="A104" s="76"/>
      <c r="B104" s="76"/>
      <c r="C104" s="94"/>
      <c r="D104" s="95"/>
      <c r="E104" s="96">
        <v>18691756509.944</v>
      </c>
      <c r="F104" s="96">
        <v>15069556039.044001</v>
      </c>
      <c r="G104" s="96">
        <v>15069556039.044001</v>
      </c>
      <c r="H104" s="76"/>
      <c r="I104" s="76"/>
    </row>
    <row r="105" spans="1:9" x14ac:dyDescent="0.25">
      <c r="A105" s="77" t="s">
        <v>491</v>
      </c>
      <c r="B105" s="79" t="s">
        <v>492</v>
      </c>
      <c r="C105" s="76"/>
      <c r="D105" s="76"/>
      <c r="E105" s="76"/>
      <c r="F105" s="76"/>
      <c r="G105" s="76"/>
      <c r="H105" s="76"/>
      <c r="I105" s="76"/>
    </row>
    <row r="106" spans="1:9" x14ac:dyDescent="0.25">
      <c r="A106" s="76"/>
      <c r="B106" s="76"/>
      <c r="C106" s="76"/>
      <c r="D106" s="76"/>
      <c r="E106" s="94"/>
      <c r="F106" s="98"/>
      <c r="G106" s="98"/>
      <c r="H106" s="90"/>
      <c r="I106" s="76"/>
    </row>
    <row r="107" spans="1:9" x14ac:dyDescent="0.25">
      <c r="A107" s="76"/>
      <c r="B107" s="100"/>
      <c r="C107" s="76"/>
      <c r="D107" s="76"/>
      <c r="E107" s="76"/>
      <c r="F107" s="76"/>
      <c r="G107" s="76"/>
      <c r="H107" s="76"/>
      <c r="I107" s="76"/>
    </row>
    <row r="108" spans="1:9" x14ac:dyDescent="0.25">
      <c r="A108" s="77" t="s">
        <v>493</v>
      </c>
      <c r="B108" s="79" t="s">
        <v>494</v>
      </c>
      <c r="C108" s="76"/>
      <c r="D108" s="76"/>
      <c r="E108" s="76"/>
      <c r="F108" s="76"/>
      <c r="G108" s="76"/>
      <c r="H108" s="76"/>
      <c r="I108" s="76"/>
    </row>
    <row r="109" spans="1:9" x14ac:dyDescent="0.25">
      <c r="A109" s="76"/>
      <c r="B109" s="76"/>
      <c r="C109" s="76"/>
      <c r="D109" s="76"/>
      <c r="E109" s="76"/>
      <c r="F109" s="76"/>
      <c r="G109" s="76"/>
      <c r="H109" s="76"/>
      <c r="I109" s="76"/>
    </row>
    <row r="110" spans="1:9" x14ac:dyDescent="0.25">
      <c r="A110" s="77" t="s">
        <v>495</v>
      </c>
      <c r="B110" s="78" t="s">
        <v>496</v>
      </c>
      <c r="C110" s="76"/>
      <c r="D110" s="76"/>
      <c r="E110" s="76"/>
      <c r="F110" s="76"/>
      <c r="G110" s="76"/>
      <c r="H110" s="76"/>
      <c r="I110" s="76"/>
    </row>
    <row r="111" spans="1:9" x14ac:dyDescent="0.25">
      <c r="A111" s="76"/>
      <c r="B111" s="101"/>
      <c r="C111" s="76"/>
      <c r="D111" s="76"/>
      <c r="E111" s="76"/>
      <c r="F111" s="76"/>
      <c r="G111" s="76"/>
      <c r="H111" s="76"/>
      <c r="I111" s="76"/>
    </row>
    <row r="112" spans="1:9" x14ac:dyDescent="0.25">
      <c r="A112" s="77" t="s">
        <v>497</v>
      </c>
      <c r="B112" s="79" t="s">
        <v>498</v>
      </c>
      <c r="C112" s="76"/>
      <c r="D112" s="76"/>
      <c r="E112" s="76"/>
      <c r="F112" s="76"/>
      <c r="G112" s="76"/>
      <c r="H112" s="76"/>
      <c r="I112" s="76"/>
    </row>
    <row r="113" spans="1:9" x14ac:dyDescent="0.25">
      <c r="A113" s="77"/>
      <c r="B113" s="78"/>
      <c r="C113" s="76"/>
      <c r="D113" s="76"/>
      <c r="E113" s="76"/>
      <c r="F113" s="76"/>
      <c r="G113" s="76"/>
      <c r="H113" s="76"/>
      <c r="I113" s="76"/>
    </row>
    <row r="114" spans="1:9" x14ac:dyDescent="0.25">
      <c r="A114" s="77" t="s">
        <v>499</v>
      </c>
      <c r="B114" s="79" t="s">
        <v>500</v>
      </c>
      <c r="C114" s="76"/>
      <c r="D114" s="76"/>
      <c r="E114" s="76"/>
      <c r="F114" s="76"/>
      <c r="G114" s="76"/>
      <c r="H114" s="76"/>
      <c r="I114" s="76"/>
    </row>
    <row r="115" spans="1:9" x14ac:dyDescent="0.25">
      <c r="A115" s="77"/>
      <c r="B115" s="84"/>
      <c r="C115" s="84"/>
      <c r="D115" s="84"/>
      <c r="E115" s="102"/>
      <c r="F115" s="86"/>
      <c r="G115" s="86"/>
      <c r="H115" s="76"/>
      <c r="I115" s="76"/>
    </row>
    <row r="116" spans="1:9" x14ac:dyDescent="0.25">
      <c r="A116" s="77"/>
      <c r="B116" s="103"/>
      <c r="C116" s="76"/>
      <c r="D116" s="76"/>
      <c r="E116" s="93"/>
      <c r="F116" s="88"/>
      <c r="G116" s="88"/>
      <c r="H116" s="76"/>
      <c r="I116" s="76"/>
    </row>
    <row r="117" spans="1:9" x14ac:dyDescent="0.25">
      <c r="A117" s="77" t="s">
        <v>501</v>
      </c>
      <c r="B117" s="79" t="s">
        <v>502</v>
      </c>
      <c r="C117" s="76"/>
      <c r="D117" s="76"/>
      <c r="E117" s="76"/>
      <c r="F117" s="76"/>
      <c r="G117" s="76"/>
      <c r="H117" s="76"/>
      <c r="I117" s="76"/>
    </row>
    <row r="118" spans="1:9" x14ac:dyDescent="0.25">
      <c r="A118" s="76"/>
      <c r="B118" s="84"/>
      <c r="C118" s="84"/>
      <c r="D118" s="84"/>
      <c r="E118" s="104"/>
      <c r="F118" s="104"/>
      <c r="G118" s="104"/>
      <c r="H118" s="76"/>
      <c r="I118" s="76"/>
    </row>
    <row r="119" spans="1:9" x14ac:dyDescent="0.25">
      <c r="A119" s="76"/>
      <c r="B119" s="76"/>
      <c r="C119" s="76"/>
      <c r="D119" s="76"/>
      <c r="E119" s="106"/>
      <c r="F119" s="106"/>
      <c r="G119" s="106"/>
      <c r="H119" s="76"/>
      <c r="I119" s="76"/>
    </row>
    <row r="120" spans="1:9" x14ac:dyDescent="0.25">
      <c r="A120" s="76"/>
      <c r="B120" s="76" t="s">
        <v>503</v>
      </c>
      <c r="C120" s="76"/>
      <c r="D120" s="76"/>
      <c r="E120" s="76"/>
      <c r="F120" s="76"/>
      <c r="G120" s="76"/>
      <c r="H120" s="76"/>
      <c r="I120" s="76"/>
    </row>
    <row r="121" spans="1:9" x14ac:dyDescent="0.25">
      <c r="A121" s="76"/>
      <c r="B121" s="76"/>
      <c r="C121" s="76"/>
      <c r="D121" s="76"/>
      <c r="E121" s="76"/>
      <c r="F121" s="76"/>
      <c r="G121" s="76"/>
      <c r="H121" s="76"/>
      <c r="I121" s="76"/>
    </row>
    <row r="122" spans="1:9" x14ac:dyDescent="0.25">
      <c r="A122" s="77" t="s">
        <v>504</v>
      </c>
      <c r="B122" s="78" t="s">
        <v>505</v>
      </c>
      <c r="C122" s="76"/>
      <c r="D122" s="76"/>
      <c r="E122" s="76"/>
      <c r="F122" s="76"/>
      <c r="G122" s="76"/>
      <c r="H122" s="76"/>
      <c r="I122" s="76"/>
    </row>
    <row r="123" spans="1:9" x14ac:dyDescent="0.25">
      <c r="A123" s="76"/>
      <c r="B123" s="76"/>
      <c r="C123" s="76"/>
      <c r="D123" s="76"/>
      <c r="E123" s="76"/>
      <c r="F123" s="76"/>
      <c r="G123" s="76"/>
      <c r="H123" s="76"/>
      <c r="I123" s="76"/>
    </row>
    <row r="124" spans="1:9" x14ac:dyDescent="0.25">
      <c r="A124" s="76"/>
      <c r="B124" s="76" t="s">
        <v>506</v>
      </c>
      <c r="C124" s="76"/>
      <c r="D124" s="76"/>
      <c r="E124" s="76"/>
      <c r="F124" s="76"/>
      <c r="G124" s="76"/>
      <c r="H124" s="76"/>
      <c r="I124" s="76"/>
    </row>
    <row r="125" spans="1:9" x14ac:dyDescent="0.25">
      <c r="A125" s="76"/>
      <c r="B125" s="76"/>
      <c r="C125" s="76"/>
      <c r="D125" s="76"/>
      <c r="E125" s="76"/>
      <c r="F125" s="76"/>
      <c r="G125" s="76"/>
      <c r="H125" s="76"/>
      <c r="I125" s="76"/>
    </row>
    <row r="126" spans="1:9" x14ac:dyDescent="0.25">
      <c r="A126" s="77" t="s">
        <v>507</v>
      </c>
      <c r="B126" s="78" t="s">
        <v>508</v>
      </c>
      <c r="C126" s="76"/>
      <c r="D126" s="76"/>
      <c r="E126" s="76"/>
      <c r="F126" s="76"/>
      <c r="G126" s="76"/>
      <c r="H126" s="76"/>
      <c r="I126" s="76"/>
    </row>
    <row r="127" spans="1:9" x14ac:dyDescent="0.25">
      <c r="A127" s="76"/>
      <c r="B127" s="76"/>
      <c r="C127" s="76"/>
      <c r="D127" s="76"/>
      <c r="E127" s="76"/>
      <c r="F127" s="76"/>
      <c r="G127" s="76"/>
      <c r="H127" s="76"/>
      <c r="I127" s="76" t="s">
        <v>509</v>
      </c>
    </row>
    <row r="129" spans="1:4" ht="69.95" customHeight="1" x14ac:dyDescent="0.25">
      <c r="A129" s="107" t="s">
        <v>227</v>
      </c>
      <c r="B129" s="107" t="s">
        <v>228</v>
      </c>
      <c r="C129" s="107" t="s">
        <v>5</v>
      </c>
      <c r="D129" s="107" t="s">
        <v>6</v>
      </c>
    </row>
    <row r="130" spans="1:4" ht="69.95" customHeight="1" x14ac:dyDescent="0.25">
      <c r="A130" s="107" t="s">
        <v>3456</v>
      </c>
      <c r="B130" s="107"/>
      <c r="C130" s="107" t="s">
        <v>135</v>
      </c>
      <c r="D130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I178"/>
  <sheetViews>
    <sheetView showGridLines="0" workbookViewId="0">
      <pane ySplit="4" topLeftCell="A202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3457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3458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7" t="s">
        <v>152</v>
      </c>
      <c r="B6" s="31"/>
      <c r="C6" s="31"/>
      <c r="D6" s="14"/>
      <c r="E6" s="15"/>
      <c r="F6" s="16"/>
      <c r="G6" s="16"/>
    </row>
    <row r="7" spans="1:7" x14ac:dyDescent="0.25">
      <c r="A7" s="17" t="s">
        <v>253</v>
      </c>
      <c r="B7" s="31"/>
      <c r="C7" s="31"/>
      <c r="D7" s="14"/>
      <c r="E7" s="15"/>
      <c r="F7" s="16"/>
      <c r="G7" s="16"/>
    </row>
    <row r="8" spans="1:7" x14ac:dyDescent="0.25">
      <c r="A8" s="13" t="s">
        <v>268</v>
      </c>
      <c r="B8" s="31" t="s">
        <v>269</v>
      </c>
      <c r="C8" s="31" t="s">
        <v>270</v>
      </c>
      <c r="D8" s="14">
        <v>1687419</v>
      </c>
      <c r="E8" s="15">
        <v>50141.66</v>
      </c>
      <c r="F8" s="16">
        <v>3.15E-2</v>
      </c>
      <c r="G8" s="16"/>
    </row>
    <row r="9" spans="1:7" x14ac:dyDescent="0.25">
      <c r="A9" s="13" t="s">
        <v>358</v>
      </c>
      <c r="B9" s="31" t="s">
        <v>359</v>
      </c>
      <c r="C9" s="31" t="s">
        <v>259</v>
      </c>
      <c r="D9" s="14">
        <v>15989768</v>
      </c>
      <c r="E9" s="15">
        <v>45882.64</v>
      </c>
      <c r="F9" s="16">
        <v>2.8799999999999999E-2</v>
      </c>
      <c r="G9" s="16"/>
    </row>
    <row r="10" spans="1:7" x14ac:dyDescent="0.25">
      <c r="A10" s="13" t="s">
        <v>271</v>
      </c>
      <c r="B10" s="31" t="s">
        <v>272</v>
      </c>
      <c r="C10" s="31" t="s">
        <v>270</v>
      </c>
      <c r="D10" s="14">
        <v>1159622</v>
      </c>
      <c r="E10" s="15">
        <v>42216.04</v>
      </c>
      <c r="F10" s="16">
        <v>2.6499999999999999E-2</v>
      </c>
      <c r="G10" s="16"/>
    </row>
    <row r="11" spans="1:7" x14ac:dyDescent="0.25">
      <c r="A11" s="13" t="s">
        <v>888</v>
      </c>
      <c r="B11" s="31" t="s">
        <v>889</v>
      </c>
      <c r="C11" s="31" t="s">
        <v>259</v>
      </c>
      <c r="D11" s="14">
        <v>3474160</v>
      </c>
      <c r="E11" s="15">
        <v>35295.730000000003</v>
      </c>
      <c r="F11" s="16">
        <v>2.2200000000000001E-2</v>
      </c>
      <c r="G11" s="16"/>
    </row>
    <row r="12" spans="1:7" x14ac:dyDescent="0.25">
      <c r="A12" s="13" t="s">
        <v>513</v>
      </c>
      <c r="B12" s="31" t="s">
        <v>514</v>
      </c>
      <c r="C12" s="31" t="s">
        <v>384</v>
      </c>
      <c r="D12" s="14">
        <v>4417032</v>
      </c>
      <c r="E12" s="15">
        <v>34232</v>
      </c>
      <c r="F12" s="16">
        <v>2.1499999999999998E-2</v>
      </c>
      <c r="G12" s="16"/>
    </row>
    <row r="13" spans="1:7" x14ac:dyDescent="0.25">
      <c r="A13" s="13" t="s">
        <v>899</v>
      </c>
      <c r="B13" s="31" t="s">
        <v>900</v>
      </c>
      <c r="C13" s="31" t="s">
        <v>350</v>
      </c>
      <c r="D13" s="14">
        <v>3582169</v>
      </c>
      <c r="E13" s="15">
        <v>33061.629999999997</v>
      </c>
      <c r="F13" s="16">
        <v>2.0799999999999999E-2</v>
      </c>
      <c r="G13" s="16"/>
    </row>
    <row r="14" spans="1:7" x14ac:dyDescent="0.25">
      <c r="A14" s="13" t="s">
        <v>416</v>
      </c>
      <c r="B14" s="31" t="s">
        <v>417</v>
      </c>
      <c r="C14" s="31" t="s">
        <v>418</v>
      </c>
      <c r="D14" s="14">
        <v>191583</v>
      </c>
      <c r="E14" s="15">
        <v>29578.5</v>
      </c>
      <c r="F14" s="16">
        <v>1.8599999999999998E-2</v>
      </c>
      <c r="G14" s="16"/>
    </row>
    <row r="15" spans="1:7" x14ac:dyDescent="0.25">
      <c r="A15" s="13" t="s">
        <v>335</v>
      </c>
      <c r="B15" s="31" t="s">
        <v>336</v>
      </c>
      <c r="C15" s="31" t="s">
        <v>337</v>
      </c>
      <c r="D15" s="14">
        <v>7829815</v>
      </c>
      <c r="E15" s="15">
        <v>27593.05</v>
      </c>
      <c r="F15" s="16">
        <v>1.7299999999999999E-2</v>
      </c>
      <c r="G15" s="16"/>
    </row>
    <row r="16" spans="1:7" x14ac:dyDescent="0.25">
      <c r="A16" s="13" t="s">
        <v>414</v>
      </c>
      <c r="B16" s="31" t="s">
        <v>415</v>
      </c>
      <c r="C16" s="31" t="s">
        <v>259</v>
      </c>
      <c r="D16" s="14">
        <v>3235735</v>
      </c>
      <c r="E16" s="15">
        <v>27563.61</v>
      </c>
      <c r="F16" s="16">
        <v>1.7299999999999999E-2</v>
      </c>
      <c r="G16" s="16"/>
    </row>
    <row r="17" spans="1:7" x14ac:dyDescent="0.25">
      <c r="A17" s="13" t="s">
        <v>422</v>
      </c>
      <c r="B17" s="31" t="s">
        <v>423</v>
      </c>
      <c r="C17" s="31" t="s">
        <v>280</v>
      </c>
      <c r="D17" s="14">
        <v>1584025</v>
      </c>
      <c r="E17" s="15">
        <v>27498.67</v>
      </c>
      <c r="F17" s="16">
        <v>1.7299999999999999E-2</v>
      </c>
      <c r="G17" s="16"/>
    </row>
    <row r="18" spans="1:7" x14ac:dyDescent="0.25">
      <c r="A18" s="13" t="s">
        <v>517</v>
      </c>
      <c r="B18" s="31" t="s">
        <v>518</v>
      </c>
      <c r="C18" s="31" t="s">
        <v>259</v>
      </c>
      <c r="D18" s="14">
        <v>38471898</v>
      </c>
      <c r="E18" s="15">
        <v>26791.83</v>
      </c>
      <c r="F18" s="16">
        <v>1.6799999999999999E-2</v>
      </c>
      <c r="G18" s="16"/>
    </row>
    <row r="19" spans="1:7" x14ac:dyDescent="0.25">
      <c r="A19" s="13" t="s">
        <v>928</v>
      </c>
      <c r="B19" s="31" t="s">
        <v>929</v>
      </c>
      <c r="C19" s="31" t="s">
        <v>586</v>
      </c>
      <c r="D19" s="14">
        <v>29043966</v>
      </c>
      <c r="E19" s="15">
        <v>26247.03</v>
      </c>
      <c r="F19" s="16">
        <v>1.6500000000000001E-2</v>
      </c>
      <c r="G19" s="16"/>
    </row>
    <row r="20" spans="1:7" x14ac:dyDescent="0.25">
      <c r="A20" s="13" t="s">
        <v>452</v>
      </c>
      <c r="B20" s="31" t="s">
        <v>453</v>
      </c>
      <c r="C20" s="31" t="s">
        <v>370</v>
      </c>
      <c r="D20" s="14">
        <v>1323234</v>
      </c>
      <c r="E20" s="15">
        <v>25207.61</v>
      </c>
      <c r="F20" s="16">
        <v>1.5800000000000002E-2</v>
      </c>
      <c r="G20" s="16"/>
    </row>
    <row r="21" spans="1:7" x14ac:dyDescent="0.25">
      <c r="A21" s="13" t="s">
        <v>903</v>
      </c>
      <c r="B21" s="31" t="s">
        <v>904</v>
      </c>
      <c r="C21" s="31" t="s">
        <v>320</v>
      </c>
      <c r="D21" s="14">
        <v>463709</v>
      </c>
      <c r="E21" s="15">
        <v>24516.29</v>
      </c>
      <c r="F21" s="16">
        <v>1.54E-2</v>
      </c>
      <c r="G21" s="16"/>
    </row>
    <row r="22" spans="1:7" x14ac:dyDescent="0.25">
      <c r="A22" s="13" t="s">
        <v>430</v>
      </c>
      <c r="B22" s="31" t="s">
        <v>431</v>
      </c>
      <c r="C22" s="31" t="s">
        <v>432</v>
      </c>
      <c r="D22" s="14">
        <v>711603</v>
      </c>
      <c r="E22" s="15">
        <v>24358.880000000001</v>
      </c>
      <c r="F22" s="16">
        <v>1.5299999999999999E-2</v>
      </c>
      <c r="G22" s="16"/>
    </row>
    <row r="23" spans="1:7" x14ac:dyDescent="0.25">
      <c r="A23" s="13" t="s">
        <v>356</v>
      </c>
      <c r="B23" s="31" t="s">
        <v>357</v>
      </c>
      <c r="C23" s="31" t="s">
        <v>296</v>
      </c>
      <c r="D23" s="14">
        <v>506807</v>
      </c>
      <c r="E23" s="15">
        <v>24326.74</v>
      </c>
      <c r="F23" s="16">
        <v>1.5299999999999999E-2</v>
      </c>
      <c r="G23" s="16"/>
    </row>
    <row r="24" spans="1:7" x14ac:dyDescent="0.25">
      <c r="A24" s="13" t="s">
        <v>328</v>
      </c>
      <c r="B24" s="31" t="s">
        <v>329</v>
      </c>
      <c r="C24" s="31" t="s">
        <v>277</v>
      </c>
      <c r="D24" s="14">
        <v>8624589</v>
      </c>
      <c r="E24" s="15">
        <v>24125.56</v>
      </c>
      <c r="F24" s="16">
        <v>1.52E-2</v>
      </c>
      <c r="G24" s="16"/>
    </row>
    <row r="25" spans="1:7" x14ac:dyDescent="0.25">
      <c r="A25" s="13" t="s">
        <v>1217</v>
      </c>
      <c r="B25" s="31" t="s">
        <v>1218</v>
      </c>
      <c r="C25" s="31" t="s">
        <v>304</v>
      </c>
      <c r="D25" s="14">
        <v>1279220</v>
      </c>
      <c r="E25" s="15">
        <v>24069.8</v>
      </c>
      <c r="F25" s="16">
        <v>1.5100000000000001E-2</v>
      </c>
      <c r="G25" s="16"/>
    </row>
    <row r="26" spans="1:7" x14ac:dyDescent="0.25">
      <c r="A26" s="13" t="s">
        <v>1211</v>
      </c>
      <c r="B26" s="31" t="s">
        <v>1212</v>
      </c>
      <c r="C26" s="31" t="s">
        <v>304</v>
      </c>
      <c r="D26" s="14">
        <v>2131363</v>
      </c>
      <c r="E26" s="15">
        <v>23711.41</v>
      </c>
      <c r="F26" s="16">
        <v>1.49E-2</v>
      </c>
      <c r="G26" s="16"/>
    </row>
    <row r="27" spans="1:7" x14ac:dyDescent="0.25">
      <c r="A27" s="13" t="s">
        <v>308</v>
      </c>
      <c r="B27" s="31" t="s">
        <v>309</v>
      </c>
      <c r="C27" s="31" t="s">
        <v>259</v>
      </c>
      <c r="D27" s="14">
        <v>8774049</v>
      </c>
      <c r="E27" s="15">
        <v>23697.83</v>
      </c>
      <c r="F27" s="16">
        <v>1.49E-2</v>
      </c>
      <c r="G27" s="16"/>
    </row>
    <row r="28" spans="1:7" x14ac:dyDescent="0.25">
      <c r="A28" s="13" t="s">
        <v>528</v>
      </c>
      <c r="B28" s="31" t="s">
        <v>529</v>
      </c>
      <c r="C28" s="31" t="s">
        <v>370</v>
      </c>
      <c r="D28" s="14">
        <v>445855</v>
      </c>
      <c r="E28" s="15">
        <v>23480.51</v>
      </c>
      <c r="F28" s="16">
        <v>1.4800000000000001E-2</v>
      </c>
      <c r="G28" s="16"/>
    </row>
    <row r="29" spans="1:7" x14ac:dyDescent="0.25">
      <c r="A29" s="13" t="s">
        <v>394</v>
      </c>
      <c r="B29" s="31" t="s">
        <v>395</v>
      </c>
      <c r="C29" s="31" t="s">
        <v>296</v>
      </c>
      <c r="D29" s="14">
        <v>1937427</v>
      </c>
      <c r="E29" s="15">
        <v>23169.69</v>
      </c>
      <c r="F29" s="16">
        <v>1.46E-2</v>
      </c>
      <c r="G29" s="16"/>
    </row>
    <row r="30" spans="1:7" x14ac:dyDescent="0.25">
      <c r="A30" s="13" t="s">
        <v>985</v>
      </c>
      <c r="B30" s="31" t="s">
        <v>986</v>
      </c>
      <c r="C30" s="31" t="s">
        <v>262</v>
      </c>
      <c r="D30" s="14">
        <v>5643407</v>
      </c>
      <c r="E30" s="15">
        <v>23135.15</v>
      </c>
      <c r="F30" s="16">
        <v>1.4500000000000001E-2</v>
      </c>
      <c r="G30" s="16"/>
    </row>
    <row r="31" spans="1:7" x14ac:dyDescent="0.25">
      <c r="A31" s="13" t="s">
        <v>346</v>
      </c>
      <c r="B31" s="31" t="s">
        <v>347</v>
      </c>
      <c r="C31" s="31" t="s">
        <v>291</v>
      </c>
      <c r="D31" s="14">
        <v>999225</v>
      </c>
      <c r="E31" s="15">
        <v>23034.13</v>
      </c>
      <c r="F31" s="16">
        <v>1.4500000000000001E-2</v>
      </c>
      <c r="G31" s="16"/>
    </row>
    <row r="32" spans="1:7" x14ac:dyDescent="0.25">
      <c r="A32" s="13" t="s">
        <v>540</v>
      </c>
      <c r="B32" s="31" t="s">
        <v>541</v>
      </c>
      <c r="C32" s="31" t="s">
        <v>270</v>
      </c>
      <c r="D32" s="14">
        <v>839351</v>
      </c>
      <c r="E32" s="15">
        <v>22768.240000000002</v>
      </c>
      <c r="F32" s="16">
        <v>1.43E-2</v>
      </c>
      <c r="G32" s="16"/>
    </row>
    <row r="33" spans="1:7" x14ac:dyDescent="0.25">
      <c r="A33" s="13" t="s">
        <v>538</v>
      </c>
      <c r="B33" s="31" t="s">
        <v>539</v>
      </c>
      <c r="C33" s="31" t="s">
        <v>337</v>
      </c>
      <c r="D33" s="14">
        <v>498719</v>
      </c>
      <c r="E33" s="15">
        <v>22273.79</v>
      </c>
      <c r="F33" s="16">
        <v>1.4E-2</v>
      </c>
      <c r="G33" s="16"/>
    </row>
    <row r="34" spans="1:7" x14ac:dyDescent="0.25">
      <c r="A34" s="13" t="s">
        <v>1209</v>
      </c>
      <c r="B34" s="31" t="s">
        <v>1210</v>
      </c>
      <c r="C34" s="31" t="s">
        <v>418</v>
      </c>
      <c r="D34" s="14">
        <v>872008</v>
      </c>
      <c r="E34" s="15">
        <v>21962.39</v>
      </c>
      <c r="F34" s="16">
        <v>1.38E-2</v>
      </c>
      <c r="G34" s="16"/>
    </row>
    <row r="35" spans="1:7" x14ac:dyDescent="0.25">
      <c r="A35" s="13" t="s">
        <v>924</v>
      </c>
      <c r="B35" s="31" t="s">
        <v>925</v>
      </c>
      <c r="C35" s="31" t="s">
        <v>373</v>
      </c>
      <c r="D35" s="14">
        <v>2856258</v>
      </c>
      <c r="E35" s="15">
        <v>21918.92</v>
      </c>
      <c r="F35" s="16">
        <v>1.38E-2</v>
      </c>
      <c r="G35" s="16"/>
    </row>
    <row r="36" spans="1:7" x14ac:dyDescent="0.25">
      <c r="A36" s="13" t="s">
        <v>368</v>
      </c>
      <c r="B36" s="31" t="s">
        <v>369</v>
      </c>
      <c r="C36" s="31" t="s">
        <v>370</v>
      </c>
      <c r="D36" s="14">
        <v>450001</v>
      </c>
      <c r="E36" s="15">
        <v>21858.799999999999</v>
      </c>
      <c r="F36" s="16">
        <v>1.37E-2</v>
      </c>
      <c r="G36" s="16"/>
    </row>
    <row r="37" spans="1:7" x14ac:dyDescent="0.25">
      <c r="A37" s="13" t="s">
        <v>930</v>
      </c>
      <c r="B37" s="31" t="s">
        <v>931</v>
      </c>
      <c r="C37" s="31" t="s">
        <v>332</v>
      </c>
      <c r="D37" s="14">
        <v>1377347</v>
      </c>
      <c r="E37" s="15">
        <v>21840.59</v>
      </c>
      <c r="F37" s="16">
        <v>1.37E-2</v>
      </c>
      <c r="G37" s="16"/>
    </row>
    <row r="38" spans="1:7" x14ac:dyDescent="0.25">
      <c r="A38" s="13" t="s">
        <v>338</v>
      </c>
      <c r="B38" s="31" t="s">
        <v>339</v>
      </c>
      <c r="C38" s="31" t="s">
        <v>340</v>
      </c>
      <c r="D38" s="14">
        <v>1296647</v>
      </c>
      <c r="E38" s="15">
        <v>21604.73</v>
      </c>
      <c r="F38" s="16">
        <v>1.3599999999999999E-2</v>
      </c>
      <c r="G38" s="16"/>
    </row>
    <row r="39" spans="1:7" x14ac:dyDescent="0.25">
      <c r="A39" s="13" t="s">
        <v>407</v>
      </c>
      <c r="B39" s="31" t="s">
        <v>408</v>
      </c>
      <c r="C39" s="31" t="s">
        <v>409</v>
      </c>
      <c r="D39" s="14">
        <v>13209453</v>
      </c>
      <c r="E39" s="15">
        <v>21411.200000000001</v>
      </c>
      <c r="F39" s="16">
        <v>1.35E-2</v>
      </c>
      <c r="G39" s="16"/>
    </row>
    <row r="40" spans="1:7" x14ac:dyDescent="0.25">
      <c r="A40" s="13" t="s">
        <v>351</v>
      </c>
      <c r="B40" s="31" t="s">
        <v>352</v>
      </c>
      <c r="C40" s="31" t="s">
        <v>291</v>
      </c>
      <c r="D40" s="14">
        <v>1369779</v>
      </c>
      <c r="E40" s="15">
        <v>20969.95</v>
      </c>
      <c r="F40" s="16">
        <v>1.32E-2</v>
      </c>
      <c r="G40" s="16"/>
    </row>
    <row r="41" spans="1:7" x14ac:dyDescent="0.25">
      <c r="A41" s="13" t="s">
        <v>348</v>
      </c>
      <c r="B41" s="31" t="s">
        <v>349</v>
      </c>
      <c r="C41" s="31" t="s">
        <v>350</v>
      </c>
      <c r="D41" s="14">
        <v>2100522</v>
      </c>
      <c r="E41" s="15">
        <v>20859.23</v>
      </c>
      <c r="F41" s="16">
        <v>1.3100000000000001E-2</v>
      </c>
      <c r="G41" s="16"/>
    </row>
    <row r="42" spans="1:7" x14ac:dyDescent="0.25">
      <c r="A42" s="13" t="s">
        <v>312</v>
      </c>
      <c r="B42" s="31" t="s">
        <v>313</v>
      </c>
      <c r="C42" s="31" t="s">
        <v>277</v>
      </c>
      <c r="D42" s="14">
        <v>1502946</v>
      </c>
      <c r="E42" s="15">
        <v>19539.8</v>
      </c>
      <c r="F42" s="16">
        <v>1.23E-2</v>
      </c>
      <c r="G42" s="16"/>
    </row>
    <row r="43" spans="1:7" x14ac:dyDescent="0.25">
      <c r="A43" s="13" t="s">
        <v>938</v>
      </c>
      <c r="B43" s="31" t="s">
        <v>939</v>
      </c>
      <c r="C43" s="31" t="s">
        <v>277</v>
      </c>
      <c r="D43" s="14">
        <v>426510</v>
      </c>
      <c r="E43" s="15">
        <v>19341.38</v>
      </c>
      <c r="F43" s="16">
        <v>1.2200000000000001E-2</v>
      </c>
      <c r="G43" s="16"/>
    </row>
    <row r="44" spans="1:7" x14ac:dyDescent="0.25">
      <c r="A44" s="13" t="s">
        <v>454</v>
      </c>
      <c r="B44" s="31" t="s">
        <v>455</v>
      </c>
      <c r="C44" s="31" t="s">
        <v>449</v>
      </c>
      <c r="D44" s="14">
        <v>1026231</v>
      </c>
      <c r="E44" s="15">
        <v>18112.98</v>
      </c>
      <c r="F44" s="16">
        <v>1.14E-2</v>
      </c>
      <c r="G44" s="16"/>
    </row>
    <row r="45" spans="1:7" x14ac:dyDescent="0.25">
      <c r="A45" s="13" t="s">
        <v>519</v>
      </c>
      <c r="B45" s="31" t="s">
        <v>520</v>
      </c>
      <c r="C45" s="31" t="s">
        <v>299</v>
      </c>
      <c r="D45" s="14">
        <v>14655911</v>
      </c>
      <c r="E45" s="15">
        <v>17922.71</v>
      </c>
      <c r="F45" s="16">
        <v>1.1299999999999999E-2</v>
      </c>
      <c r="G45" s="16"/>
    </row>
    <row r="46" spans="1:7" x14ac:dyDescent="0.25">
      <c r="A46" s="13" t="s">
        <v>275</v>
      </c>
      <c r="B46" s="31" t="s">
        <v>276</v>
      </c>
      <c r="C46" s="31" t="s">
        <v>277</v>
      </c>
      <c r="D46" s="14">
        <v>517064</v>
      </c>
      <c r="E46" s="15">
        <v>17705.310000000001</v>
      </c>
      <c r="F46" s="16">
        <v>1.11E-2</v>
      </c>
      <c r="G46" s="16"/>
    </row>
    <row r="47" spans="1:7" x14ac:dyDescent="0.25">
      <c r="A47" s="13" t="s">
        <v>292</v>
      </c>
      <c r="B47" s="31" t="s">
        <v>293</v>
      </c>
      <c r="C47" s="31" t="s">
        <v>259</v>
      </c>
      <c r="D47" s="14">
        <v>5934197</v>
      </c>
      <c r="E47" s="15">
        <v>17416.87</v>
      </c>
      <c r="F47" s="16">
        <v>1.09E-2</v>
      </c>
      <c r="G47" s="16"/>
    </row>
    <row r="48" spans="1:7" x14ac:dyDescent="0.25">
      <c r="A48" s="13" t="s">
        <v>281</v>
      </c>
      <c r="B48" s="31" t="s">
        <v>282</v>
      </c>
      <c r="C48" s="31" t="s">
        <v>283</v>
      </c>
      <c r="D48" s="14">
        <v>4034868</v>
      </c>
      <c r="E48" s="15">
        <v>17402.39</v>
      </c>
      <c r="F48" s="16">
        <v>1.09E-2</v>
      </c>
      <c r="G48" s="16"/>
    </row>
    <row r="49" spans="1:7" x14ac:dyDescent="0.25">
      <c r="A49" s="13" t="s">
        <v>1384</v>
      </c>
      <c r="B49" s="31" t="s">
        <v>1385</v>
      </c>
      <c r="C49" s="31" t="s">
        <v>1015</v>
      </c>
      <c r="D49" s="14">
        <v>3630098</v>
      </c>
      <c r="E49" s="15">
        <v>17373.650000000001</v>
      </c>
      <c r="F49" s="16">
        <v>1.09E-2</v>
      </c>
      <c r="G49" s="16"/>
    </row>
    <row r="50" spans="1:7" x14ac:dyDescent="0.25">
      <c r="A50" s="13" t="s">
        <v>1363</v>
      </c>
      <c r="B50" s="31" t="s">
        <v>1364</v>
      </c>
      <c r="C50" s="31" t="s">
        <v>1365</v>
      </c>
      <c r="D50" s="14">
        <v>47217</v>
      </c>
      <c r="E50" s="15">
        <v>17368.77</v>
      </c>
      <c r="F50" s="16">
        <v>1.09E-2</v>
      </c>
      <c r="G50" s="16"/>
    </row>
    <row r="51" spans="1:7" x14ac:dyDescent="0.25">
      <c r="A51" s="13" t="s">
        <v>392</v>
      </c>
      <c r="B51" s="31" t="s">
        <v>393</v>
      </c>
      <c r="C51" s="31" t="s">
        <v>270</v>
      </c>
      <c r="D51" s="14">
        <v>8006802</v>
      </c>
      <c r="E51" s="15">
        <v>17213.82</v>
      </c>
      <c r="F51" s="16">
        <v>1.0800000000000001E-2</v>
      </c>
      <c r="G51" s="16"/>
    </row>
    <row r="52" spans="1:7" x14ac:dyDescent="0.25">
      <c r="A52" s="13" t="s">
        <v>445</v>
      </c>
      <c r="B52" s="31" t="s">
        <v>446</v>
      </c>
      <c r="C52" s="31" t="s">
        <v>280</v>
      </c>
      <c r="D52" s="14">
        <v>2905148</v>
      </c>
      <c r="E52" s="15">
        <v>16302.24</v>
      </c>
      <c r="F52" s="16">
        <v>1.0200000000000001E-2</v>
      </c>
      <c r="G52" s="16"/>
    </row>
    <row r="53" spans="1:7" x14ac:dyDescent="0.25">
      <c r="A53" s="13" t="s">
        <v>936</v>
      </c>
      <c r="B53" s="31" t="s">
        <v>937</v>
      </c>
      <c r="C53" s="31" t="s">
        <v>370</v>
      </c>
      <c r="D53" s="14">
        <v>200756</v>
      </c>
      <c r="E53" s="15">
        <v>16282.32</v>
      </c>
      <c r="F53" s="16">
        <v>1.0200000000000001E-2</v>
      </c>
      <c r="G53" s="16"/>
    </row>
    <row r="54" spans="1:7" x14ac:dyDescent="0.25">
      <c r="A54" s="13" t="s">
        <v>1003</v>
      </c>
      <c r="B54" s="31" t="s">
        <v>1004</v>
      </c>
      <c r="C54" s="31" t="s">
        <v>373</v>
      </c>
      <c r="D54" s="14">
        <v>8811994</v>
      </c>
      <c r="E54" s="15">
        <v>16268.7</v>
      </c>
      <c r="F54" s="16">
        <v>1.0200000000000001E-2</v>
      </c>
      <c r="G54" s="16"/>
    </row>
    <row r="55" spans="1:7" x14ac:dyDescent="0.25">
      <c r="A55" s="13" t="s">
        <v>410</v>
      </c>
      <c r="B55" s="31" t="s">
        <v>411</v>
      </c>
      <c r="C55" s="31" t="s">
        <v>259</v>
      </c>
      <c r="D55" s="14">
        <v>11574413</v>
      </c>
      <c r="E55" s="15">
        <v>15584.95</v>
      </c>
      <c r="F55" s="16">
        <v>9.7999999999999997E-3</v>
      </c>
      <c r="G55" s="16"/>
    </row>
    <row r="56" spans="1:7" x14ac:dyDescent="0.25">
      <c r="A56" s="13" t="s">
        <v>469</v>
      </c>
      <c r="B56" s="31" t="s">
        <v>470</v>
      </c>
      <c r="C56" s="31" t="s">
        <v>343</v>
      </c>
      <c r="D56" s="14">
        <v>970365</v>
      </c>
      <c r="E56" s="15">
        <v>15457.91</v>
      </c>
      <c r="F56" s="16">
        <v>9.7000000000000003E-3</v>
      </c>
      <c r="G56" s="16"/>
    </row>
    <row r="57" spans="1:7" x14ac:dyDescent="0.25">
      <c r="A57" s="13" t="s">
        <v>926</v>
      </c>
      <c r="B57" s="31" t="s">
        <v>927</v>
      </c>
      <c r="C57" s="31" t="s">
        <v>896</v>
      </c>
      <c r="D57" s="14">
        <v>2920651</v>
      </c>
      <c r="E57" s="15">
        <v>14334.56</v>
      </c>
      <c r="F57" s="16">
        <v>8.9999999999999993E-3</v>
      </c>
      <c r="G57" s="16"/>
    </row>
    <row r="58" spans="1:7" x14ac:dyDescent="0.25">
      <c r="A58" s="13" t="s">
        <v>424</v>
      </c>
      <c r="B58" s="31" t="s">
        <v>425</v>
      </c>
      <c r="C58" s="31" t="s">
        <v>304</v>
      </c>
      <c r="D58" s="14">
        <v>588205</v>
      </c>
      <c r="E58" s="15">
        <v>13708.71</v>
      </c>
      <c r="F58" s="16">
        <v>8.6E-3</v>
      </c>
      <c r="G58" s="16"/>
    </row>
    <row r="59" spans="1:7" x14ac:dyDescent="0.25">
      <c r="A59" s="13" t="s">
        <v>1420</v>
      </c>
      <c r="B59" s="31" t="s">
        <v>1421</v>
      </c>
      <c r="C59" s="31" t="s">
        <v>304</v>
      </c>
      <c r="D59" s="14">
        <v>613259</v>
      </c>
      <c r="E59" s="15">
        <v>13251.3</v>
      </c>
      <c r="F59" s="16">
        <v>8.3000000000000001E-3</v>
      </c>
      <c r="G59" s="16"/>
    </row>
    <row r="60" spans="1:7" x14ac:dyDescent="0.25">
      <c r="A60" s="13" t="s">
        <v>443</v>
      </c>
      <c r="B60" s="31" t="s">
        <v>444</v>
      </c>
      <c r="C60" s="31" t="s">
        <v>256</v>
      </c>
      <c r="D60" s="14">
        <v>3491060</v>
      </c>
      <c r="E60" s="15">
        <v>13075.77</v>
      </c>
      <c r="F60" s="16">
        <v>8.2000000000000007E-3</v>
      </c>
      <c r="G60" s="16"/>
    </row>
    <row r="61" spans="1:7" x14ac:dyDescent="0.25">
      <c r="A61" s="13" t="s">
        <v>1223</v>
      </c>
      <c r="B61" s="31" t="s">
        <v>1224</v>
      </c>
      <c r="C61" s="31" t="s">
        <v>449</v>
      </c>
      <c r="D61" s="14">
        <v>918868</v>
      </c>
      <c r="E61" s="15">
        <v>12996.47</v>
      </c>
      <c r="F61" s="16">
        <v>8.2000000000000007E-3</v>
      </c>
      <c r="G61" s="16"/>
    </row>
    <row r="62" spans="1:7" x14ac:dyDescent="0.25">
      <c r="A62" s="13" t="s">
        <v>909</v>
      </c>
      <c r="B62" s="31" t="s">
        <v>910</v>
      </c>
      <c r="C62" s="31" t="s">
        <v>418</v>
      </c>
      <c r="D62" s="14">
        <v>187824</v>
      </c>
      <c r="E62" s="15">
        <v>12811.48</v>
      </c>
      <c r="F62" s="16">
        <v>8.0999999999999996E-3</v>
      </c>
      <c r="G62" s="16"/>
    </row>
    <row r="63" spans="1:7" x14ac:dyDescent="0.25">
      <c r="A63" s="13" t="s">
        <v>1258</v>
      </c>
      <c r="B63" s="31" t="s">
        <v>1259</v>
      </c>
      <c r="C63" s="31" t="s">
        <v>337</v>
      </c>
      <c r="D63" s="14">
        <v>36868</v>
      </c>
      <c r="E63" s="15">
        <v>12369.21</v>
      </c>
      <c r="F63" s="16">
        <v>7.7999999999999996E-3</v>
      </c>
      <c r="G63" s="16"/>
    </row>
    <row r="64" spans="1:7" x14ac:dyDescent="0.25">
      <c r="A64" s="13" t="s">
        <v>1262</v>
      </c>
      <c r="B64" s="31" t="s">
        <v>1263</v>
      </c>
      <c r="C64" s="31" t="s">
        <v>262</v>
      </c>
      <c r="D64" s="14">
        <v>119351472</v>
      </c>
      <c r="E64" s="15">
        <v>12197.72</v>
      </c>
      <c r="F64" s="16">
        <v>7.7000000000000002E-3</v>
      </c>
      <c r="G64" s="16"/>
    </row>
    <row r="65" spans="1:7" x14ac:dyDescent="0.25">
      <c r="A65" s="13" t="s">
        <v>437</v>
      </c>
      <c r="B65" s="31" t="s">
        <v>438</v>
      </c>
      <c r="C65" s="31" t="s">
        <v>343</v>
      </c>
      <c r="D65" s="14">
        <v>681058</v>
      </c>
      <c r="E65" s="15">
        <v>12129.64</v>
      </c>
      <c r="F65" s="16">
        <v>7.6E-3</v>
      </c>
      <c r="G65" s="16"/>
    </row>
    <row r="66" spans="1:7" x14ac:dyDescent="0.25">
      <c r="A66" s="13" t="s">
        <v>1207</v>
      </c>
      <c r="B66" s="31" t="s">
        <v>1208</v>
      </c>
      <c r="C66" s="31" t="s">
        <v>1015</v>
      </c>
      <c r="D66" s="14">
        <v>1878017</v>
      </c>
      <c r="E66" s="15">
        <v>11941.37</v>
      </c>
      <c r="F66" s="16">
        <v>7.4999999999999997E-3</v>
      </c>
      <c r="G66" s="16"/>
    </row>
    <row r="67" spans="1:7" x14ac:dyDescent="0.25">
      <c r="A67" s="13" t="s">
        <v>987</v>
      </c>
      <c r="B67" s="31" t="s">
        <v>988</v>
      </c>
      <c r="C67" s="31" t="s">
        <v>304</v>
      </c>
      <c r="D67" s="14">
        <v>280997</v>
      </c>
      <c r="E67" s="15">
        <v>11590.56</v>
      </c>
      <c r="F67" s="16">
        <v>7.3000000000000001E-3</v>
      </c>
      <c r="G67" s="16"/>
    </row>
    <row r="68" spans="1:7" x14ac:dyDescent="0.25">
      <c r="A68" s="13" t="s">
        <v>1388</v>
      </c>
      <c r="B68" s="31" t="s">
        <v>1389</v>
      </c>
      <c r="C68" s="31" t="s">
        <v>291</v>
      </c>
      <c r="D68" s="14">
        <v>395930</v>
      </c>
      <c r="E68" s="15">
        <v>11175.92</v>
      </c>
      <c r="F68" s="16">
        <v>7.0000000000000001E-3</v>
      </c>
      <c r="G68" s="16"/>
    </row>
    <row r="69" spans="1:7" x14ac:dyDescent="0.25">
      <c r="A69" s="13" t="s">
        <v>467</v>
      </c>
      <c r="B69" s="31" t="s">
        <v>468</v>
      </c>
      <c r="C69" s="31" t="s">
        <v>343</v>
      </c>
      <c r="D69" s="14">
        <v>98730</v>
      </c>
      <c r="E69" s="15">
        <v>11024.69</v>
      </c>
      <c r="F69" s="16">
        <v>6.8999999999999999E-3</v>
      </c>
      <c r="G69" s="16"/>
    </row>
    <row r="70" spans="1:7" x14ac:dyDescent="0.25">
      <c r="A70" s="13" t="s">
        <v>362</v>
      </c>
      <c r="B70" s="31" t="s">
        <v>363</v>
      </c>
      <c r="C70" s="31" t="s">
        <v>286</v>
      </c>
      <c r="D70" s="14">
        <v>314473</v>
      </c>
      <c r="E70" s="15">
        <v>10984.23</v>
      </c>
      <c r="F70" s="16">
        <v>6.8999999999999999E-3</v>
      </c>
      <c r="G70" s="16"/>
    </row>
    <row r="71" spans="1:7" x14ac:dyDescent="0.25">
      <c r="A71" s="13" t="s">
        <v>321</v>
      </c>
      <c r="B71" s="31" t="s">
        <v>322</v>
      </c>
      <c r="C71" s="31" t="s">
        <v>323</v>
      </c>
      <c r="D71" s="14">
        <v>1601719</v>
      </c>
      <c r="E71" s="15">
        <v>10838.03</v>
      </c>
      <c r="F71" s="16">
        <v>6.7999999999999996E-3</v>
      </c>
      <c r="G71" s="16"/>
    </row>
    <row r="72" spans="1:7" x14ac:dyDescent="0.25">
      <c r="A72" s="13" t="s">
        <v>515</v>
      </c>
      <c r="B72" s="31" t="s">
        <v>516</v>
      </c>
      <c r="C72" s="31" t="s">
        <v>291</v>
      </c>
      <c r="D72" s="14">
        <v>459659</v>
      </c>
      <c r="E72" s="15">
        <v>10327.16</v>
      </c>
      <c r="F72" s="16">
        <v>6.4999999999999997E-3</v>
      </c>
      <c r="G72" s="16"/>
    </row>
    <row r="73" spans="1:7" x14ac:dyDescent="0.25">
      <c r="A73" s="13" t="s">
        <v>284</v>
      </c>
      <c r="B73" s="31" t="s">
        <v>285</v>
      </c>
      <c r="C73" s="31" t="s">
        <v>286</v>
      </c>
      <c r="D73" s="14">
        <v>1051125</v>
      </c>
      <c r="E73" s="15">
        <v>9826.44</v>
      </c>
      <c r="F73" s="16">
        <v>6.1999999999999998E-3</v>
      </c>
      <c r="G73" s="16"/>
    </row>
    <row r="74" spans="1:7" x14ac:dyDescent="0.25">
      <c r="A74" s="13" t="s">
        <v>333</v>
      </c>
      <c r="B74" s="31" t="s">
        <v>334</v>
      </c>
      <c r="C74" s="31" t="s">
        <v>277</v>
      </c>
      <c r="D74" s="14">
        <v>625522</v>
      </c>
      <c r="E74" s="15">
        <v>9776.2800000000007</v>
      </c>
      <c r="F74" s="16">
        <v>6.1000000000000004E-3</v>
      </c>
      <c r="G74" s="16"/>
    </row>
    <row r="75" spans="1:7" x14ac:dyDescent="0.25">
      <c r="A75" s="13" t="s">
        <v>1281</v>
      </c>
      <c r="B75" s="31" t="s">
        <v>1282</v>
      </c>
      <c r="C75" s="31" t="s">
        <v>262</v>
      </c>
      <c r="D75" s="14">
        <v>633064</v>
      </c>
      <c r="E75" s="15">
        <v>9606.11</v>
      </c>
      <c r="F75" s="16">
        <v>6.0000000000000001E-3</v>
      </c>
      <c r="G75" s="16"/>
    </row>
    <row r="76" spans="1:7" x14ac:dyDescent="0.25">
      <c r="A76" s="13" t="s">
        <v>991</v>
      </c>
      <c r="B76" s="31" t="s">
        <v>992</v>
      </c>
      <c r="C76" s="31" t="s">
        <v>270</v>
      </c>
      <c r="D76" s="14">
        <v>291947</v>
      </c>
      <c r="E76" s="15">
        <v>9605.64</v>
      </c>
      <c r="F76" s="16">
        <v>6.0000000000000001E-3</v>
      </c>
      <c r="G76" s="16"/>
    </row>
    <row r="77" spans="1:7" x14ac:dyDescent="0.25">
      <c r="A77" s="13" t="s">
        <v>441</v>
      </c>
      <c r="B77" s="31" t="s">
        <v>442</v>
      </c>
      <c r="C77" s="31" t="s">
        <v>337</v>
      </c>
      <c r="D77" s="14">
        <v>1168938</v>
      </c>
      <c r="E77" s="15">
        <v>9507.56</v>
      </c>
      <c r="F77" s="16">
        <v>6.0000000000000001E-3</v>
      </c>
      <c r="G77" s="16"/>
    </row>
    <row r="78" spans="1:7" x14ac:dyDescent="0.25">
      <c r="A78" s="13" t="s">
        <v>387</v>
      </c>
      <c r="B78" s="31" t="s">
        <v>388</v>
      </c>
      <c r="C78" s="31" t="s">
        <v>389</v>
      </c>
      <c r="D78" s="14">
        <v>2019880</v>
      </c>
      <c r="E78" s="15">
        <v>8466.33</v>
      </c>
      <c r="F78" s="16">
        <v>5.3E-3</v>
      </c>
      <c r="G78" s="16"/>
    </row>
    <row r="79" spans="1:7" x14ac:dyDescent="0.25">
      <c r="A79" s="13" t="s">
        <v>385</v>
      </c>
      <c r="B79" s="31" t="s">
        <v>386</v>
      </c>
      <c r="C79" s="31" t="s">
        <v>304</v>
      </c>
      <c r="D79" s="14">
        <v>103042</v>
      </c>
      <c r="E79" s="15">
        <v>7921.87</v>
      </c>
      <c r="F79" s="16">
        <v>5.0000000000000001E-3</v>
      </c>
      <c r="G79" s="16"/>
    </row>
    <row r="80" spans="1:7" x14ac:dyDescent="0.25">
      <c r="A80" s="13" t="s">
        <v>1221</v>
      </c>
      <c r="B80" s="31" t="s">
        <v>1222</v>
      </c>
      <c r="C80" s="31" t="s">
        <v>283</v>
      </c>
      <c r="D80" s="14">
        <v>569548</v>
      </c>
      <c r="E80" s="15">
        <v>7769.2</v>
      </c>
      <c r="F80" s="16">
        <v>4.8999999999999998E-3</v>
      </c>
      <c r="G80" s="16"/>
    </row>
    <row r="81" spans="1:7" x14ac:dyDescent="0.25">
      <c r="A81" s="13" t="s">
        <v>1416</v>
      </c>
      <c r="B81" s="31" t="s">
        <v>1417</v>
      </c>
      <c r="C81" s="31" t="s">
        <v>337</v>
      </c>
      <c r="D81" s="14">
        <v>1327321</v>
      </c>
      <c r="E81" s="15">
        <v>7608.87</v>
      </c>
      <c r="F81" s="16">
        <v>4.7999999999999996E-3</v>
      </c>
      <c r="G81" s="16"/>
    </row>
    <row r="82" spans="1:7" x14ac:dyDescent="0.25">
      <c r="A82" s="13" t="s">
        <v>932</v>
      </c>
      <c r="B82" s="31" t="s">
        <v>933</v>
      </c>
      <c r="C82" s="31" t="s">
        <v>277</v>
      </c>
      <c r="D82" s="14">
        <v>2409495</v>
      </c>
      <c r="E82" s="15">
        <v>7486.3</v>
      </c>
      <c r="F82" s="16">
        <v>4.7000000000000002E-3</v>
      </c>
      <c r="G82" s="16"/>
    </row>
    <row r="83" spans="1:7" x14ac:dyDescent="0.25">
      <c r="A83" s="13" t="s">
        <v>552</v>
      </c>
      <c r="B83" s="31" t="s">
        <v>553</v>
      </c>
      <c r="C83" s="31" t="s">
        <v>270</v>
      </c>
      <c r="D83" s="14">
        <v>683293</v>
      </c>
      <c r="E83" s="15">
        <v>7069.69</v>
      </c>
      <c r="F83" s="16">
        <v>4.4000000000000003E-3</v>
      </c>
      <c r="G83" s="16"/>
    </row>
    <row r="84" spans="1:7" x14ac:dyDescent="0.25">
      <c r="A84" s="13" t="s">
        <v>542</v>
      </c>
      <c r="B84" s="31" t="s">
        <v>543</v>
      </c>
      <c r="C84" s="31" t="s">
        <v>421</v>
      </c>
      <c r="D84" s="14">
        <v>1719960</v>
      </c>
      <c r="E84" s="15">
        <v>6867.8</v>
      </c>
      <c r="F84" s="16">
        <v>4.3E-3</v>
      </c>
      <c r="G84" s="16"/>
    </row>
    <row r="85" spans="1:7" x14ac:dyDescent="0.25">
      <c r="A85" s="13" t="s">
        <v>1501</v>
      </c>
      <c r="B85" s="31" t="s">
        <v>1502</v>
      </c>
      <c r="C85" s="31" t="s">
        <v>370</v>
      </c>
      <c r="D85" s="14">
        <v>187338</v>
      </c>
      <c r="E85" s="15">
        <v>6786.51</v>
      </c>
      <c r="F85" s="16">
        <v>4.3E-3</v>
      </c>
      <c r="G85" s="16"/>
    </row>
    <row r="86" spans="1:7" x14ac:dyDescent="0.25">
      <c r="A86" s="13" t="s">
        <v>1392</v>
      </c>
      <c r="B86" s="31" t="s">
        <v>1393</v>
      </c>
      <c r="C86" s="31" t="s">
        <v>601</v>
      </c>
      <c r="D86" s="14">
        <v>1388815</v>
      </c>
      <c r="E86" s="15">
        <v>6131.62</v>
      </c>
      <c r="F86" s="16">
        <v>3.8999999999999998E-3</v>
      </c>
      <c r="G86" s="16"/>
    </row>
    <row r="87" spans="1:7" x14ac:dyDescent="0.25">
      <c r="A87" s="13" t="s">
        <v>458</v>
      </c>
      <c r="B87" s="31" t="s">
        <v>459</v>
      </c>
      <c r="C87" s="31" t="s">
        <v>299</v>
      </c>
      <c r="D87" s="14">
        <v>2247975</v>
      </c>
      <c r="E87" s="15">
        <v>6076.28</v>
      </c>
      <c r="F87" s="16">
        <v>3.8E-3</v>
      </c>
      <c r="G87" s="16"/>
    </row>
    <row r="88" spans="1:7" x14ac:dyDescent="0.25">
      <c r="A88" s="13" t="s">
        <v>1374</v>
      </c>
      <c r="B88" s="31" t="s">
        <v>1375</v>
      </c>
      <c r="C88" s="31" t="s">
        <v>370</v>
      </c>
      <c r="D88" s="14">
        <v>386791</v>
      </c>
      <c r="E88" s="15">
        <v>5916.74</v>
      </c>
      <c r="F88" s="16">
        <v>3.7000000000000002E-3</v>
      </c>
      <c r="G88" s="16"/>
    </row>
    <row r="89" spans="1:7" x14ac:dyDescent="0.25">
      <c r="A89" s="13" t="s">
        <v>1227</v>
      </c>
      <c r="B89" s="31" t="s">
        <v>1228</v>
      </c>
      <c r="C89" s="31" t="s">
        <v>592</v>
      </c>
      <c r="D89" s="14">
        <v>2630839</v>
      </c>
      <c r="E89" s="15">
        <v>5628.42</v>
      </c>
      <c r="F89" s="16">
        <v>3.5000000000000001E-3</v>
      </c>
      <c r="G89" s="16"/>
    </row>
    <row r="90" spans="1:7" x14ac:dyDescent="0.25">
      <c r="A90" s="13" t="s">
        <v>1517</v>
      </c>
      <c r="B90" s="31" t="s">
        <v>1518</v>
      </c>
      <c r="C90" s="31" t="s">
        <v>1015</v>
      </c>
      <c r="D90" s="14">
        <v>2530269</v>
      </c>
      <c r="E90" s="15">
        <v>4062.85</v>
      </c>
      <c r="F90" s="16">
        <v>2.5999999999999999E-3</v>
      </c>
      <c r="G90" s="16"/>
    </row>
    <row r="91" spans="1:7" x14ac:dyDescent="0.25">
      <c r="A91" s="13" t="s">
        <v>1511</v>
      </c>
      <c r="B91" s="31" t="s">
        <v>1512</v>
      </c>
      <c r="C91" s="31" t="s">
        <v>449</v>
      </c>
      <c r="D91" s="14">
        <v>228927</v>
      </c>
      <c r="E91" s="15">
        <v>3822.17</v>
      </c>
      <c r="F91" s="16">
        <v>2.3999999999999998E-3</v>
      </c>
      <c r="G91" s="16"/>
    </row>
    <row r="92" spans="1:7" x14ac:dyDescent="0.25">
      <c r="A92" s="13" t="s">
        <v>2597</v>
      </c>
      <c r="B92" s="31" t="s">
        <v>2598</v>
      </c>
      <c r="C92" s="31" t="s">
        <v>304</v>
      </c>
      <c r="D92" s="14">
        <v>110168</v>
      </c>
      <c r="E92" s="15">
        <v>3795.51</v>
      </c>
      <c r="F92" s="16">
        <v>2.3999999999999998E-3</v>
      </c>
      <c r="G92" s="16"/>
    </row>
    <row r="93" spans="1:7" x14ac:dyDescent="0.25">
      <c r="A93" s="13" t="s">
        <v>532</v>
      </c>
      <c r="B93" s="31" t="s">
        <v>533</v>
      </c>
      <c r="C93" s="31" t="s">
        <v>286</v>
      </c>
      <c r="D93" s="14">
        <v>47204</v>
      </c>
      <c r="E93" s="15">
        <v>2406.9299999999998</v>
      </c>
      <c r="F93" s="16">
        <v>1.5E-3</v>
      </c>
      <c r="G93" s="16"/>
    </row>
    <row r="94" spans="1:7" x14ac:dyDescent="0.25">
      <c r="A94" s="13" t="s">
        <v>1474</v>
      </c>
      <c r="B94" s="31" t="s">
        <v>1475</v>
      </c>
      <c r="C94" s="31" t="s">
        <v>343</v>
      </c>
      <c r="D94" s="14">
        <v>410248</v>
      </c>
      <c r="E94" s="15">
        <v>566.35</v>
      </c>
      <c r="F94" s="16">
        <v>4.0000000000000002E-4</v>
      </c>
      <c r="G94" s="16"/>
    </row>
    <row r="95" spans="1:7" x14ac:dyDescent="0.25">
      <c r="A95" s="13" t="s">
        <v>1780</v>
      </c>
      <c r="B95" s="31" t="s">
        <v>1781</v>
      </c>
      <c r="C95" s="31" t="s">
        <v>299</v>
      </c>
      <c r="D95" s="14">
        <v>225248</v>
      </c>
      <c r="E95" s="15">
        <v>435.02</v>
      </c>
      <c r="F95" s="16">
        <v>2.9999999999999997E-4</v>
      </c>
      <c r="G95" s="16"/>
    </row>
    <row r="96" spans="1:7" x14ac:dyDescent="0.25">
      <c r="A96" s="13" t="s">
        <v>403</v>
      </c>
      <c r="B96" s="31" t="s">
        <v>404</v>
      </c>
      <c r="C96" s="31" t="s">
        <v>270</v>
      </c>
      <c r="D96" s="14">
        <v>19304</v>
      </c>
      <c r="E96" s="15">
        <v>172.91</v>
      </c>
      <c r="F96" s="16">
        <v>1E-4</v>
      </c>
      <c r="G96" s="16"/>
    </row>
    <row r="97" spans="1:7" x14ac:dyDescent="0.25">
      <c r="A97" s="17" t="s">
        <v>187</v>
      </c>
      <c r="B97" s="32"/>
      <c r="C97" s="32"/>
      <c r="D97" s="18"/>
      <c r="E97" s="37">
        <v>1511767.85</v>
      </c>
      <c r="F97" s="38">
        <v>0.94989999999999997</v>
      </c>
      <c r="G97" s="21"/>
    </row>
    <row r="98" spans="1:7" x14ac:dyDescent="0.25">
      <c r="A98" s="17" t="s">
        <v>477</v>
      </c>
      <c r="B98" s="31"/>
      <c r="C98" s="31"/>
      <c r="D98" s="14"/>
      <c r="E98" s="15"/>
      <c r="F98" s="16"/>
      <c r="G98" s="16"/>
    </row>
    <row r="99" spans="1:7" x14ac:dyDescent="0.25">
      <c r="A99" s="17" t="s">
        <v>187</v>
      </c>
      <c r="B99" s="31"/>
      <c r="C99" s="31"/>
      <c r="D99" s="14"/>
      <c r="E99" s="39" t="s">
        <v>153</v>
      </c>
      <c r="F99" s="40" t="s">
        <v>153</v>
      </c>
      <c r="G99" s="16"/>
    </row>
    <row r="100" spans="1:7" x14ac:dyDescent="0.25">
      <c r="A100" s="24" t="s">
        <v>190</v>
      </c>
      <c r="B100" s="33"/>
      <c r="C100" s="33"/>
      <c r="D100" s="25"/>
      <c r="E100" s="28">
        <v>1511767.85</v>
      </c>
      <c r="F100" s="29">
        <v>0.94989999999999997</v>
      </c>
      <c r="G100" s="21"/>
    </row>
    <row r="101" spans="1:7" x14ac:dyDescent="0.25">
      <c r="A101" s="13"/>
      <c r="B101" s="31"/>
      <c r="C101" s="31"/>
      <c r="D101" s="14"/>
      <c r="E101" s="15"/>
      <c r="F101" s="16"/>
      <c r="G101" s="16"/>
    </row>
    <row r="102" spans="1:7" x14ac:dyDescent="0.25">
      <c r="A102" s="13"/>
      <c r="B102" s="31"/>
      <c r="C102" s="31"/>
      <c r="D102" s="14"/>
      <c r="E102" s="15"/>
      <c r="F102" s="16"/>
      <c r="G102" s="16"/>
    </row>
    <row r="103" spans="1:7" x14ac:dyDescent="0.25">
      <c r="A103" s="17" t="s">
        <v>1229</v>
      </c>
      <c r="B103" s="31"/>
      <c r="C103" s="31"/>
      <c r="D103" s="14"/>
      <c r="E103" s="15"/>
      <c r="F103" s="16"/>
      <c r="G103" s="16"/>
    </row>
    <row r="104" spans="1:7" x14ac:dyDescent="0.25">
      <c r="A104" s="13" t="s">
        <v>1230</v>
      </c>
      <c r="B104" s="31" t="s">
        <v>1231</v>
      </c>
      <c r="C104" s="31"/>
      <c r="D104" s="14">
        <v>334746.97600000002</v>
      </c>
      <c r="E104" s="15">
        <v>12000.51</v>
      </c>
      <c r="F104" s="16">
        <v>7.4999999999999997E-3</v>
      </c>
      <c r="G104" s="16"/>
    </row>
    <row r="105" spans="1:7" x14ac:dyDescent="0.25">
      <c r="A105" s="13"/>
      <c r="B105" s="31"/>
      <c r="C105" s="31"/>
      <c r="D105" s="14"/>
      <c r="E105" s="15"/>
      <c r="F105" s="16"/>
      <c r="G105" s="16"/>
    </row>
    <row r="106" spans="1:7" x14ac:dyDescent="0.25">
      <c r="A106" s="24" t="s">
        <v>190</v>
      </c>
      <c r="B106" s="33"/>
      <c r="C106" s="33"/>
      <c r="D106" s="25"/>
      <c r="E106" s="19">
        <v>12000.51</v>
      </c>
      <c r="F106" s="20">
        <v>7.4999999999999997E-3</v>
      </c>
      <c r="G106" s="21"/>
    </row>
    <row r="107" spans="1:7" x14ac:dyDescent="0.25">
      <c r="A107" s="13"/>
      <c r="B107" s="31"/>
      <c r="C107" s="31"/>
      <c r="D107" s="14"/>
      <c r="E107" s="15"/>
      <c r="F107" s="16"/>
      <c r="G107" s="16"/>
    </row>
    <row r="108" spans="1:7" x14ac:dyDescent="0.25">
      <c r="A108" s="17" t="s">
        <v>191</v>
      </c>
      <c r="B108" s="31"/>
      <c r="C108" s="31"/>
      <c r="D108" s="14"/>
      <c r="E108" s="15"/>
      <c r="F108" s="16"/>
      <c r="G108" s="16"/>
    </row>
    <row r="109" spans="1:7" x14ac:dyDescent="0.25">
      <c r="A109" s="13" t="s">
        <v>192</v>
      </c>
      <c r="B109" s="31"/>
      <c r="C109" s="31"/>
      <c r="D109" s="14"/>
      <c r="E109" s="15">
        <v>65966.17</v>
      </c>
      <c r="F109" s="16">
        <v>4.1500000000000002E-2</v>
      </c>
      <c r="G109" s="16">
        <v>5.2331000000000003E-2</v>
      </c>
    </row>
    <row r="110" spans="1:7" x14ac:dyDescent="0.25">
      <c r="A110" s="17" t="s">
        <v>187</v>
      </c>
      <c r="B110" s="32"/>
      <c r="C110" s="32"/>
      <c r="D110" s="18"/>
      <c r="E110" s="37">
        <v>65966.17</v>
      </c>
      <c r="F110" s="38">
        <v>4.1500000000000002E-2</v>
      </c>
      <c r="G110" s="21"/>
    </row>
    <row r="111" spans="1:7" x14ac:dyDescent="0.25">
      <c r="A111" s="13"/>
      <c r="B111" s="31"/>
      <c r="C111" s="31"/>
      <c r="D111" s="14"/>
      <c r="E111" s="15"/>
      <c r="F111" s="16"/>
      <c r="G111" s="16"/>
    </row>
    <row r="112" spans="1:7" x14ac:dyDescent="0.25">
      <c r="A112" s="24" t="s">
        <v>190</v>
      </c>
      <c r="B112" s="33"/>
      <c r="C112" s="33"/>
      <c r="D112" s="25"/>
      <c r="E112" s="19">
        <v>65966.17</v>
      </c>
      <c r="F112" s="20">
        <v>4.1500000000000002E-2</v>
      </c>
      <c r="G112" s="21"/>
    </row>
    <row r="113" spans="1:7" x14ac:dyDescent="0.25">
      <c r="A113" s="13" t="s">
        <v>193</v>
      </c>
      <c r="B113" s="31"/>
      <c r="C113" s="31"/>
      <c r="D113" s="14"/>
      <c r="E113" s="15">
        <v>9.4577413999999997</v>
      </c>
      <c r="F113" s="68">
        <v>5.0000000000000004E-6</v>
      </c>
      <c r="G113" s="16"/>
    </row>
    <row r="114" spans="1:7" x14ac:dyDescent="0.25">
      <c r="A114" s="13" t="s">
        <v>194</v>
      </c>
      <c r="B114" s="31"/>
      <c r="C114" s="31"/>
      <c r="D114" s="14"/>
      <c r="E114" s="15">
        <v>1324.6622586000001</v>
      </c>
      <c r="F114" s="16">
        <v>1.0950000000000001E-3</v>
      </c>
      <c r="G114" s="16">
        <v>5.2330000000000002E-2</v>
      </c>
    </row>
    <row r="115" spans="1:7" x14ac:dyDescent="0.25">
      <c r="A115" s="26" t="s">
        <v>195</v>
      </c>
      <c r="B115" s="34"/>
      <c r="C115" s="34"/>
      <c r="D115" s="27"/>
      <c r="E115" s="28">
        <v>1591068.65</v>
      </c>
      <c r="F115" s="29">
        <v>1</v>
      </c>
      <c r="G115" s="29"/>
    </row>
    <row r="119" spans="1:7" x14ac:dyDescent="0.25">
      <c r="A119" s="69" t="s">
        <v>197</v>
      </c>
    </row>
    <row r="120" spans="1:7" x14ac:dyDescent="0.25">
      <c r="A120" s="1" t="s">
        <v>199</v>
      </c>
    </row>
    <row r="121" spans="1:7" x14ac:dyDescent="0.25">
      <c r="A121" s="47" t="s">
        <v>200</v>
      </c>
      <c r="B121" s="3" t="s">
        <v>153</v>
      </c>
    </row>
    <row r="122" spans="1:7" x14ac:dyDescent="0.25">
      <c r="A122" t="s">
        <v>201</v>
      </c>
    </row>
    <row r="123" spans="1:7" x14ac:dyDescent="0.25">
      <c r="A123" t="s">
        <v>202</v>
      </c>
      <c r="B123" t="s">
        <v>203</v>
      </c>
      <c r="C123" t="s">
        <v>203</v>
      </c>
    </row>
    <row r="124" spans="1:7" x14ac:dyDescent="0.25">
      <c r="B124" s="48">
        <v>46112</v>
      </c>
      <c r="C124" s="48">
        <v>46142</v>
      </c>
    </row>
    <row r="125" spans="1:7" x14ac:dyDescent="0.25">
      <c r="A125" t="s">
        <v>478</v>
      </c>
      <c r="B125">
        <v>108.429</v>
      </c>
      <c r="C125">
        <v>121.41</v>
      </c>
    </row>
    <row r="126" spans="1:7" x14ac:dyDescent="0.25">
      <c r="A126" t="s">
        <v>205</v>
      </c>
      <c r="B126">
        <v>79.063000000000002</v>
      </c>
      <c r="C126">
        <v>88.53</v>
      </c>
    </row>
    <row r="127" spans="1:7" x14ac:dyDescent="0.25">
      <c r="A127" t="s">
        <v>479</v>
      </c>
      <c r="B127">
        <v>92.054000000000002</v>
      </c>
      <c r="C127">
        <v>102.973</v>
      </c>
    </row>
    <row r="128" spans="1:7" x14ac:dyDescent="0.25">
      <c r="A128" t="s">
        <v>207</v>
      </c>
      <c r="B128">
        <v>53.070999999999998</v>
      </c>
      <c r="C128">
        <v>59.366999999999997</v>
      </c>
    </row>
    <row r="130" spans="1:9" x14ac:dyDescent="0.25">
      <c r="A130" t="s">
        <v>208</v>
      </c>
      <c r="B130" s="3" t="s">
        <v>153</v>
      </c>
    </row>
    <row r="131" spans="1:9" x14ac:dyDescent="0.25">
      <c r="A131" t="s">
        <v>209</v>
      </c>
      <c r="B131" s="3" t="s">
        <v>153</v>
      </c>
    </row>
    <row r="132" spans="1:9" ht="29.1" customHeight="1" x14ac:dyDescent="0.25">
      <c r="A132" s="47" t="s">
        <v>210</v>
      </c>
      <c r="B132" s="3" t="s">
        <v>153</v>
      </c>
    </row>
    <row r="133" spans="1:9" ht="29.1" customHeight="1" x14ac:dyDescent="0.25">
      <c r="A133" s="47" t="s">
        <v>211</v>
      </c>
      <c r="B133" s="3" t="s">
        <v>153</v>
      </c>
    </row>
    <row r="134" spans="1:9" x14ac:dyDescent="0.25">
      <c r="A134" t="s">
        <v>480</v>
      </c>
      <c r="B134" s="49">
        <v>0.36249999999999999</v>
      </c>
    </row>
    <row r="135" spans="1:9" ht="43.5" customHeight="1" x14ac:dyDescent="0.25">
      <c r="A135" s="47" t="s">
        <v>213</v>
      </c>
      <c r="B135" s="3" t="s">
        <v>153</v>
      </c>
    </row>
    <row r="136" spans="1:9" x14ac:dyDescent="0.25">
      <c r="B136" s="3"/>
    </row>
    <row r="137" spans="1:9" ht="29.1" customHeight="1" x14ac:dyDescent="0.25">
      <c r="A137" s="47" t="s">
        <v>214</v>
      </c>
      <c r="B137" s="3" t="s">
        <v>153</v>
      </c>
    </row>
    <row r="138" spans="1:9" ht="29.1" customHeight="1" x14ac:dyDescent="0.25">
      <c r="A138" s="47" t="s">
        <v>215</v>
      </c>
      <c r="B138" t="s">
        <v>153</v>
      </c>
    </row>
    <row r="139" spans="1:9" ht="29.1" customHeight="1" x14ac:dyDescent="0.25">
      <c r="A139" s="47" t="s">
        <v>216</v>
      </c>
      <c r="B139" s="3" t="s">
        <v>153</v>
      </c>
    </row>
    <row r="140" spans="1:9" ht="29.1" customHeight="1" x14ac:dyDescent="0.25">
      <c r="A140" s="47" t="s">
        <v>217</v>
      </c>
      <c r="B140" s="3" t="s">
        <v>153</v>
      </c>
    </row>
    <row r="143" spans="1:9" x14ac:dyDescent="0.25">
      <c r="A143" s="77" t="s">
        <v>481</v>
      </c>
      <c r="B143" s="78" t="s">
        <v>482</v>
      </c>
      <c r="C143" s="76"/>
      <c r="D143" s="76"/>
      <c r="E143" s="76"/>
      <c r="F143" s="76"/>
      <c r="G143" s="76"/>
      <c r="H143" s="76"/>
      <c r="I143" s="76"/>
    </row>
    <row r="144" spans="1:9" x14ac:dyDescent="0.25">
      <c r="A144" s="76"/>
      <c r="B144" s="76"/>
      <c r="C144" s="76"/>
      <c r="D144" s="76"/>
      <c r="E144" s="76"/>
      <c r="F144" s="76"/>
      <c r="G144" s="76"/>
      <c r="H144" s="76"/>
      <c r="I144" s="76"/>
    </row>
    <row r="145" spans="1:9" x14ac:dyDescent="0.25">
      <c r="A145" s="77" t="s">
        <v>483</v>
      </c>
      <c r="B145" s="79" t="s">
        <v>484</v>
      </c>
      <c r="C145" s="80"/>
      <c r="D145" s="80"/>
      <c r="E145" s="76"/>
      <c r="F145" s="76"/>
      <c r="G145" s="76"/>
      <c r="H145" s="76"/>
      <c r="I145" s="76"/>
    </row>
    <row r="146" spans="1:9" x14ac:dyDescent="0.25">
      <c r="A146" s="76"/>
      <c r="B146" s="76"/>
      <c r="C146" s="76"/>
      <c r="D146" s="76"/>
      <c r="E146" s="76"/>
      <c r="F146" s="88"/>
      <c r="G146" s="88"/>
      <c r="H146" s="87"/>
      <c r="I146" s="76"/>
    </row>
    <row r="147" spans="1:9" x14ac:dyDescent="0.25">
      <c r="A147" s="76"/>
      <c r="B147" s="79" t="s">
        <v>485</v>
      </c>
      <c r="C147" s="76"/>
      <c r="D147" s="76"/>
      <c r="E147" s="76"/>
      <c r="F147" s="76"/>
      <c r="G147" s="76"/>
      <c r="H147" s="76"/>
      <c r="I147" s="76"/>
    </row>
    <row r="148" spans="1:9" x14ac:dyDescent="0.25">
      <c r="A148" s="76"/>
      <c r="B148" s="81" t="s">
        <v>486</v>
      </c>
      <c r="C148" s="81" t="s">
        <v>487</v>
      </c>
      <c r="D148" s="76"/>
      <c r="E148" s="76"/>
      <c r="F148" s="76"/>
      <c r="G148" s="76"/>
      <c r="H148" s="76"/>
      <c r="I148" s="76"/>
    </row>
    <row r="149" spans="1:9" x14ac:dyDescent="0.25">
      <c r="A149" s="76"/>
      <c r="B149" s="84" t="s">
        <v>488</v>
      </c>
      <c r="C149" s="89"/>
      <c r="D149" s="76"/>
      <c r="E149" s="90"/>
      <c r="F149" s="76"/>
      <c r="G149" s="76"/>
      <c r="H149" s="76"/>
      <c r="I149" s="76"/>
    </row>
    <row r="150" spans="1:9" x14ac:dyDescent="0.25">
      <c r="A150" s="76"/>
      <c r="B150" s="76"/>
      <c r="C150" s="76"/>
      <c r="D150" s="76"/>
      <c r="E150" s="76"/>
      <c r="F150" s="76"/>
      <c r="G150" s="76"/>
      <c r="H150" s="76"/>
      <c r="I150" s="76"/>
    </row>
    <row r="151" spans="1:9" x14ac:dyDescent="0.25">
      <c r="A151" s="77" t="s">
        <v>489</v>
      </c>
      <c r="B151" s="78" t="s">
        <v>490</v>
      </c>
      <c r="C151" s="76"/>
      <c r="D151" s="76"/>
      <c r="E151" s="76"/>
      <c r="F151" s="76"/>
      <c r="G151" s="76"/>
      <c r="H151" s="76"/>
      <c r="I151" s="76"/>
    </row>
    <row r="152" spans="1:9" x14ac:dyDescent="0.25">
      <c r="A152" s="76"/>
      <c r="B152" s="76"/>
      <c r="C152" s="94"/>
      <c r="D152" s="95"/>
      <c r="E152" s="96">
        <v>18691756509.944</v>
      </c>
      <c r="F152" s="96">
        <v>15069556039.044001</v>
      </c>
      <c r="G152" s="96">
        <v>15069556039.044001</v>
      </c>
      <c r="H152" s="76"/>
      <c r="I152" s="76"/>
    </row>
    <row r="153" spans="1:9" x14ac:dyDescent="0.25">
      <c r="A153" s="77" t="s">
        <v>491</v>
      </c>
      <c r="B153" s="79" t="s">
        <v>492</v>
      </c>
      <c r="C153" s="76"/>
      <c r="D153" s="76"/>
      <c r="E153" s="76"/>
      <c r="F153" s="76"/>
      <c r="G153" s="76"/>
      <c r="H153" s="76"/>
      <c r="I153" s="76"/>
    </row>
    <row r="154" spans="1:9" x14ac:dyDescent="0.25">
      <c r="A154" s="76"/>
      <c r="B154" s="76"/>
      <c r="C154" s="76"/>
      <c r="D154" s="76"/>
      <c r="E154" s="94"/>
      <c r="F154" s="98"/>
      <c r="G154" s="98"/>
      <c r="H154" s="90"/>
      <c r="I154" s="76"/>
    </row>
    <row r="155" spans="1:9" x14ac:dyDescent="0.25">
      <c r="A155" s="76"/>
      <c r="B155" s="100"/>
      <c r="C155" s="76"/>
      <c r="D155" s="76"/>
      <c r="E155" s="76"/>
      <c r="F155" s="76"/>
      <c r="G155" s="76"/>
      <c r="H155" s="76"/>
      <c r="I155" s="76"/>
    </row>
    <row r="156" spans="1:9" x14ac:dyDescent="0.25">
      <c r="A156" s="77" t="s">
        <v>493</v>
      </c>
      <c r="B156" s="79" t="s">
        <v>494</v>
      </c>
      <c r="C156" s="76"/>
      <c r="D156" s="76"/>
      <c r="E156" s="76"/>
      <c r="F156" s="76"/>
      <c r="G156" s="76"/>
      <c r="H156" s="76"/>
      <c r="I156" s="76"/>
    </row>
    <row r="157" spans="1:9" x14ac:dyDescent="0.25">
      <c r="A157" s="76"/>
      <c r="B157" s="76"/>
      <c r="C157" s="76"/>
      <c r="D157" s="76"/>
      <c r="E157" s="76"/>
      <c r="F157" s="76"/>
      <c r="G157" s="76"/>
      <c r="H157" s="76"/>
      <c r="I157" s="76"/>
    </row>
    <row r="158" spans="1:9" x14ac:dyDescent="0.25">
      <c r="A158" s="77" t="s">
        <v>495</v>
      </c>
      <c r="B158" s="78" t="s">
        <v>496</v>
      </c>
      <c r="C158" s="76"/>
      <c r="D158" s="76"/>
      <c r="E158" s="76"/>
      <c r="F158" s="76"/>
      <c r="G158" s="76"/>
      <c r="H158" s="76"/>
      <c r="I158" s="76"/>
    </row>
    <row r="159" spans="1:9" x14ac:dyDescent="0.25">
      <c r="A159" s="76"/>
      <c r="B159" s="101"/>
      <c r="C159" s="76"/>
      <c r="D159" s="76"/>
      <c r="E159" s="76"/>
      <c r="F159" s="76"/>
      <c r="G159" s="76"/>
      <c r="H159" s="76"/>
      <c r="I159" s="76"/>
    </row>
    <row r="160" spans="1:9" x14ac:dyDescent="0.25">
      <c r="A160" s="77" t="s">
        <v>497</v>
      </c>
      <c r="B160" s="79" t="s">
        <v>498</v>
      </c>
      <c r="C160" s="76"/>
      <c r="D160" s="76"/>
      <c r="E160" s="76"/>
      <c r="F160" s="76"/>
      <c r="G160" s="76"/>
      <c r="H160" s="76"/>
      <c r="I160" s="76"/>
    </row>
    <row r="161" spans="1:9" x14ac:dyDescent="0.25">
      <c r="A161" s="77"/>
      <c r="B161" s="78"/>
      <c r="C161" s="76"/>
      <c r="D161" s="76"/>
      <c r="E161" s="76"/>
      <c r="F161" s="76"/>
      <c r="G161" s="76"/>
      <c r="H161" s="76"/>
      <c r="I161" s="76"/>
    </row>
    <row r="162" spans="1:9" x14ac:dyDescent="0.25">
      <c r="A162" s="77" t="s">
        <v>499</v>
      </c>
      <c r="B162" s="79" t="s">
        <v>500</v>
      </c>
      <c r="C162" s="76"/>
      <c r="D162" s="76"/>
      <c r="E162" s="76"/>
      <c r="F162" s="76"/>
      <c r="G162" s="76"/>
      <c r="H162" s="76"/>
      <c r="I162" s="76"/>
    </row>
    <row r="163" spans="1:9" x14ac:dyDescent="0.25">
      <c r="A163" s="77"/>
      <c r="B163" s="84"/>
      <c r="C163" s="84"/>
      <c r="D163" s="84"/>
      <c r="E163" s="102"/>
      <c r="F163" s="86"/>
      <c r="G163" s="86"/>
      <c r="H163" s="76"/>
      <c r="I163" s="76"/>
    </row>
    <row r="164" spans="1:9" x14ac:dyDescent="0.25">
      <c r="A164" s="77"/>
      <c r="B164" s="103"/>
      <c r="C164" s="76"/>
      <c r="D164" s="76"/>
      <c r="E164" s="93"/>
      <c r="F164" s="88"/>
      <c r="G164" s="88"/>
      <c r="H164" s="76"/>
      <c r="I164" s="76"/>
    </row>
    <row r="165" spans="1:9" x14ac:dyDescent="0.25">
      <c r="A165" s="77" t="s">
        <v>501</v>
      </c>
      <c r="B165" s="79" t="s">
        <v>502</v>
      </c>
      <c r="C165" s="76"/>
      <c r="D165" s="76"/>
      <c r="E165" s="76"/>
      <c r="F165" s="76"/>
      <c r="G165" s="76"/>
      <c r="H165" s="76"/>
      <c r="I165" s="76"/>
    </row>
    <row r="166" spans="1:9" x14ac:dyDescent="0.25">
      <c r="A166" s="76"/>
      <c r="B166" s="84"/>
      <c r="C166" s="84"/>
      <c r="D166" s="84"/>
      <c r="E166" s="104"/>
      <c r="F166" s="104"/>
      <c r="G166" s="104"/>
      <c r="H166" s="76"/>
      <c r="I166" s="76"/>
    </row>
    <row r="167" spans="1:9" x14ac:dyDescent="0.25">
      <c r="A167" s="76"/>
      <c r="B167" s="76"/>
      <c r="C167" s="76"/>
      <c r="D167" s="76"/>
      <c r="E167" s="106"/>
      <c r="F167" s="106"/>
      <c r="G167" s="106"/>
      <c r="H167" s="76"/>
      <c r="I167" s="76"/>
    </row>
    <row r="168" spans="1:9" x14ac:dyDescent="0.25">
      <c r="A168" s="76"/>
      <c r="B168" s="76" t="s">
        <v>503</v>
      </c>
      <c r="C168" s="76"/>
      <c r="D168" s="76"/>
      <c r="E168" s="76"/>
      <c r="F168" s="76"/>
      <c r="G168" s="76"/>
      <c r="H168" s="76"/>
      <c r="I168" s="76"/>
    </row>
    <row r="169" spans="1:9" x14ac:dyDescent="0.25">
      <c r="A169" s="76"/>
      <c r="B169" s="76"/>
      <c r="C169" s="76"/>
      <c r="D169" s="76"/>
      <c r="E169" s="76"/>
      <c r="F169" s="76"/>
      <c r="G169" s="76"/>
      <c r="H169" s="76"/>
      <c r="I169" s="76"/>
    </row>
    <row r="170" spans="1:9" x14ac:dyDescent="0.25">
      <c r="A170" s="77" t="s">
        <v>504</v>
      </c>
      <c r="B170" s="78" t="s">
        <v>505</v>
      </c>
      <c r="C170" s="76"/>
      <c r="D170" s="76"/>
      <c r="E170" s="76"/>
      <c r="F170" s="76"/>
      <c r="G170" s="76"/>
      <c r="H170" s="76"/>
      <c r="I170" s="76"/>
    </row>
    <row r="171" spans="1:9" x14ac:dyDescent="0.25">
      <c r="A171" s="76"/>
      <c r="B171" s="76"/>
      <c r="C171" s="76"/>
      <c r="D171" s="76"/>
      <c r="E171" s="76"/>
      <c r="F171" s="76"/>
      <c r="G171" s="76"/>
      <c r="H171" s="76"/>
      <c r="I171" s="76"/>
    </row>
    <row r="172" spans="1:9" x14ac:dyDescent="0.25">
      <c r="A172" s="76"/>
      <c r="B172" s="76" t="s">
        <v>506</v>
      </c>
      <c r="C172" s="76"/>
      <c r="D172" s="76"/>
      <c r="E172" s="76"/>
      <c r="F172" s="76"/>
      <c r="G172" s="76"/>
      <c r="H172" s="76"/>
      <c r="I172" s="76"/>
    </row>
    <row r="173" spans="1:9" x14ac:dyDescent="0.25">
      <c r="A173" s="76"/>
      <c r="B173" s="76"/>
      <c r="C173" s="76"/>
      <c r="D173" s="76"/>
      <c r="E173" s="76"/>
      <c r="F173" s="76"/>
      <c r="G173" s="76"/>
      <c r="H173" s="76"/>
      <c r="I173" s="76"/>
    </row>
    <row r="174" spans="1:9" x14ac:dyDescent="0.25">
      <c r="A174" s="77" t="s">
        <v>507</v>
      </c>
      <c r="B174" s="78" t="s">
        <v>508</v>
      </c>
      <c r="C174" s="76"/>
      <c r="D174" s="76"/>
      <c r="E174" s="76"/>
      <c r="F174" s="76"/>
      <c r="G174" s="76"/>
      <c r="H174" s="76"/>
      <c r="I174" s="76"/>
    </row>
    <row r="175" spans="1:9" x14ac:dyDescent="0.25">
      <c r="A175" s="76"/>
      <c r="B175" s="76"/>
      <c r="C175" s="76"/>
      <c r="D175" s="76"/>
      <c r="E175" s="76"/>
      <c r="F175" s="76"/>
      <c r="G175" s="76"/>
      <c r="H175" s="76"/>
      <c r="I175" s="76" t="s">
        <v>509</v>
      </c>
    </row>
    <row r="177" spans="1:4" ht="69.95" customHeight="1" x14ac:dyDescent="0.25">
      <c r="A177" s="107" t="s">
        <v>227</v>
      </c>
      <c r="B177" s="107" t="s">
        <v>228</v>
      </c>
      <c r="C177" s="107" t="s">
        <v>5</v>
      </c>
      <c r="D177" s="107" t="s">
        <v>6</v>
      </c>
    </row>
    <row r="178" spans="1:4" ht="69.95" customHeight="1" x14ac:dyDescent="0.25">
      <c r="A178" s="107" t="s">
        <v>3459</v>
      </c>
      <c r="B178" s="107"/>
      <c r="C178" s="107" t="s">
        <v>137</v>
      </c>
      <c r="D178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6"/>
  <sheetViews>
    <sheetView showGridLines="0" workbookViewId="0">
      <pane ySplit="4" topLeftCell="A5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610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611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612</v>
      </c>
      <c r="B7" s="31"/>
      <c r="C7" s="31"/>
      <c r="D7" s="14"/>
      <c r="E7" s="15"/>
      <c r="F7" s="16"/>
      <c r="G7" s="16"/>
    </row>
    <row r="8" spans="1:7" x14ac:dyDescent="0.25">
      <c r="A8" s="17" t="s">
        <v>613</v>
      </c>
      <c r="B8" s="32"/>
      <c r="C8" s="32"/>
      <c r="D8" s="18"/>
      <c r="E8" s="41"/>
      <c r="F8" s="21"/>
      <c r="G8" s="21"/>
    </row>
    <row r="9" spans="1:7" x14ac:dyDescent="0.25">
      <c r="A9" s="13" t="s">
        <v>614</v>
      </c>
      <c r="B9" s="31" t="s">
        <v>615</v>
      </c>
      <c r="C9" s="31"/>
      <c r="D9" s="14">
        <v>98239.738310000001</v>
      </c>
      <c r="E9" s="15">
        <v>21107.37</v>
      </c>
      <c r="F9" s="16">
        <v>0.95350000000000001</v>
      </c>
      <c r="G9" s="16"/>
    </row>
    <row r="10" spans="1:7" x14ac:dyDescent="0.25">
      <c r="A10" s="17" t="s">
        <v>187</v>
      </c>
      <c r="B10" s="32"/>
      <c r="C10" s="32"/>
      <c r="D10" s="18"/>
      <c r="E10" s="19">
        <v>21107.37</v>
      </c>
      <c r="F10" s="20">
        <v>0.95350000000000001</v>
      </c>
      <c r="G10" s="21"/>
    </row>
    <row r="11" spans="1:7" x14ac:dyDescent="0.25">
      <c r="A11" s="13"/>
      <c r="B11" s="31"/>
      <c r="C11" s="31"/>
      <c r="D11" s="14"/>
      <c r="E11" s="15"/>
      <c r="F11" s="16"/>
      <c r="G11" s="16"/>
    </row>
    <row r="12" spans="1:7" x14ac:dyDescent="0.25">
      <c r="A12" s="24" t="s">
        <v>190</v>
      </c>
      <c r="B12" s="33"/>
      <c r="C12" s="33"/>
      <c r="D12" s="25"/>
      <c r="E12" s="19">
        <v>21107.37</v>
      </c>
      <c r="F12" s="20">
        <v>0.95350000000000001</v>
      </c>
      <c r="G12" s="21"/>
    </row>
    <row r="13" spans="1:7" x14ac:dyDescent="0.25">
      <c r="A13" s="13"/>
      <c r="B13" s="31"/>
      <c r="C13" s="31"/>
      <c r="D13" s="14"/>
      <c r="E13" s="15"/>
      <c r="F13" s="16"/>
      <c r="G13" s="16"/>
    </row>
    <row r="14" spans="1:7" x14ac:dyDescent="0.25">
      <c r="A14" s="17" t="s">
        <v>191</v>
      </c>
      <c r="B14" s="31"/>
      <c r="C14" s="31"/>
      <c r="D14" s="14"/>
      <c r="E14" s="15"/>
      <c r="F14" s="16"/>
      <c r="G14" s="16"/>
    </row>
    <row r="15" spans="1:7" x14ac:dyDescent="0.25">
      <c r="A15" s="13" t="s">
        <v>192</v>
      </c>
      <c r="B15" s="31"/>
      <c r="C15" s="31"/>
      <c r="D15" s="14"/>
      <c r="E15" s="15">
        <v>1044.4000000000001</v>
      </c>
      <c r="F15" s="16">
        <v>4.7199999999999999E-2</v>
      </c>
      <c r="G15" s="16">
        <v>5.2331000000000003E-2</v>
      </c>
    </row>
    <row r="16" spans="1:7" x14ac:dyDescent="0.25">
      <c r="A16" s="17" t="s">
        <v>187</v>
      </c>
      <c r="B16" s="32"/>
      <c r="C16" s="32"/>
      <c r="D16" s="18"/>
      <c r="E16" s="19">
        <v>1044.4000000000001</v>
      </c>
      <c r="F16" s="20">
        <v>4.7199999999999999E-2</v>
      </c>
      <c r="G16" s="21"/>
    </row>
    <row r="17" spans="1:7" x14ac:dyDescent="0.25">
      <c r="A17" s="13"/>
      <c r="B17" s="31"/>
      <c r="C17" s="31"/>
      <c r="D17" s="14"/>
      <c r="E17" s="15"/>
      <c r="F17" s="16"/>
      <c r="G17" s="16"/>
    </row>
    <row r="18" spans="1:7" x14ac:dyDescent="0.25">
      <c r="A18" s="24" t="s">
        <v>190</v>
      </c>
      <c r="B18" s="33"/>
      <c r="C18" s="33"/>
      <c r="D18" s="25"/>
      <c r="E18" s="19">
        <v>1044.4000000000001</v>
      </c>
      <c r="F18" s="20">
        <v>4.7199999999999999E-2</v>
      </c>
      <c r="G18" s="21"/>
    </row>
    <row r="19" spans="1:7" x14ac:dyDescent="0.25">
      <c r="A19" s="13" t="s">
        <v>193</v>
      </c>
      <c r="B19" s="31"/>
      <c r="C19" s="31"/>
      <c r="D19" s="14"/>
      <c r="E19" s="15">
        <v>0.1497385</v>
      </c>
      <c r="F19" s="68">
        <v>6.0000000000000002E-6</v>
      </c>
      <c r="G19" s="16"/>
    </row>
    <row r="20" spans="1:7" x14ac:dyDescent="0.25">
      <c r="A20" s="13" t="s">
        <v>194</v>
      </c>
      <c r="B20" s="31"/>
      <c r="C20" s="31"/>
      <c r="D20" s="14"/>
      <c r="E20" s="35">
        <v>-14.599738500000001</v>
      </c>
      <c r="F20" s="36">
        <v>-7.0600000000000003E-4</v>
      </c>
      <c r="G20" s="16">
        <v>5.2330000000000002E-2</v>
      </c>
    </row>
    <row r="21" spans="1:7" x14ac:dyDescent="0.25">
      <c r="A21" s="26" t="s">
        <v>195</v>
      </c>
      <c r="B21" s="34"/>
      <c r="C21" s="34"/>
      <c r="D21" s="27"/>
      <c r="E21" s="28">
        <v>22137.32</v>
      </c>
      <c r="F21" s="29">
        <v>1</v>
      </c>
      <c r="G21" s="29"/>
    </row>
    <row r="24" spans="1:7" x14ac:dyDescent="0.25">
      <c r="A24" s="69" t="s">
        <v>197</v>
      </c>
    </row>
    <row r="26" spans="1:7" x14ac:dyDescent="0.25">
      <c r="A26" s="1" t="s">
        <v>199</v>
      </c>
    </row>
    <row r="27" spans="1:7" x14ac:dyDescent="0.25">
      <c r="A27" s="47" t="s">
        <v>200</v>
      </c>
      <c r="B27" s="3" t="s">
        <v>153</v>
      </c>
    </row>
    <row r="28" spans="1:7" x14ac:dyDescent="0.25">
      <c r="A28" t="s">
        <v>201</v>
      </c>
    </row>
    <row r="29" spans="1:7" x14ac:dyDescent="0.25">
      <c r="A29" t="s">
        <v>202</v>
      </c>
      <c r="B29" t="s">
        <v>203</v>
      </c>
      <c r="C29" t="s">
        <v>203</v>
      </c>
    </row>
    <row r="30" spans="1:7" x14ac:dyDescent="0.25">
      <c r="B30" s="48">
        <v>46112</v>
      </c>
      <c r="C30" s="48">
        <v>46142</v>
      </c>
    </row>
    <row r="31" spans="1:7" x14ac:dyDescent="0.25">
      <c r="A31" t="s">
        <v>478</v>
      </c>
      <c r="B31">
        <v>25.179400000000001</v>
      </c>
      <c r="C31">
        <v>29.077000000000002</v>
      </c>
    </row>
    <row r="32" spans="1:7" x14ac:dyDescent="0.25">
      <c r="A32" t="s">
        <v>479</v>
      </c>
      <c r="B32">
        <v>23.034300000000002</v>
      </c>
      <c r="C32">
        <v>26.581900000000001</v>
      </c>
    </row>
    <row r="34" spans="1:4" x14ac:dyDescent="0.25">
      <c r="A34" t="s">
        <v>208</v>
      </c>
      <c r="B34" s="3" t="s">
        <v>153</v>
      </c>
    </row>
    <row r="35" spans="1:4" x14ac:dyDescent="0.25">
      <c r="A35" t="s">
        <v>209</v>
      </c>
      <c r="B35" s="3" t="s">
        <v>153</v>
      </c>
    </row>
    <row r="36" spans="1:4" ht="29.1" customHeight="1" x14ac:dyDescent="0.25">
      <c r="A36" s="47" t="s">
        <v>210</v>
      </c>
      <c r="B36" s="3" t="s">
        <v>153</v>
      </c>
    </row>
    <row r="37" spans="1:4" ht="29.1" customHeight="1" x14ac:dyDescent="0.25">
      <c r="A37" s="47" t="s">
        <v>211</v>
      </c>
      <c r="B37" s="49">
        <v>21107.372759999998</v>
      </c>
    </row>
    <row r="38" spans="1:4" ht="43.5" customHeight="1" x14ac:dyDescent="0.25">
      <c r="A38" s="47" t="s">
        <v>616</v>
      </c>
      <c r="B38" s="3" t="s">
        <v>153</v>
      </c>
    </row>
    <row r="39" spans="1:4" x14ac:dyDescent="0.25">
      <c r="B39" s="3"/>
    </row>
    <row r="40" spans="1:4" ht="29.1" customHeight="1" x14ac:dyDescent="0.25">
      <c r="A40" s="47" t="s">
        <v>617</v>
      </c>
      <c r="B40" s="3" t="s">
        <v>153</v>
      </c>
    </row>
    <row r="41" spans="1:4" ht="29.1" customHeight="1" x14ac:dyDescent="0.25">
      <c r="A41" s="47" t="s">
        <v>618</v>
      </c>
      <c r="B41" t="s">
        <v>153</v>
      </c>
    </row>
    <row r="42" spans="1:4" ht="29.1" customHeight="1" x14ac:dyDescent="0.25">
      <c r="A42" s="47" t="s">
        <v>619</v>
      </c>
      <c r="B42" s="3" t="s">
        <v>153</v>
      </c>
    </row>
    <row r="43" spans="1:4" ht="29.1" customHeight="1" x14ac:dyDescent="0.25">
      <c r="A43" s="47" t="s">
        <v>620</v>
      </c>
      <c r="B43" s="3" t="s">
        <v>153</v>
      </c>
    </row>
    <row r="45" spans="1:4" ht="69.95" customHeight="1" x14ac:dyDescent="0.25">
      <c r="A45" s="107" t="s">
        <v>227</v>
      </c>
      <c r="B45" s="107" t="s">
        <v>228</v>
      </c>
      <c r="C45" s="107" t="s">
        <v>5</v>
      </c>
      <c r="D45" s="107" t="s">
        <v>6</v>
      </c>
    </row>
    <row r="46" spans="1:4" ht="69.95" customHeight="1" x14ac:dyDescent="0.25">
      <c r="A46" s="107" t="s">
        <v>621</v>
      </c>
      <c r="B46" s="107"/>
      <c r="C46" s="107" t="s">
        <v>19</v>
      </c>
      <c r="D46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G46"/>
  <sheetViews>
    <sheetView showGridLines="0" workbookViewId="0">
      <pane ySplit="4" topLeftCell="A5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3460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3461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612</v>
      </c>
      <c r="B7" s="31"/>
      <c r="C7" s="31"/>
      <c r="D7" s="14"/>
      <c r="E7" s="15"/>
      <c r="F7" s="16"/>
      <c r="G7" s="16"/>
    </row>
    <row r="8" spans="1:7" x14ac:dyDescent="0.25">
      <c r="A8" s="17" t="s">
        <v>613</v>
      </c>
      <c r="B8" s="32"/>
      <c r="C8" s="32"/>
      <c r="D8" s="18"/>
      <c r="E8" s="41"/>
      <c r="F8" s="21"/>
      <c r="G8" s="21"/>
    </row>
    <row r="9" spans="1:7" x14ac:dyDescent="0.25">
      <c r="A9" s="13" t="s">
        <v>3462</v>
      </c>
      <c r="B9" s="31" t="s">
        <v>3463</v>
      </c>
      <c r="C9" s="31"/>
      <c r="D9" s="14">
        <v>68777.444000000003</v>
      </c>
      <c r="E9" s="15">
        <v>14370.44</v>
      </c>
      <c r="F9" s="16">
        <v>0.98089999999999999</v>
      </c>
      <c r="G9" s="16"/>
    </row>
    <row r="10" spans="1:7" x14ac:dyDescent="0.25">
      <c r="A10" s="17" t="s">
        <v>187</v>
      </c>
      <c r="B10" s="32"/>
      <c r="C10" s="32"/>
      <c r="D10" s="18"/>
      <c r="E10" s="19">
        <v>14370.44</v>
      </c>
      <c r="F10" s="20">
        <v>0.98089999999999999</v>
      </c>
      <c r="G10" s="21"/>
    </row>
    <row r="11" spans="1:7" x14ac:dyDescent="0.25">
      <c r="A11" s="13"/>
      <c r="B11" s="31"/>
      <c r="C11" s="31"/>
      <c r="D11" s="14"/>
      <c r="E11" s="15"/>
      <c r="F11" s="16"/>
      <c r="G11" s="16"/>
    </row>
    <row r="12" spans="1:7" x14ac:dyDescent="0.25">
      <c r="A12" s="24" t="s">
        <v>190</v>
      </c>
      <c r="B12" s="33"/>
      <c r="C12" s="33"/>
      <c r="D12" s="25"/>
      <c r="E12" s="19">
        <v>14370.44</v>
      </c>
      <c r="F12" s="20">
        <v>0.98089999999999999</v>
      </c>
      <c r="G12" s="21"/>
    </row>
    <row r="13" spans="1:7" x14ac:dyDescent="0.25">
      <c r="A13" s="13"/>
      <c r="B13" s="31"/>
      <c r="C13" s="31"/>
      <c r="D13" s="14"/>
      <c r="E13" s="15"/>
      <c r="F13" s="16"/>
      <c r="G13" s="16"/>
    </row>
    <row r="14" spans="1:7" x14ac:dyDescent="0.25">
      <c r="A14" s="17" t="s">
        <v>191</v>
      </c>
      <c r="B14" s="31"/>
      <c r="C14" s="31"/>
      <c r="D14" s="14"/>
      <c r="E14" s="15"/>
      <c r="F14" s="16"/>
      <c r="G14" s="16"/>
    </row>
    <row r="15" spans="1:7" x14ac:dyDescent="0.25">
      <c r="A15" s="13" t="s">
        <v>192</v>
      </c>
      <c r="B15" s="31"/>
      <c r="C15" s="31"/>
      <c r="D15" s="14"/>
      <c r="E15" s="15">
        <v>278.83999999999997</v>
      </c>
      <c r="F15" s="16">
        <v>1.9E-2</v>
      </c>
      <c r="G15" s="16">
        <v>5.2331000000000003E-2</v>
      </c>
    </row>
    <row r="16" spans="1:7" x14ac:dyDescent="0.25">
      <c r="A16" s="17" t="s">
        <v>187</v>
      </c>
      <c r="B16" s="32"/>
      <c r="C16" s="32"/>
      <c r="D16" s="18"/>
      <c r="E16" s="19">
        <v>278.83999999999997</v>
      </c>
      <c r="F16" s="20">
        <v>1.9E-2</v>
      </c>
      <c r="G16" s="21"/>
    </row>
    <row r="17" spans="1:7" x14ac:dyDescent="0.25">
      <c r="A17" s="13"/>
      <c r="B17" s="31"/>
      <c r="C17" s="31"/>
      <c r="D17" s="14"/>
      <c r="E17" s="15"/>
      <c r="F17" s="16"/>
      <c r="G17" s="16"/>
    </row>
    <row r="18" spans="1:7" x14ac:dyDescent="0.25">
      <c r="A18" s="24" t="s">
        <v>190</v>
      </c>
      <c r="B18" s="33"/>
      <c r="C18" s="33"/>
      <c r="D18" s="25"/>
      <c r="E18" s="19">
        <v>278.83999999999997</v>
      </c>
      <c r="F18" s="20">
        <v>1.9E-2</v>
      </c>
      <c r="G18" s="21"/>
    </row>
    <row r="19" spans="1:7" x14ac:dyDescent="0.25">
      <c r="A19" s="13" t="s">
        <v>193</v>
      </c>
      <c r="B19" s="31"/>
      <c r="C19" s="31"/>
      <c r="D19" s="14"/>
      <c r="E19" s="15">
        <v>3.9978E-2</v>
      </c>
      <c r="F19" s="68">
        <v>1.9999999999999999E-6</v>
      </c>
      <c r="G19" s="16"/>
    </row>
    <row r="20" spans="1:7" x14ac:dyDescent="0.25">
      <c r="A20" s="13" t="s">
        <v>194</v>
      </c>
      <c r="B20" s="31"/>
      <c r="C20" s="31"/>
      <c r="D20" s="14"/>
      <c r="E20" s="15">
        <v>0.33002199999999998</v>
      </c>
      <c r="F20" s="16">
        <v>9.7999999999999997E-5</v>
      </c>
      <c r="G20" s="16">
        <v>5.2330000000000002E-2</v>
      </c>
    </row>
    <row r="21" spans="1:7" x14ac:dyDescent="0.25">
      <c r="A21" s="26" t="s">
        <v>195</v>
      </c>
      <c r="B21" s="34"/>
      <c r="C21" s="34"/>
      <c r="D21" s="27"/>
      <c r="E21" s="28">
        <v>14649.65</v>
      </c>
      <c r="F21" s="29">
        <v>1</v>
      </c>
      <c r="G21" s="29"/>
    </row>
    <row r="25" spans="1:7" x14ac:dyDescent="0.25">
      <c r="A25" s="69" t="s">
        <v>197</v>
      </c>
    </row>
    <row r="26" spans="1:7" x14ac:dyDescent="0.25">
      <c r="A26" s="1" t="s">
        <v>199</v>
      </c>
    </row>
    <row r="27" spans="1:7" x14ac:dyDescent="0.25">
      <c r="A27" s="47" t="s">
        <v>200</v>
      </c>
      <c r="B27" s="3" t="s">
        <v>153</v>
      </c>
    </row>
    <row r="28" spans="1:7" x14ac:dyDescent="0.25">
      <c r="A28" t="s">
        <v>201</v>
      </c>
    </row>
    <row r="29" spans="1:7" x14ac:dyDescent="0.25">
      <c r="A29" t="s">
        <v>202</v>
      </c>
      <c r="B29" t="s">
        <v>203</v>
      </c>
      <c r="C29" t="s">
        <v>203</v>
      </c>
    </row>
    <row r="30" spans="1:7" x14ac:dyDescent="0.25">
      <c r="B30" s="48">
        <v>46112</v>
      </c>
      <c r="C30" s="48">
        <v>46142</v>
      </c>
    </row>
    <row r="31" spans="1:7" x14ac:dyDescent="0.25">
      <c r="A31" t="s">
        <v>478</v>
      </c>
      <c r="B31">
        <v>37.866</v>
      </c>
      <c r="C31">
        <v>39.152999999999999</v>
      </c>
    </row>
    <row r="32" spans="1:7" x14ac:dyDescent="0.25">
      <c r="A32" t="s">
        <v>479</v>
      </c>
      <c r="B32">
        <v>33.747</v>
      </c>
      <c r="C32">
        <v>34.875</v>
      </c>
    </row>
    <row r="34" spans="1:4" x14ac:dyDescent="0.25">
      <c r="A34" t="s">
        <v>208</v>
      </c>
      <c r="B34" s="3" t="s">
        <v>153</v>
      </c>
    </row>
    <row r="35" spans="1:4" x14ac:dyDescent="0.25">
      <c r="A35" t="s">
        <v>209</v>
      </c>
      <c r="B35" s="3" t="s">
        <v>153</v>
      </c>
    </row>
    <row r="36" spans="1:4" ht="29.1" customHeight="1" x14ac:dyDescent="0.25">
      <c r="A36" s="47" t="s">
        <v>210</v>
      </c>
      <c r="B36" s="3" t="s">
        <v>153</v>
      </c>
    </row>
    <row r="37" spans="1:4" ht="29.1" customHeight="1" x14ac:dyDescent="0.25">
      <c r="A37" s="47" t="s">
        <v>211</v>
      </c>
      <c r="B37" s="49">
        <v>14370.444529300001</v>
      </c>
    </row>
    <row r="38" spans="1:4" ht="43.5" customHeight="1" x14ac:dyDescent="0.25">
      <c r="A38" s="47" t="s">
        <v>616</v>
      </c>
      <c r="B38" s="3" t="s">
        <v>153</v>
      </c>
    </row>
    <row r="39" spans="1:4" x14ac:dyDescent="0.25">
      <c r="B39" s="3"/>
    </row>
    <row r="40" spans="1:4" ht="29.1" customHeight="1" x14ac:dyDescent="0.25">
      <c r="A40" s="47" t="s">
        <v>617</v>
      </c>
      <c r="B40" s="3" t="s">
        <v>153</v>
      </c>
    </row>
    <row r="41" spans="1:4" ht="29.1" customHeight="1" x14ac:dyDescent="0.25">
      <c r="A41" s="47" t="s">
        <v>618</v>
      </c>
      <c r="B41" t="s">
        <v>153</v>
      </c>
    </row>
    <row r="42" spans="1:4" ht="29.1" customHeight="1" x14ac:dyDescent="0.25">
      <c r="A42" s="47" t="s">
        <v>619</v>
      </c>
      <c r="B42" s="3" t="s">
        <v>153</v>
      </c>
    </row>
    <row r="43" spans="1:4" ht="29.1" customHeight="1" x14ac:dyDescent="0.25">
      <c r="A43" s="47" t="s">
        <v>620</v>
      </c>
      <c r="B43" s="3" t="s">
        <v>153</v>
      </c>
    </row>
    <row r="45" spans="1:4" ht="69.95" customHeight="1" x14ac:dyDescent="0.25">
      <c r="A45" s="107" t="s">
        <v>227</v>
      </c>
      <c r="B45" s="107" t="s">
        <v>228</v>
      </c>
      <c r="C45" s="107" t="s">
        <v>5</v>
      </c>
      <c r="D45" s="107" t="s">
        <v>6</v>
      </c>
    </row>
    <row r="46" spans="1:4" ht="69.95" customHeight="1" x14ac:dyDescent="0.25">
      <c r="A46" s="107" t="s">
        <v>3464</v>
      </c>
      <c r="B46" s="107"/>
      <c r="C46" s="107" t="s">
        <v>139</v>
      </c>
      <c r="D46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G46"/>
  <sheetViews>
    <sheetView showGridLines="0" workbookViewId="0">
      <pane ySplit="4" topLeftCell="A5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3465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3466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612</v>
      </c>
      <c r="B7" s="31"/>
      <c r="C7" s="31"/>
      <c r="D7" s="14"/>
      <c r="E7" s="15"/>
      <c r="F7" s="16"/>
      <c r="G7" s="16"/>
    </row>
    <row r="8" spans="1:7" x14ac:dyDescent="0.25">
      <c r="A8" s="17" t="s">
        <v>613</v>
      </c>
      <c r="B8" s="32"/>
      <c r="C8" s="32"/>
      <c r="D8" s="18"/>
      <c r="E8" s="41"/>
      <c r="F8" s="21"/>
      <c r="G8" s="21"/>
    </row>
    <row r="9" spans="1:7" x14ac:dyDescent="0.25">
      <c r="A9" s="13" t="s">
        <v>3467</v>
      </c>
      <c r="B9" s="31" t="s">
        <v>3468</v>
      </c>
      <c r="C9" s="31"/>
      <c r="D9" s="14">
        <v>49999.133000000002</v>
      </c>
      <c r="E9" s="15">
        <v>21432.82</v>
      </c>
      <c r="F9" s="16">
        <v>0.98309999999999997</v>
      </c>
      <c r="G9" s="16"/>
    </row>
    <row r="10" spans="1:7" x14ac:dyDescent="0.25">
      <c r="A10" s="17" t="s">
        <v>187</v>
      </c>
      <c r="B10" s="32"/>
      <c r="C10" s="32"/>
      <c r="D10" s="18"/>
      <c r="E10" s="19">
        <v>21432.82</v>
      </c>
      <c r="F10" s="20">
        <v>0.98309999999999997</v>
      </c>
      <c r="G10" s="21"/>
    </row>
    <row r="11" spans="1:7" x14ac:dyDescent="0.25">
      <c r="A11" s="13"/>
      <c r="B11" s="31"/>
      <c r="C11" s="31"/>
      <c r="D11" s="14"/>
      <c r="E11" s="15"/>
      <c r="F11" s="16"/>
      <c r="G11" s="16"/>
    </row>
    <row r="12" spans="1:7" x14ac:dyDescent="0.25">
      <c r="A12" s="24" t="s">
        <v>190</v>
      </c>
      <c r="B12" s="33"/>
      <c r="C12" s="33"/>
      <c r="D12" s="25"/>
      <c r="E12" s="19">
        <v>21432.82</v>
      </c>
      <c r="F12" s="20">
        <v>0.98309999999999997</v>
      </c>
      <c r="G12" s="21"/>
    </row>
    <row r="13" spans="1:7" x14ac:dyDescent="0.25">
      <c r="A13" s="13"/>
      <c r="B13" s="31"/>
      <c r="C13" s="31"/>
      <c r="D13" s="14"/>
      <c r="E13" s="15"/>
      <c r="F13" s="16"/>
      <c r="G13" s="16"/>
    </row>
    <row r="14" spans="1:7" x14ac:dyDescent="0.25">
      <c r="A14" s="17" t="s">
        <v>191</v>
      </c>
      <c r="B14" s="31"/>
      <c r="C14" s="31"/>
      <c r="D14" s="14"/>
      <c r="E14" s="15"/>
      <c r="F14" s="16"/>
      <c r="G14" s="16"/>
    </row>
    <row r="15" spans="1:7" x14ac:dyDescent="0.25">
      <c r="A15" s="13" t="s">
        <v>192</v>
      </c>
      <c r="B15" s="31"/>
      <c r="C15" s="31"/>
      <c r="D15" s="14"/>
      <c r="E15" s="15">
        <v>385.78</v>
      </c>
      <c r="F15" s="16">
        <v>1.77E-2</v>
      </c>
      <c r="G15" s="16">
        <v>5.2331000000000003E-2</v>
      </c>
    </row>
    <row r="16" spans="1:7" x14ac:dyDescent="0.25">
      <c r="A16" s="17" t="s">
        <v>187</v>
      </c>
      <c r="B16" s="32"/>
      <c r="C16" s="32"/>
      <c r="D16" s="18"/>
      <c r="E16" s="19">
        <v>385.78</v>
      </c>
      <c r="F16" s="20">
        <v>1.77E-2</v>
      </c>
      <c r="G16" s="21"/>
    </row>
    <row r="17" spans="1:7" x14ac:dyDescent="0.25">
      <c r="A17" s="13"/>
      <c r="B17" s="31"/>
      <c r="C17" s="31"/>
      <c r="D17" s="14"/>
      <c r="E17" s="15"/>
      <c r="F17" s="16"/>
      <c r="G17" s="16"/>
    </row>
    <row r="18" spans="1:7" x14ac:dyDescent="0.25">
      <c r="A18" s="24" t="s">
        <v>190</v>
      </c>
      <c r="B18" s="33"/>
      <c r="C18" s="33"/>
      <c r="D18" s="25"/>
      <c r="E18" s="19">
        <v>385.78</v>
      </c>
      <c r="F18" s="20">
        <v>1.77E-2</v>
      </c>
      <c r="G18" s="21"/>
    </row>
    <row r="19" spans="1:7" x14ac:dyDescent="0.25">
      <c r="A19" s="13" t="s">
        <v>193</v>
      </c>
      <c r="B19" s="31"/>
      <c r="C19" s="31"/>
      <c r="D19" s="14"/>
      <c r="E19" s="15">
        <v>5.5310100000000001E-2</v>
      </c>
      <c r="F19" s="68">
        <v>1.9999999999999999E-6</v>
      </c>
      <c r="G19" s="16"/>
    </row>
    <row r="20" spans="1:7" x14ac:dyDescent="0.25">
      <c r="A20" s="13" t="s">
        <v>194</v>
      </c>
      <c r="B20" s="31"/>
      <c r="C20" s="31"/>
      <c r="D20" s="14"/>
      <c r="E20" s="35">
        <v>-16.915310099999999</v>
      </c>
      <c r="F20" s="36">
        <v>-8.0199999999999998E-4</v>
      </c>
      <c r="G20" s="16">
        <v>5.2330000000000002E-2</v>
      </c>
    </row>
    <row r="21" spans="1:7" x14ac:dyDescent="0.25">
      <c r="A21" s="26" t="s">
        <v>195</v>
      </c>
      <c r="B21" s="34"/>
      <c r="C21" s="34"/>
      <c r="D21" s="27"/>
      <c r="E21" s="28">
        <v>21801.74</v>
      </c>
      <c r="F21" s="29">
        <v>1</v>
      </c>
      <c r="G21" s="29"/>
    </row>
    <row r="25" spans="1:7" x14ac:dyDescent="0.25">
      <c r="A25" s="69" t="s">
        <v>197</v>
      </c>
    </row>
    <row r="26" spans="1:7" x14ac:dyDescent="0.25">
      <c r="A26" s="1" t="s">
        <v>199</v>
      </c>
    </row>
    <row r="27" spans="1:7" x14ac:dyDescent="0.25">
      <c r="A27" s="47" t="s">
        <v>200</v>
      </c>
      <c r="B27" s="3" t="s">
        <v>153</v>
      </c>
    </row>
    <row r="28" spans="1:7" x14ac:dyDescent="0.25">
      <c r="A28" t="s">
        <v>201</v>
      </c>
    </row>
    <row r="29" spans="1:7" x14ac:dyDescent="0.25">
      <c r="A29" t="s">
        <v>202</v>
      </c>
      <c r="B29" t="s">
        <v>203</v>
      </c>
      <c r="C29" t="s">
        <v>203</v>
      </c>
    </row>
    <row r="30" spans="1:7" x14ac:dyDescent="0.25">
      <c r="B30" s="48">
        <v>46112</v>
      </c>
      <c r="C30" s="48">
        <v>46142</v>
      </c>
    </row>
    <row r="31" spans="1:7" x14ac:dyDescent="0.25">
      <c r="A31" t="s">
        <v>478</v>
      </c>
      <c r="B31">
        <v>42.154699999999998</v>
      </c>
      <c r="C31">
        <v>45.526299999999999</v>
      </c>
    </row>
    <row r="32" spans="1:7" x14ac:dyDescent="0.25">
      <c r="A32" t="s">
        <v>479</v>
      </c>
      <c r="B32">
        <v>37.888500000000001</v>
      </c>
      <c r="C32">
        <v>40.889699999999998</v>
      </c>
    </row>
    <row r="34" spans="1:4" x14ac:dyDescent="0.25">
      <c r="A34" t="s">
        <v>208</v>
      </c>
      <c r="B34" s="3" t="s">
        <v>153</v>
      </c>
    </row>
    <row r="35" spans="1:4" x14ac:dyDescent="0.25">
      <c r="A35" t="s">
        <v>209</v>
      </c>
      <c r="B35" s="3" t="s">
        <v>153</v>
      </c>
    </row>
    <row r="36" spans="1:4" ht="29.1" customHeight="1" x14ac:dyDescent="0.25">
      <c r="A36" s="47" t="s">
        <v>210</v>
      </c>
      <c r="B36" s="3" t="s">
        <v>153</v>
      </c>
    </row>
    <row r="37" spans="1:4" ht="29.1" customHeight="1" x14ac:dyDescent="0.25">
      <c r="A37" s="47" t="s">
        <v>211</v>
      </c>
      <c r="B37" s="49">
        <v>21432.820515799998</v>
      </c>
    </row>
    <row r="38" spans="1:4" ht="43.5" customHeight="1" x14ac:dyDescent="0.25">
      <c r="A38" s="47" t="s">
        <v>616</v>
      </c>
      <c r="B38" s="3" t="s">
        <v>153</v>
      </c>
    </row>
    <row r="39" spans="1:4" x14ac:dyDescent="0.25">
      <c r="B39" s="3"/>
    </row>
    <row r="40" spans="1:4" ht="29.1" customHeight="1" x14ac:dyDescent="0.25">
      <c r="A40" s="47" t="s">
        <v>617</v>
      </c>
      <c r="B40" s="3" t="s">
        <v>153</v>
      </c>
    </row>
    <row r="41" spans="1:4" ht="29.1" customHeight="1" x14ac:dyDescent="0.25">
      <c r="A41" s="47" t="s">
        <v>618</v>
      </c>
      <c r="B41" t="s">
        <v>153</v>
      </c>
    </row>
    <row r="42" spans="1:4" ht="29.1" customHeight="1" x14ac:dyDescent="0.25">
      <c r="A42" s="47" t="s">
        <v>619</v>
      </c>
      <c r="B42" s="3" t="s">
        <v>153</v>
      </c>
    </row>
    <row r="43" spans="1:4" ht="29.1" customHeight="1" x14ac:dyDescent="0.25">
      <c r="A43" s="47" t="s">
        <v>620</v>
      </c>
      <c r="B43" s="3" t="s">
        <v>153</v>
      </c>
    </row>
    <row r="45" spans="1:4" ht="69.95" customHeight="1" x14ac:dyDescent="0.25">
      <c r="A45" s="107" t="s">
        <v>227</v>
      </c>
      <c r="B45" s="107" t="s">
        <v>228</v>
      </c>
      <c r="C45" s="107" t="s">
        <v>5</v>
      </c>
      <c r="D45" s="107" t="s">
        <v>6</v>
      </c>
    </row>
    <row r="46" spans="1:4" ht="69.95" customHeight="1" x14ac:dyDescent="0.25">
      <c r="A46" s="107" t="s">
        <v>3469</v>
      </c>
      <c r="B46" s="107"/>
      <c r="C46" s="107" t="s">
        <v>141</v>
      </c>
      <c r="D46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I78"/>
  <sheetViews>
    <sheetView showGridLines="0" workbookViewId="0">
      <pane ySplit="4" topLeftCell="A57" activePane="bottomLeft" state="frozen"/>
      <selection activeCell="D28" sqref="D28"/>
      <selection pane="bottomLeft" activeCell="H2" sqref="H1:H1048576"/>
    </sheetView>
  </sheetViews>
  <sheetFormatPr defaultRowHeight="15" x14ac:dyDescent="0.25"/>
  <cols>
    <col min="1" max="1" width="50.5703125" customWidth="1"/>
    <col min="2" max="2" width="22" bestFit="1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3470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3471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152</v>
      </c>
      <c r="B7" s="31"/>
      <c r="C7" s="31"/>
      <c r="D7" s="14"/>
      <c r="E7" s="15" t="s">
        <v>153</v>
      </c>
      <c r="F7" s="16" t="s">
        <v>153</v>
      </c>
      <c r="G7" s="16"/>
    </row>
    <row r="8" spans="1:7" x14ac:dyDescent="0.25">
      <c r="A8" s="13"/>
      <c r="B8" s="31"/>
      <c r="C8" s="31"/>
      <c r="D8" s="14"/>
      <c r="E8" s="15"/>
      <c r="F8" s="16"/>
      <c r="G8" s="16"/>
    </row>
    <row r="9" spans="1:7" x14ac:dyDescent="0.25">
      <c r="A9" s="17" t="s">
        <v>2410</v>
      </c>
      <c r="B9" s="32"/>
      <c r="C9" s="32"/>
      <c r="D9" s="18"/>
      <c r="E9" s="41"/>
      <c r="F9" s="21"/>
      <c r="G9" s="16"/>
    </row>
    <row r="10" spans="1:7" x14ac:dyDescent="0.25">
      <c r="A10" s="17" t="s">
        <v>3472</v>
      </c>
      <c r="B10" s="32"/>
      <c r="C10" s="32"/>
      <c r="D10" s="18"/>
      <c r="E10" s="41"/>
      <c r="F10" s="21"/>
      <c r="G10" s="16"/>
    </row>
    <row r="11" spans="1:7" x14ac:dyDescent="0.25">
      <c r="A11" s="58" t="s">
        <v>2415</v>
      </c>
      <c r="B11" s="64" t="s">
        <v>2416</v>
      </c>
      <c r="C11" s="32"/>
      <c r="D11" s="58">
        <v>68609.310299999997</v>
      </c>
      <c r="E11" s="41">
        <v>164547.76717179999</v>
      </c>
      <c r="F11" s="21">
        <f>E11/E21</f>
        <v>0.98021007441953556</v>
      </c>
      <c r="G11" s="16"/>
    </row>
    <row r="12" spans="1:7" x14ac:dyDescent="0.25">
      <c r="A12" s="59" t="s">
        <v>190</v>
      </c>
      <c r="B12" s="60"/>
      <c r="C12" s="60"/>
      <c r="D12" s="61"/>
      <c r="E12" s="37">
        <f>SUM(E11)</f>
        <v>164547.76717179999</v>
      </c>
      <c r="F12" s="21">
        <f>F11</f>
        <v>0.98021007441953556</v>
      </c>
      <c r="G12" s="16"/>
    </row>
    <row r="13" spans="1:7" x14ac:dyDescent="0.25">
      <c r="A13" s="13"/>
      <c r="B13" s="31"/>
      <c r="C13" s="31"/>
      <c r="D13" s="14"/>
      <c r="E13" s="15"/>
      <c r="F13" s="16"/>
      <c r="G13" s="16"/>
    </row>
    <row r="14" spans="1:7" x14ac:dyDescent="0.25">
      <c r="A14" s="17" t="s">
        <v>191</v>
      </c>
      <c r="B14" s="31"/>
      <c r="C14" s="31"/>
      <c r="D14" s="14"/>
      <c r="E14" s="15"/>
      <c r="F14" s="16"/>
      <c r="G14" s="16"/>
    </row>
    <row r="15" spans="1:7" x14ac:dyDescent="0.25">
      <c r="A15" s="13" t="s">
        <v>192</v>
      </c>
      <c r="B15" s="31"/>
      <c r="C15" s="31"/>
      <c r="D15" s="14"/>
      <c r="E15" s="15">
        <v>37.979999999999997</v>
      </c>
      <c r="F15" s="16">
        <v>2.2599999999999999E-4</v>
      </c>
      <c r="G15" s="16">
        <v>5.2331000000000003E-2</v>
      </c>
    </row>
    <row r="16" spans="1:7" x14ac:dyDescent="0.25">
      <c r="A16" s="17" t="s">
        <v>187</v>
      </c>
      <c r="B16" s="32"/>
      <c r="C16" s="32"/>
      <c r="D16" s="18"/>
      <c r="E16" s="19">
        <v>37.979999999999997</v>
      </c>
      <c r="F16" s="20">
        <v>2.2599999999999999E-4</v>
      </c>
      <c r="G16" s="21"/>
    </row>
    <row r="17" spans="1:7" x14ac:dyDescent="0.25">
      <c r="A17" s="13"/>
      <c r="B17" s="31"/>
      <c r="C17" s="31"/>
      <c r="D17" s="14"/>
      <c r="E17" s="15"/>
      <c r="F17" s="16"/>
      <c r="G17" s="16"/>
    </row>
    <row r="18" spans="1:7" x14ac:dyDescent="0.25">
      <c r="A18" s="24" t="s">
        <v>190</v>
      </c>
      <c r="B18" s="33"/>
      <c r="C18" s="33"/>
      <c r="D18" s="25"/>
      <c r="E18" s="19">
        <v>37.979999999999997</v>
      </c>
      <c r="F18" s="20">
        <v>2.2599999999999999E-4</v>
      </c>
      <c r="G18" s="21"/>
    </row>
    <row r="19" spans="1:7" x14ac:dyDescent="0.25">
      <c r="A19" s="13" t="s">
        <v>193</v>
      </c>
      <c r="B19" s="31"/>
      <c r="C19" s="31"/>
      <c r="D19" s="14"/>
      <c r="E19" s="15">
        <v>5.4450000000000002E-3</v>
      </c>
      <c r="F19" s="68">
        <v>0</v>
      </c>
      <c r="G19" s="16"/>
    </row>
    <row r="20" spans="1:7" x14ac:dyDescent="0.25">
      <c r="A20" s="13" t="s">
        <v>194</v>
      </c>
      <c r="B20" s="31"/>
      <c r="C20" s="31"/>
      <c r="D20" s="14"/>
      <c r="E20" s="15">
        <v>3284.1445549999999</v>
      </c>
      <c r="F20" s="16">
        <v>1.9599999999999999E-2</v>
      </c>
      <c r="G20" s="16">
        <v>5.2330000000000002E-2</v>
      </c>
    </row>
    <row r="21" spans="1:7" x14ac:dyDescent="0.25">
      <c r="A21" s="26" t="s">
        <v>195</v>
      </c>
      <c r="B21" s="34"/>
      <c r="C21" s="34"/>
      <c r="D21" s="27"/>
      <c r="E21" s="28">
        <v>167869.9</v>
      </c>
      <c r="F21" s="29">
        <v>1</v>
      </c>
      <c r="G21" s="29"/>
    </row>
    <row r="24" spans="1:7" x14ac:dyDescent="0.25">
      <c r="E24" s="62"/>
    </row>
    <row r="25" spans="1:7" x14ac:dyDescent="0.25">
      <c r="A25" s="69" t="s">
        <v>197</v>
      </c>
    </row>
    <row r="26" spans="1:7" x14ac:dyDescent="0.25">
      <c r="A26" s="1" t="s">
        <v>199</v>
      </c>
    </row>
    <row r="27" spans="1:7" x14ac:dyDescent="0.25">
      <c r="A27" s="47" t="s">
        <v>200</v>
      </c>
      <c r="B27" s="3" t="s">
        <v>153</v>
      </c>
    </row>
    <row r="28" spans="1:7" x14ac:dyDescent="0.25">
      <c r="A28" t="s">
        <v>201</v>
      </c>
    </row>
    <row r="29" spans="1:7" x14ac:dyDescent="0.25">
      <c r="A29" t="s">
        <v>202</v>
      </c>
      <c r="B29" t="s">
        <v>203</v>
      </c>
      <c r="C29" t="s">
        <v>203</v>
      </c>
    </row>
    <row r="30" spans="1:7" x14ac:dyDescent="0.25">
      <c r="B30" s="48">
        <v>46112</v>
      </c>
      <c r="C30" s="48">
        <v>46142</v>
      </c>
    </row>
    <row r="31" spans="1:7" x14ac:dyDescent="0.25">
      <c r="A31" t="s">
        <v>206</v>
      </c>
      <c r="B31">
        <v>232.40870000000001</v>
      </c>
      <c r="C31">
        <v>237.58410000000001</v>
      </c>
    </row>
    <row r="32" spans="1:7" x14ac:dyDescent="0.25">
      <c r="A32" t="s">
        <v>208</v>
      </c>
      <c r="B32" s="3" t="s">
        <v>153</v>
      </c>
    </row>
    <row r="33" spans="1:9" x14ac:dyDescent="0.25">
      <c r="A33" t="s">
        <v>209</v>
      </c>
      <c r="B33" s="3" t="s">
        <v>153</v>
      </c>
    </row>
    <row r="34" spans="1:9" ht="29.1" customHeight="1" x14ac:dyDescent="0.25">
      <c r="A34" s="47" t="s">
        <v>210</v>
      </c>
      <c r="B34" s="3" t="s">
        <v>153</v>
      </c>
    </row>
    <row r="35" spans="1:9" ht="29.1" customHeight="1" x14ac:dyDescent="0.25">
      <c r="A35" s="47" t="s">
        <v>211</v>
      </c>
      <c r="B35" s="3" t="s">
        <v>153</v>
      </c>
    </row>
    <row r="36" spans="1:9" ht="43.5" customHeight="1" x14ac:dyDescent="0.25">
      <c r="A36" s="47" t="s">
        <v>213</v>
      </c>
      <c r="B36" s="3" t="s">
        <v>153</v>
      </c>
    </row>
    <row r="37" spans="1:9" x14ac:dyDescent="0.25">
      <c r="B37" s="3"/>
    </row>
    <row r="38" spans="1:9" ht="29.1" customHeight="1" x14ac:dyDescent="0.25">
      <c r="A38" s="47" t="s">
        <v>214</v>
      </c>
      <c r="B38" s="3" t="s">
        <v>153</v>
      </c>
    </row>
    <row r="39" spans="1:9" ht="29.1" customHeight="1" x14ac:dyDescent="0.25">
      <c r="A39" s="47" t="s">
        <v>215</v>
      </c>
      <c r="B39">
        <v>162509.79</v>
      </c>
    </row>
    <row r="40" spans="1:9" ht="29.1" customHeight="1" x14ac:dyDescent="0.25">
      <c r="A40" s="47" t="s">
        <v>216</v>
      </c>
      <c r="B40" s="3" t="s">
        <v>153</v>
      </c>
    </row>
    <row r="41" spans="1:9" ht="29.1" customHeight="1" x14ac:dyDescent="0.25">
      <c r="A41" s="47" t="s">
        <v>217</v>
      </c>
      <c r="B41" s="3" t="s">
        <v>153</v>
      </c>
    </row>
    <row r="43" spans="1:9" x14ac:dyDescent="0.25">
      <c r="A43" s="77" t="s">
        <v>481</v>
      </c>
      <c r="B43" s="78" t="s">
        <v>482</v>
      </c>
      <c r="C43" s="76"/>
      <c r="D43" s="76"/>
      <c r="E43" s="76"/>
      <c r="F43" s="76"/>
      <c r="G43" s="76"/>
      <c r="H43" s="76"/>
      <c r="I43" s="76"/>
    </row>
    <row r="44" spans="1:9" x14ac:dyDescent="0.25">
      <c r="A44" s="76"/>
      <c r="B44" s="76"/>
      <c r="C44" s="76"/>
      <c r="D44" s="76"/>
      <c r="E44" s="76"/>
      <c r="F44" s="76"/>
      <c r="G44" s="76"/>
      <c r="H44" s="76"/>
      <c r="I44" s="76"/>
    </row>
    <row r="45" spans="1:9" x14ac:dyDescent="0.25">
      <c r="A45" s="77" t="s">
        <v>483</v>
      </c>
      <c r="B45" s="79" t="s">
        <v>484</v>
      </c>
      <c r="C45" s="80"/>
      <c r="D45" s="80"/>
      <c r="E45" s="76"/>
      <c r="F45" s="76"/>
      <c r="G45" s="76"/>
      <c r="H45" s="76"/>
      <c r="I45" s="76"/>
    </row>
    <row r="46" spans="1:9" x14ac:dyDescent="0.25">
      <c r="A46" s="76"/>
      <c r="B46" s="76"/>
      <c r="C46" s="76"/>
      <c r="D46" s="76"/>
      <c r="E46" s="76"/>
      <c r="F46" s="88"/>
      <c r="G46" s="88"/>
      <c r="H46" s="87"/>
      <c r="I46" s="76"/>
    </row>
    <row r="47" spans="1:9" x14ac:dyDescent="0.25">
      <c r="A47" s="76"/>
      <c r="B47" s="79" t="s">
        <v>485</v>
      </c>
      <c r="C47" s="76"/>
      <c r="D47" s="76"/>
      <c r="E47" s="76"/>
      <c r="F47" s="76"/>
      <c r="G47" s="76"/>
      <c r="H47" s="76"/>
      <c r="I47" s="76"/>
    </row>
    <row r="48" spans="1:9" x14ac:dyDescent="0.25">
      <c r="A48" s="76"/>
      <c r="B48" s="81" t="s">
        <v>486</v>
      </c>
      <c r="C48" s="81" t="s">
        <v>487</v>
      </c>
      <c r="D48" s="76"/>
      <c r="E48" s="76"/>
      <c r="F48" s="76"/>
      <c r="G48" s="76"/>
      <c r="H48" s="76"/>
      <c r="I48" s="76"/>
    </row>
    <row r="49" spans="1:9" x14ac:dyDescent="0.25">
      <c r="A49" s="76"/>
      <c r="B49" s="84" t="s">
        <v>488</v>
      </c>
      <c r="C49" s="89"/>
      <c r="D49" s="76"/>
      <c r="E49" s="90"/>
      <c r="F49" s="76"/>
      <c r="G49" s="76"/>
      <c r="H49" s="76"/>
      <c r="I49" s="76"/>
    </row>
    <row r="50" spans="1:9" x14ac:dyDescent="0.25">
      <c r="A50" s="76"/>
      <c r="B50" s="76"/>
      <c r="C50" s="76"/>
      <c r="D50" s="76"/>
      <c r="E50" s="76"/>
      <c r="F50" s="76"/>
      <c r="G50" s="76"/>
      <c r="H50" s="76"/>
      <c r="I50" s="76"/>
    </row>
    <row r="51" spans="1:9" x14ac:dyDescent="0.25">
      <c r="A51" s="77" t="s">
        <v>489</v>
      </c>
      <c r="B51" s="78" t="s">
        <v>490</v>
      </c>
      <c r="C51" s="76"/>
      <c r="D51" s="76"/>
      <c r="E51" s="76"/>
      <c r="F51" s="76"/>
      <c r="G51" s="76"/>
      <c r="H51" s="76"/>
      <c r="I51" s="76"/>
    </row>
    <row r="52" spans="1:9" x14ac:dyDescent="0.25">
      <c r="A52" s="76"/>
      <c r="B52" s="76"/>
      <c r="C52" s="94"/>
      <c r="D52" s="95"/>
      <c r="E52" s="96">
        <v>18691756509.944</v>
      </c>
      <c r="F52" s="96">
        <v>15069556039.044001</v>
      </c>
      <c r="G52" s="96">
        <v>15069556039.044001</v>
      </c>
      <c r="H52" s="76"/>
      <c r="I52" s="76"/>
    </row>
    <row r="53" spans="1:9" x14ac:dyDescent="0.25">
      <c r="A53" s="77" t="s">
        <v>491</v>
      </c>
      <c r="B53" s="79" t="s">
        <v>492</v>
      </c>
      <c r="C53" s="76"/>
      <c r="D53" s="76"/>
      <c r="E53" s="76"/>
      <c r="F53" s="76"/>
      <c r="G53" s="76"/>
      <c r="H53" s="76"/>
      <c r="I53" s="76"/>
    </row>
    <row r="54" spans="1:9" x14ac:dyDescent="0.25">
      <c r="A54" s="76"/>
      <c r="B54" s="76"/>
      <c r="C54" s="76"/>
      <c r="D54" s="76"/>
      <c r="E54" s="94"/>
      <c r="F54" s="98"/>
      <c r="G54" s="98"/>
      <c r="H54" s="90"/>
      <c r="I54" s="76"/>
    </row>
    <row r="55" spans="1:9" x14ac:dyDescent="0.25">
      <c r="A55" s="76"/>
      <c r="B55" s="100"/>
      <c r="C55" s="76"/>
      <c r="D55" s="76"/>
      <c r="E55" s="76"/>
      <c r="F55" s="76"/>
      <c r="G55" s="76"/>
      <c r="H55" s="76"/>
      <c r="I55" s="76"/>
    </row>
    <row r="56" spans="1:9" x14ac:dyDescent="0.25">
      <c r="A56" s="77" t="s">
        <v>493</v>
      </c>
      <c r="B56" s="79" t="s">
        <v>494</v>
      </c>
      <c r="C56" s="76"/>
      <c r="D56" s="76"/>
      <c r="E56" s="76"/>
      <c r="F56" s="76"/>
      <c r="G56" s="76"/>
      <c r="H56" s="76"/>
      <c r="I56" s="76"/>
    </row>
    <row r="57" spans="1:9" x14ac:dyDescent="0.25">
      <c r="A57" s="76"/>
      <c r="B57" s="76"/>
      <c r="C57" s="76"/>
      <c r="D57" s="76"/>
      <c r="E57" s="76"/>
      <c r="F57" s="76"/>
      <c r="G57" s="76"/>
      <c r="H57" s="76"/>
      <c r="I57" s="76"/>
    </row>
    <row r="58" spans="1:9" x14ac:dyDescent="0.25">
      <c r="A58" s="77" t="s">
        <v>495</v>
      </c>
      <c r="B58" s="78" t="s">
        <v>496</v>
      </c>
      <c r="C58" s="76"/>
      <c r="D58" s="76"/>
      <c r="E58" s="76"/>
      <c r="F58" s="76"/>
      <c r="G58" s="76"/>
      <c r="H58" s="76"/>
      <c r="I58" s="76"/>
    </row>
    <row r="59" spans="1:9" x14ac:dyDescent="0.25">
      <c r="A59" s="76"/>
      <c r="B59" s="101"/>
      <c r="C59" s="76"/>
      <c r="D59" s="76"/>
      <c r="E59" s="76"/>
      <c r="F59" s="76"/>
      <c r="G59" s="76"/>
      <c r="H59" s="76"/>
      <c r="I59" s="76"/>
    </row>
    <row r="60" spans="1:9" x14ac:dyDescent="0.25">
      <c r="A60" s="77" t="s">
        <v>497</v>
      </c>
      <c r="B60" s="79" t="s">
        <v>498</v>
      </c>
      <c r="C60" s="76"/>
      <c r="D60" s="76"/>
      <c r="E60" s="76"/>
      <c r="F60" s="76"/>
      <c r="G60" s="76"/>
      <c r="H60" s="76"/>
      <c r="I60" s="76"/>
    </row>
    <row r="61" spans="1:9" x14ac:dyDescent="0.25">
      <c r="A61" s="77"/>
      <c r="B61" s="78"/>
      <c r="C61" s="76"/>
      <c r="D61" s="76"/>
      <c r="E61" s="76"/>
      <c r="F61" s="76"/>
      <c r="G61" s="76"/>
      <c r="H61" s="76"/>
      <c r="I61" s="76"/>
    </row>
    <row r="62" spans="1:9" x14ac:dyDescent="0.25">
      <c r="A62" s="77" t="s">
        <v>499</v>
      </c>
      <c r="B62" s="79" t="s">
        <v>500</v>
      </c>
      <c r="C62" s="76"/>
      <c r="D62" s="76"/>
      <c r="E62" s="76"/>
      <c r="F62" s="76"/>
      <c r="G62" s="76"/>
      <c r="H62" s="76"/>
      <c r="I62" s="76"/>
    </row>
    <row r="63" spans="1:9" x14ac:dyDescent="0.25">
      <c r="A63" s="77"/>
      <c r="B63" s="84"/>
      <c r="C63" s="84"/>
      <c r="D63" s="84"/>
      <c r="E63" s="102"/>
      <c r="F63" s="86"/>
      <c r="G63" s="86"/>
      <c r="H63" s="76"/>
      <c r="I63" s="76"/>
    </row>
    <row r="64" spans="1:9" x14ac:dyDescent="0.25">
      <c r="A64" s="77"/>
      <c r="B64" s="103"/>
      <c r="C64" s="76"/>
      <c r="D64" s="76"/>
      <c r="E64" s="93"/>
      <c r="F64" s="88"/>
      <c r="G64" s="88"/>
      <c r="H64" s="76"/>
      <c r="I64" s="76"/>
    </row>
    <row r="65" spans="1:9" x14ac:dyDescent="0.25">
      <c r="A65" s="77" t="s">
        <v>501</v>
      </c>
      <c r="B65" s="79" t="s">
        <v>502</v>
      </c>
      <c r="C65" s="76"/>
      <c r="D65" s="76"/>
      <c r="E65" s="76"/>
      <c r="F65" s="76"/>
      <c r="G65" s="76"/>
      <c r="H65" s="76"/>
      <c r="I65" s="76"/>
    </row>
    <row r="66" spans="1:9" x14ac:dyDescent="0.25">
      <c r="A66" s="76"/>
      <c r="B66" s="84"/>
      <c r="C66" s="84"/>
      <c r="D66" s="84"/>
      <c r="E66" s="104"/>
      <c r="F66" s="104"/>
      <c r="G66" s="104"/>
      <c r="H66" s="76"/>
      <c r="I66" s="76"/>
    </row>
    <row r="67" spans="1:9" x14ac:dyDescent="0.25">
      <c r="A67" s="76"/>
      <c r="B67" s="76"/>
      <c r="C67" s="76"/>
      <c r="D67" s="76"/>
      <c r="E67" s="106"/>
      <c r="F67" s="106"/>
      <c r="G67" s="106"/>
      <c r="H67" s="76"/>
      <c r="I67" s="76"/>
    </row>
    <row r="68" spans="1:9" x14ac:dyDescent="0.25">
      <c r="A68" s="76"/>
      <c r="B68" s="76" t="s">
        <v>503</v>
      </c>
      <c r="C68" s="76"/>
      <c r="D68" s="76"/>
      <c r="E68" s="76"/>
      <c r="F68" s="76"/>
      <c r="G68" s="76"/>
      <c r="H68" s="76"/>
      <c r="I68" s="76"/>
    </row>
    <row r="69" spans="1:9" x14ac:dyDescent="0.25">
      <c r="A69" s="76"/>
      <c r="B69" s="76"/>
      <c r="C69" s="76"/>
      <c r="D69" s="76"/>
      <c r="E69" s="76"/>
      <c r="F69" s="76"/>
      <c r="G69" s="76"/>
      <c r="H69" s="76"/>
      <c r="I69" s="76"/>
    </row>
    <row r="70" spans="1:9" x14ac:dyDescent="0.25">
      <c r="A70" s="77" t="s">
        <v>504</v>
      </c>
      <c r="B70" s="78" t="s">
        <v>505</v>
      </c>
      <c r="C70" s="76"/>
      <c r="D70" s="76"/>
      <c r="E70" s="76"/>
      <c r="F70" s="76"/>
      <c r="G70" s="76"/>
      <c r="H70" s="76"/>
      <c r="I70" s="76"/>
    </row>
    <row r="71" spans="1:9" x14ac:dyDescent="0.25">
      <c r="A71" s="76"/>
      <c r="B71" s="76"/>
      <c r="C71" s="76"/>
      <c r="D71" s="76"/>
      <c r="E71" s="76"/>
      <c r="F71" s="76"/>
      <c r="G71" s="76"/>
      <c r="H71" s="76"/>
      <c r="I71" s="76"/>
    </row>
    <row r="72" spans="1:9" x14ac:dyDescent="0.25">
      <c r="A72" s="76"/>
      <c r="B72" s="76" t="s">
        <v>506</v>
      </c>
      <c r="C72" s="76"/>
      <c r="D72" s="76"/>
      <c r="E72" s="76"/>
      <c r="F72" s="76"/>
      <c r="G72" s="76"/>
      <c r="H72" s="76"/>
      <c r="I72" s="76"/>
    </row>
    <row r="73" spans="1:9" x14ac:dyDescent="0.25">
      <c r="A73" s="76"/>
      <c r="B73" s="76"/>
      <c r="C73" s="76"/>
      <c r="D73" s="76"/>
      <c r="E73" s="76"/>
      <c r="F73" s="76"/>
      <c r="G73" s="76"/>
      <c r="H73" s="76"/>
      <c r="I73" s="76"/>
    </row>
    <row r="74" spans="1:9" x14ac:dyDescent="0.25">
      <c r="A74" s="77" t="s">
        <v>507</v>
      </c>
      <c r="B74" s="78" t="s">
        <v>508</v>
      </c>
      <c r="C74" s="76"/>
      <c r="D74" s="76"/>
      <c r="E74" s="76"/>
      <c r="F74" s="76"/>
      <c r="G74" s="76"/>
      <c r="H74" s="76"/>
      <c r="I74" s="76"/>
    </row>
    <row r="75" spans="1:9" x14ac:dyDescent="0.25">
      <c r="A75" s="76"/>
      <c r="B75" s="76"/>
      <c r="C75" s="76"/>
      <c r="D75" s="76"/>
      <c r="E75" s="76"/>
      <c r="F75" s="76"/>
      <c r="G75" s="76"/>
      <c r="H75" s="76"/>
      <c r="I75" s="76" t="s">
        <v>509</v>
      </c>
    </row>
    <row r="77" spans="1:9" ht="69.95" customHeight="1" x14ac:dyDescent="0.25">
      <c r="A77" s="107" t="s">
        <v>227</v>
      </c>
      <c r="B77" s="107" t="s">
        <v>228</v>
      </c>
      <c r="C77" s="107" t="s">
        <v>5</v>
      </c>
      <c r="D77" s="107" t="s">
        <v>6</v>
      </c>
    </row>
    <row r="78" spans="1:9" ht="69.95" customHeight="1" x14ac:dyDescent="0.25">
      <c r="A78" s="107" t="s">
        <v>3473</v>
      </c>
      <c r="B78" s="107"/>
      <c r="C78" s="107" t="s">
        <v>69</v>
      </c>
      <c r="D78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15"/>
  <sheetViews>
    <sheetView showGridLines="0" workbookViewId="0">
      <pane ySplit="4" topLeftCell="A87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81.85546875" customWidth="1"/>
    <col min="2" max="2" width="22" bestFit="1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622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623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152</v>
      </c>
      <c r="B7" s="31"/>
      <c r="C7" s="31"/>
      <c r="D7" s="14"/>
      <c r="E7" s="15" t="s">
        <v>153</v>
      </c>
      <c r="F7" s="16" t="s">
        <v>153</v>
      </c>
      <c r="G7" s="16"/>
    </row>
    <row r="8" spans="1:7" x14ac:dyDescent="0.25">
      <c r="A8" s="13"/>
      <c r="B8" s="31"/>
      <c r="C8" s="31"/>
      <c r="D8" s="14"/>
      <c r="E8" s="15"/>
      <c r="F8" s="16"/>
      <c r="G8" s="16"/>
    </row>
    <row r="9" spans="1:7" x14ac:dyDescent="0.25">
      <c r="A9" s="17" t="s">
        <v>154</v>
      </c>
      <c r="B9" s="31"/>
      <c r="C9" s="31"/>
      <c r="D9" s="14"/>
      <c r="E9" s="15"/>
      <c r="F9" s="16"/>
      <c r="G9" s="16"/>
    </row>
    <row r="10" spans="1:7" x14ac:dyDescent="0.25">
      <c r="A10" s="17" t="s">
        <v>155</v>
      </c>
      <c r="B10" s="31"/>
      <c r="C10" s="31"/>
      <c r="D10" s="14"/>
      <c r="E10" s="15"/>
      <c r="F10" s="16"/>
      <c r="G10" s="16"/>
    </row>
    <row r="11" spans="1:7" x14ac:dyDescent="0.25">
      <c r="A11" s="13" t="s">
        <v>624</v>
      </c>
      <c r="B11" s="31" t="s">
        <v>625</v>
      </c>
      <c r="C11" s="31" t="s">
        <v>161</v>
      </c>
      <c r="D11" s="14">
        <v>104500000</v>
      </c>
      <c r="E11" s="15">
        <v>99783.08</v>
      </c>
      <c r="F11" s="16">
        <v>7.5600000000000001E-2</v>
      </c>
      <c r="G11" s="16">
        <v>7.535E-2</v>
      </c>
    </row>
    <row r="12" spans="1:7" x14ac:dyDescent="0.25">
      <c r="A12" s="13" t="s">
        <v>626</v>
      </c>
      <c r="B12" s="31" t="s">
        <v>627</v>
      </c>
      <c r="C12" s="31" t="s">
        <v>158</v>
      </c>
      <c r="D12" s="14">
        <v>100000000</v>
      </c>
      <c r="E12" s="15">
        <v>94983.5</v>
      </c>
      <c r="F12" s="16">
        <v>7.1999999999999995E-2</v>
      </c>
      <c r="G12" s="16">
        <v>7.7049999999999993E-2</v>
      </c>
    </row>
    <row r="13" spans="1:7" x14ac:dyDescent="0.25">
      <c r="A13" s="13" t="s">
        <v>628</v>
      </c>
      <c r="B13" s="31" t="s">
        <v>629</v>
      </c>
      <c r="C13" s="31" t="s">
        <v>161</v>
      </c>
      <c r="D13" s="14">
        <v>98500000</v>
      </c>
      <c r="E13" s="15">
        <v>94291.69</v>
      </c>
      <c r="F13" s="16">
        <v>7.1499999999999994E-2</v>
      </c>
      <c r="G13" s="16">
        <v>7.5649999999999995E-2</v>
      </c>
    </row>
    <row r="14" spans="1:7" x14ac:dyDescent="0.25">
      <c r="A14" s="13" t="s">
        <v>630</v>
      </c>
      <c r="B14" s="31" t="s">
        <v>631</v>
      </c>
      <c r="C14" s="31" t="s">
        <v>158</v>
      </c>
      <c r="D14" s="14">
        <v>96000000</v>
      </c>
      <c r="E14" s="15">
        <v>93074.59</v>
      </c>
      <c r="F14" s="16">
        <v>7.0599999999999996E-2</v>
      </c>
      <c r="G14" s="16">
        <v>7.5632000000000005E-2</v>
      </c>
    </row>
    <row r="15" spans="1:7" x14ac:dyDescent="0.25">
      <c r="A15" s="13" t="s">
        <v>632</v>
      </c>
      <c r="B15" s="31" t="s">
        <v>633</v>
      </c>
      <c r="C15" s="31" t="s">
        <v>161</v>
      </c>
      <c r="D15" s="14">
        <v>95500000</v>
      </c>
      <c r="E15" s="15">
        <v>92442.09</v>
      </c>
      <c r="F15" s="16">
        <v>7.0099999999999996E-2</v>
      </c>
      <c r="G15" s="16">
        <v>7.6799999999999993E-2</v>
      </c>
    </row>
    <row r="16" spans="1:7" x14ac:dyDescent="0.25">
      <c r="A16" s="13" t="s">
        <v>634</v>
      </c>
      <c r="B16" s="31" t="s">
        <v>635</v>
      </c>
      <c r="C16" s="31" t="s">
        <v>161</v>
      </c>
      <c r="D16" s="14">
        <v>92500000</v>
      </c>
      <c r="E16" s="15">
        <v>89609.93</v>
      </c>
      <c r="F16" s="16">
        <v>6.7900000000000002E-2</v>
      </c>
      <c r="G16" s="16">
        <v>7.6850000000000002E-2</v>
      </c>
    </row>
    <row r="17" spans="1:7" x14ac:dyDescent="0.25">
      <c r="A17" s="13" t="s">
        <v>636</v>
      </c>
      <c r="B17" s="31" t="s">
        <v>637</v>
      </c>
      <c r="C17" s="31" t="s">
        <v>158</v>
      </c>
      <c r="D17" s="14">
        <v>83000000</v>
      </c>
      <c r="E17" s="15">
        <v>79573.929999999993</v>
      </c>
      <c r="F17" s="16">
        <v>6.0299999999999999E-2</v>
      </c>
      <c r="G17" s="16">
        <v>7.4249999999999997E-2</v>
      </c>
    </row>
    <row r="18" spans="1:7" x14ac:dyDescent="0.25">
      <c r="A18" s="13" t="s">
        <v>638</v>
      </c>
      <c r="B18" s="31" t="s">
        <v>639</v>
      </c>
      <c r="C18" s="31" t="s">
        <v>161</v>
      </c>
      <c r="D18" s="14">
        <v>80000000</v>
      </c>
      <c r="E18" s="15">
        <v>77090.399999999994</v>
      </c>
      <c r="F18" s="16">
        <v>5.8400000000000001E-2</v>
      </c>
      <c r="G18" s="16">
        <v>7.5399999999999995E-2</v>
      </c>
    </row>
    <row r="19" spans="1:7" x14ac:dyDescent="0.25">
      <c r="A19" s="13" t="s">
        <v>640</v>
      </c>
      <c r="B19" s="31" t="s">
        <v>641</v>
      </c>
      <c r="C19" s="31" t="s">
        <v>161</v>
      </c>
      <c r="D19" s="14">
        <v>80000000</v>
      </c>
      <c r="E19" s="15">
        <v>76065.52</v>
      </c>
      <c r="F19" s="16">
        <v>5.7700000000000001E-2</v>
      </c>
      <c r="G19" s="16">
        <v>7.5149999999999995E-2</v>
      </c>
    </row>
    <row r="20" spans="1:7" x14ac:dyDescent="0.25">
      <c r="A20" s="13" t="s">
        <v>642</v>
      </c>
      <c r="B20" s="31" t="s">
        <v>643</v>
      </c>
      <c r="C20" s="31" t="s">
        <v>161</v>
      </c>
      <c r="D20" s="14">
        <v>59000000</v>
      </c>
      <c r="E20" s="15">
        <v>58853.98</v>
      </c>
      <c r="F20" s="16">
        <v>4.4600000000000001E-2</v>
      </c>
      <c r="G20" s="16">
        <v>7.6200000000000004E-2</v>
      </c>
    </row>
    <row r="21" spans="1:7" x14ac:dyDescent="0.25">
      <c r="A21" s="13" t="s">
        <v>644</v>
      </c>
      <c r="B21" s="31" t="s">
        <v>645</v>
      </c>
      <c r="C21" s="31" t="s">
        <v>168</v>
      </c>
      <c r="D21" s="14">
        <v>55000000</v>
      </c>
      <c r="E21" s="15">
        <v>54763.12</v>
      </c>
      <c r="F21" s="16">
        <v>4.1500000000000002E-2</v>
      </c>
      <c r="G21" s="16">
        <v>7.6200000000000004E-2</v>
      </c>
    </row>
    <row r="22" spans="1:7" x14ac:dyDescent="0.25">
      <c r="A22" s="13" t="s">
        <v>646</v>
      </c>
      <c r="B22" s="31" t="s">
        <v>647</v>
      </c>
      <c r="C22" s="31" t="s">
        <v>648</v>
      </c>
      <c r="D22" s="14">
        <v>50000000</v>
      </c>
      <c r="E22" s="15">
        <v>48023.7</v>
      </c>
      <c r="F22" s="16">
        <v>3.6400000000000002E-2</v>
      </c>
      <c r="G22" s="16">
        <v>7.7100000000000002E-2</v>
      </c>
    </row>
    <row r="23" spans="1:7" x14ac:dyDescent="0.25">
      <c r="A23" s="13" t="s">
        <v>649</v>
      </c>
      <c r="B23" s="31" t="s">
        <v>650</v>
      </c>
      <c r="C23" s="31" t="s">
        <v>161</v>
      </c>
      <c r="D23" s="14">
        <v>38500000</v>
      </c>
      <c r="E23" s="15">
        <v>36568.46</v>
      </c>
      <c r="F23" s="16">
        <v>2.7699999999999999E-2</v>
      </c>
      <c r="G23" s="16">
        <v>7.5300000000000006E-2</v>
      </c>
    </row>
    <row r="24" spans="1:7" x14ac:dyDescent="0.25">
      <c r="A24" s="13" t="s">
        <v>651</v>
      </c>
      <c r="B24" s="31" t="s">
        <v>652</v>
      </c>
      <c r="C24" s="31" t="s">
        <v>161</v>
      </c>
      <c r="D24" s="14">
        <v>33500000</v>
      </c>
      <c r="E24" s="15">
        <v>33362.85</v>
      </c>
      <c r="F24" s="16">
        <v>2.53E-2</v>
      </c>
      <c r="G24" s="16">
        <v>7.6700000000000004E-2</v>
      </c>
    </row>
    <row r="25" spans="1:7" x14ac:dyDescent="0.25">
      <c r="A25" s="13" t="s">
        <v>653</v>
      </c>
      <c r="B25" s="31" t="s">
        <v>654</v>
      </c>
      <c r="C25" s="31" t="s">
        <v>161</v>
      </c>
      <c r="D25" s="14">
        <v>28000000</v>
      </c>
      <c r="E25" s="15">
        <v>27388.37</v>
      </c>
      <c r="F25" s="16">
        <v>2.0799999999999999E-2</v>
      </c>
      <c r="G25" s="16">
        <v>7.6536999999999994E-2</v>
      </c>
    </row>
    <row r="26" spans="1:7" x14ac:dyDescent="0.25">
      <c r="A26" s="13" t="s">
        <v>655</v>
      </c>
      <c r="B26" s="31" t="s">
        <v>656</v>
      </c>
      <c r="C26" s="31" t="s">
        <v>161</v>
      </c>
      <c r="D26" s="14">
        <v>27000000</v>
      </c>
      <c r="E26" s="15">
        <v>27139.81</v>
      </c>
      <c r="F26" s="16">
        <v>2.06E-2</v>
      </c>
      <c r="G26" s="16">
        <v>7.6799999999999993E-2</v>
      </c>
    </row>
    <row r="27" spans="1:7" x14ac:dyDescent="0.25">
      <c r="A27" s="13" t="s">
        <v>657</v>
      </c>
      <c r="B27" s="31" t="s">
        <v>658</v>
      </c>
      <c r="C27" s="31" t="s">
        <v>161</v>
      </c>
      <c r="D27" s="14">
        <v>27500000</v>
      </c>
      <c r="E27" s="15">
        <v>26568.69</v>
      </c>
      <c r="F27" s="16">
        <v>2.01E-2</v>
      </c>
      <c r="G27" s="16">
        <v>7.6799999999999993E-2</v>
      </c>
    </row>
    <row r="28" spans="1:7" x14ac:dyDescent="0.25">
      <c r="A28" s="13" t="s">
        <v>659</v>
      </c>
      <c r="B28" s="31" t="s">
        <v>660</v>
      </c>
      <c r="C28" s="31" t="s">
        <v>161</v>
      </c>
      <c r="D28" s="14">
        <v>12500000</v>
      </c>
      <c r="E28" s="15">
        <v>12420.63</v>
      </c>
      <c r="F28" s="16">
        <v>9.4000000000000004E-3</v>
      </c>
      <c r="G28" s="16">
        <v>7.5399999999999995E-2</v>
      </c>
    </row>
    <row r="29" spans="1:7" x14ac:dyDescent="0.25">
      <c r="A29" s="13" t="s">
        <v>661</v>
      </c>
      <c r="B29" s="31" t="s">
        <v>662</v>
      </c>
      <c r="C29" s="31" t="s">
        <v>161</v>
      </c>
      <c r="D29" s="14">
        <v>12500000</v>
      </c>
      <c r="E29" s="15">
        <v>12207.21</v>
      </c>
      <c r="F29" s="16">
        <v>9.2999999999999992E-3</v>
      </c>
      <c r="G29" s="16">
        <v>7.6536999999999994E-2</v>
      </c>
    </row>
    <row r="30" spans="1:7" x14ac:dyDescent="0.25">
      <c r="A30" s="13" t="s">
        <v>663</v>
      </c>
      <c r="B30" s="31" t="s">
        <v>664</v>
      </c>
      <c r="C30" s="31" t="s">
        <v>161</v>
      </c>
      <c r="D30" s="14">
        <v>11500000</v>
      </c>
      <c r="E30" s="15">
        <v>11146.08</v>
      </c>
      <c r="F30" s="16">
        <v>8.3999999999999995E-3</v>
      </c>
      <c r="G30" s="16">
        <v>7.6850000000000002E-2</v>
      </c>
    </row>
    <row r="31" spans="1:7" x14ac:dyDescent="0.25">
      <c r="A31" s="13" t="s">
        <v>665</v>
      </c>
      <c r="B31" s="31" t="s">
        <v>666</v>
      </c>
      <c r="C31" s="31" t="s">
        <v>161</v>
      </c>
      <c r="D31" s="14">
        <v>9500000</v>
      </c>
      <c r="E31" s="15">
        <v>9696.59</v>
      </c>
      <c r="F31" s="16">
        <v>7.4000000000000003E-3</v>
      </c>
      <c r="G31" s="16">
        <v>7.5249999999999997E-2</v>
      </c>
    </row>
    <row r="32" spans="1:7" x14ac:dyDescent="0.25">
      <c r="A32" s="13" t="s">
        <v>667</v>
      </c>
      <c r="B32" s="31" t="s">
        <v>668</v>
      </c>
      <c r="C32" s="31" t="s">
        <v>161</v>
      </c>
      <c r="D32" s="14">
        <v>6000000</v>
      </c>
      <c r="E32" s="15">
        <v>6023.41</v>
      </c>
      <c r="F32" s="16">
        <v>4.5999999999999999E-3</v>
      </c>
      <c r="G32" s="16">
        <v>7.6700000000000004E-2</v>
      </c>
    </row>
    <row r="33" spans="1:7" x14ac:dyDescent="0.25">
      <c r="A33" s="13" t="s">
        <v>669</v>
      </c>
      <c r="B33" s="31" t="s">
        <v>670</v>
      </c>
      <c r="C33" s="31" t="s">
        <v>161</v>
      </c>
      <c r="D33" s="14">
        <v>5000000</v>
      </c>
      <c r="E33" s="15">
        <v>4994.46</v>
      </c>
      <c r="F33" s="16">
        <v>3.8E-3</v>
      </c>
      <c r="G33" s="16">
        <v>7.7225000000000002E-2</v>
      </c>
    </row>
    <row r="34" spans="1:7" x14ac:dyDescent="0.25">
      <c r="A34" s="13" t="s">
        <v>671</v>
      </c>
      <c r="B34" s="31" t="s">
        <v>672</v>
      </c>
      <c r="C34" s="31" t="s">
        <v>161</v>
      </c>
      <c r="D34" s="14">
        <v>5000000</v>
      </c>
      <c r="E34" s="15">
        <v>4949.97</v>
      </c>
      <c r="F34" s="16">
        <v>3.8E-3</v>
      </c>
      <c r="G34" s="16">
        <v>7.6999999999999999E-2</v>
      </c>
    </row>
    <row r="35" spans="1:7" x14ac:dyDescent="0.25">
      <c r="A35" s="13" t="s">
        <v>673</v>
      </c>
      <c r="B35" s="31" t="s">
        <v>674</v>
      </c>
      <c r="C35" s="31" t="s">
        <v>161</v>
      </c>
      <c r="D35" s="14">
        <v>3500000</v>
      </c>
      <c r="E35" s="15">
        <v>3512.17</v>
      </c>
      <c r="F35" s="16">
        <v>2.7000000000000001E-3</v>
      </c>
      <c r="G35" s="16">
        <v>7.6399999999999996E-2</v>
      </c>
    </row>
    <row r="36" spans="1:7" x14ac:dyDescent="0.25">
      <c r="A36" s="13" t="s">
        <v>675</v>
      </c>
      <c r="B36" s="31" t="s">
        <v>676</v>
      </c>
      <c r="C36" s="31" t="s">
        <v>161</v>
      </c>
      <c r="D36" s="14">
        <v>3300000</v>
      </c>
      <c r="E36" s="15">
        <v>3397.5</v>
      </c>
      <c r="F36" s="16">
        <v>2.5999999999999999E-3</v>
      </c>
      <c r="G36" s="16">
        <v>7.5249999999999997E-2</v>
      </c>
    </row>
    <row r="37" spans="1:7" x14ac:dyDescent="0.25">
      <c r="A37" s="13" t="s">
        <v>677</v>
      </c>
      <c r="B37" s="31" t="s">
        <v>678</v>
      </c>
      <c r="C37" s="31" t="s">
        <v>161</v>
      </c>
      <c r="D37" s="14">
        <v>3500000</v>
      </c>
      <c r="E37" s="15">
        <v>3351.5</v>
      </c>
      <c r="F37" s="16">
        <v>2.5000000000000001E-3</v>
      </c>
      <c r="G37" s="16">
        <v>7.5149999999999995E-2</v>
      </c>
    </row>
    <row r="38" spans="1:7" x14ac:dyDescent="0.25">
      <c r="A38" s="13" t="s">
        <v>679</v>
      </c>
      <c r="B38" s="31" t="s">
        <v>680</v>
      </c>
      <c r="C38" s="31" t="s">
        <v>161</v>
      </c>
      <c r="D38" s="14">
        <v>3000000</v>
      </c>
      <c r="E38" s="15">
        <v>3084.5</v>
      </c>
      <c r="F38" s="16">
        <v>2.3E-3</v>
      </c>
      <c r="G38" s="16">
        <v>7.5701000000000004E-2</v>
      </c>
    </row>
    <row r="39" spans="1:7" x14ac:dyDescent="0.25">
      <c r="A39" s="13" t="s">
        <v>681</v>
      </c>
      <c r="B39" s="31" t="s">
        <v>682</v>
      </c>
      <c r="C39" s="31" t="s">
        <v>161</v>
      </c>
      <c r="D39" s="14">
        <v>3000000</v>
      </c>
      <c r="E39" s="15">
        <v>2910.81</v>
      </c>
      <c r="F39" s="16">
        <v>2.2000000000000001E-3</v>
      </c>
      <c r="G39" s="16">
        <v>7.5300000000000006E-2</v>
      </c>
    </row>
    <row r="40" spans="1:7" x14ac:dyDescent="0.25">
      <c r="A40" s="13" t="s">
        <v>683</v>
      </c>
      <c r="B40" s="31" t="s">
        <v>684</v>
      </c>
      <c r="C40" s="31" t="s">
        <v>161</v>
      </c>
      <c r="D40" s="14">
        <v>2500000</v>
      </c>
      <c r="E40" s="15">
        <v>2550.41</v>
      </c>
      <c r="F40" s="16">
        <v>1.9E-3</v>
      </c>
      <c r="G40" s="16">
        <v>7.5249999999999997E-2</v>
      </c>
    </row>
    <row r="41" spans="1:7" x14ac:dyDescent="0.25">
      <c r="A41" s="13" t="s">
        <v>685</v>
      </c>
      <c r="B41" s="31" t="s">
        <v>686</v>
      </c>
      <c r="C41" s="31" t="s">
        <v>161</v>
      </c>
      <c r="D41" s="14">
        <v>1500000</v>
      </c>
      <c r="E41" s="15">
        <v>1577.49</v>
      </c>
      <c r="F41" s="16">
        <v>1.1999999999999999E-3</v>
      </c>
      <c r="G41" s="16">
        <v>7.5124999999999997E-2</v>
      </c>
    </row>
    <row r="42" spans="1:7" x14ac:dyDescent="0.25">
      <c r="A42" s="13" t="s">
        <v>687</v>
      </c>
      <c r="B42" s="31" t="s">
        <v>688</v>
      </c>
      <c r="C42" s="31" t="s">
        <v>161</v>
      </c>
      <c r="D42" s="14">
        <v>1000000</v>
      </c>
      <c r="E42" s="15">
        <v>1050.44</v>
      </c>
      <c r="F42" s="16">
        <v>8.0000000000000004E-4</v>
      </c>
      <c r="G42" s="16">
        <v>7.5124999999999997E-2</v>
      </c>
    </row>
    <row r="43" spans="1:7" x14ac:dyDescent="0.25">
      <c r="A43" s="13" t="s">
        <v>689</v>
      </c>
      <c r="B43" s="31" t="s">
        <v>690</v>
      </c>
      <c r="C43" s="31" t="s">
        <v>161</v>
      </c>
      <c r="D43" s="14">
        <v>1000000</v>
      </c>
      <c r="E43" s="15">
        <v>1029.54</v>
      </c>
      <c r="F43" s="16">
        <v>8.0000000000000004E-4</v>
      </c>
      <c r="G43" s="16">
        <v>7.5249999999999997E-2</v>
      </c>
    </row>
    <row r="44" spans="1:7" x14ac:dyDescent="0.25">
      <c r="A44" s="13" t="s">
        <v>691</v>
      </c>
      <c r="B44" s="31" t="s">
        <v>692</v>
      </c>
      <c r="C44" s="31" t="s">
        <v>161</v>
      </c>
      <c r="D44" s="14">
        <v>1000000</v>
      </c>
      <c r="E44" s="15">
        <v>1019.9</v>
      </c>
      <c r="F44" s="16">
        <v>8.0000000000000004E-4</v>
      </c>
      <c r="G44" s="16">
        <v>7.5249999999999997E-2</v>
      </c>
    </row>
    <row r="45" spans="1:7" x14ac:dyDescent="0.25">
      <c r="A45" s="13" t="s">
        <v>693</v>
      </c>
      <c r="B45" s="31" t="s">
        <v>694</v>
      </c>
      <c r="C45" s="31" t="s">
        <v>161</v>
      </c>
      <c r="D45" s="14">
        <v>1000000</v>
      </c>
      <c r="E45" s="15">
        <v>1017.85</v>
      </c>
      <c r="F45" s="16">
        <v>8.0000000000000004E-4</v>
      </c>
      <c r="G45" s="16">
        <v>7.5703000000000006E-2</v>
      </c>
    </row>
    <row r="46" spans="1:7" x14ac:dyDescent="0.25">
      <c r="A46" s="13" t="s">
        <v>695</v>
      </c>
      <c r="B46" s="31" t="s">
        <v>696</v>
      </c>
      <c r="C46" s="31" t="s">
        <v>161</v>
      </c>
      <c r="D46" s="14">
        <v>1000000</v>
      </c>
      <c r="E46" s="15">
        <v>994.51</v>
      </c>
      <c r="F46" s="16">
        <v>8.0000000000000004E-4</v>
      </c>
      <c r="G46" s="16">
        <v>7.5257000000000004E-2</v>
      </c>
    </row>
    <row r="47" spans="1:7" x14ac:dyDescent="0.25">
      <c r="A47" s="13" t="s">
        <v>697</v>
      </c>
      <c r="B47" s="31" t="s">
        <v>698</v>
      </c>
      <c r="C47" s="31" t="s">
        <v>161</v>
      </c>
      <c r="D47" s="14">
        <v>1000000</v>
      </c>
      <c r="E47" s="15">
        <v>973.35</v>
      </c>
      <c r="F47" s="16">
        <v>6.9999999999999999E-4</v>
      </c>
      <c r="G47" s="16">
        <v>7.6799999999999993E-2</v>
      </c>
    </row>
    <row r="48" spans="1:7" x14ac:dyDescent="0.25">
      <c r="A48" s="13" t="s">
        <v>699</v>
      </c>
      <c r="B48" s="31" t="s">
        <v>700</v>
      </c>
      <c r="C48" s="31" t="s">
        <v>161</v>
      </c>
      <c r="D48" s="14">
        <v>500000</v>
      </c>
      <c r="E48" s="15">
        <v>532.30999999999995</v>
      </c>
      <c r="F48" s="16">
        <v>4.0000000000000002E-4</v>
      </c>
      <c r="G48" s="16">
        <v>7.5249999999999997E-2</v>
      </c>
    </row>
    <row r="49" spans="1:7" x14ac:dyDescent="0.25">
      <c r="A49" s="13" t="s">
        <v>701</v>
      </c>
      <c r="B49" s="31" t="s">
        <v>702</v>
      </c>
      <c r="C49" s="31" t="s">
        <v>703</v>
      </c>
      <c r="D49" s="14">
        <v>500000</v>
      </c>
      <c r="E49" s="15">
        <v>515.21</v>
      </c>
      <c r="F49" s="16">
        <v>4.0000000000000002E-4</v>
      </c>
      <c r="G49" s="16">
        <v>7.6124999999999998E-2</v>
      </c>
    </row>
    <row r="50" spans="1:7" x14ac:dyDescent="0.25">
      <c r="A50" s="13" t="s">
        <v>704</v>
      </c>
      <c r="B50" s="31" t="s">
        <v>705</v>
      </c>
      <c r="C50" s="31" t="s">
        <v>161</v>
      </c>
      <c r="D50" s="14">
        <v>500000</v>
      </c>
      <c r="E50" s="15">
        <v>512.46</v>
      </c>
      <c r="F50" s="16">
        <v>4.0000000000000002E-4</v>
      </c>
      <c r="G50" s="16">
        <v>7.5257000000000004E-2</v>
      </c>
    </row>
    <row r="51" spans="1:7" x14ac:dyDescent="0.25">
      <c r="A51" s="13" t="s">
        <v>706</v>
      </c>
      <c r="B51" s="31" t="s">
        <v>707</v>
      </c>
      <c r="C51" s="31" t="s">
        <v>158</v>
      </c>
      <c r="D51" s="14">
        <v>500000</v>
      </c>
      <c r="E51" s="15">
        <v>511.14</v>
      </c>
      <c r="F51" s="16">
        <v>4.0000000000000002E-4</v>
      </c>
      <c r="G51" s="16">
        <v>7.6224E-2</v>
      </c>
    </row>
    <row r="52" spans="1:7" x14ac:dyDescent="0.25">
      <c r="A52" s="13" t="s">
        <v>708</v>
      </c>
      <c r="B52" s="31" t="s">
        <v>709</v>
      </c>
      <c r="C52" s="31" t="s">
        <v>161</v>
      </c>
      <c r="D52" s="14">
        <v>500000</v>
      </c>
      <c r="E52" s="15">
        <v>510.63</v>
      </c>
      <c r="F52" s="16">
        <v>4.0000000000000002E-4</v>
      </c>
      <c r="G52" s="16">
        <v>7.3800000000000004E-2</v>
      </c>
    </row>
    <row r="53" spans="1:7" x14ac:dyDescent="0.25">
      <c r="A53" s="13" t="s">
        <v>710</v>
      </c>
      <c r="B53" s="31" t="s">
        <v>711</v>
      </c>
      <c r="C53" s="31" t="s">
        <v>161</v>
      </c>
      <c r="D53" s="14">
        <v>500000</v>
      </c>
      <c r="E53" s="15">
        <v>507.98</v>
      </c>
      <c r="F53" s="16">
        <v>4.0000000000000002E-4</v>
      </c>
      <c r="G53" s="16">
        <v>7.5112999999999999E-2</v>
      </c>
    </row>
    <row r="54" spans="1:7" x14ac:dyDescent="0.25">
      <c r="A54" s="13" t="s">
        <v>712</v>
      </c>
      <c r="B54" s="31" t="s">
        <v>713</v>
      </c>
      <c r="C54" s="31" t="s">
        <v>161</v>
      </c>
      <c r="D54" s="14">
        <v>500000</v>
      </c>
      <c r="E54" s="15">
        <v>507.28</v>
      </c>
      <c r="F54" s="16">
        <v>4.0000000000000002E-4</v>
      </c>
      <c r="G54" s="16">
        <v>7.4260000000000007E-2</v>
      </c>
    </row>
    <row r="55" spans="1:7" x14ac:dyDescent="0.25">
      <c r="A55" s="13" t="s">
        <v>714</v>
      </c>
      <c r="B55" s="31" t="s">
        <v>715</v>
      </c>
      <c r="C55" s="31" t="s">
        <v>168</v>
      </c>
      <c r="D55" s="14">
        <v>500000</v>
      </c>
      <c r="E55" s="15">
        <v>486.46</v>
      </c>
      <c r="F55" s="16">
        <v>4.0000000000000002E-4</v>
      </c>
      <c r="G55" s="16">
        <v>7.6124999999999998E-2</v>
      </c>
    </row>
    <row r="56" spans="1:7" x14ac:dyDescent="0.25">
      <c r="A56" s="13" t="s">
        <v>716</v>
      </c>
      <c r="B56" s="31" t="s">
        <v>717</v>
      </c>
      <c r="C56" s="31" t="s">
        <v>158</v>
      </c>
      <c r="D56" s="14">
        <v>500000</v>
      </c>
      <c r="E56" s="15">
        <v>485.06</v>
      </c>
      <c r="F56" s="16">
        <v>4.0000000000000002E-4</v>
      </c>
      <c r="G56" s="16">
        <v>7.6249999999999998E-2</v>
      </c>
    </row>
    <row r="57" spans="1:7" x14ac:dyDescent="0.25">
      <c r="A57" s="17" t="s">
        <v>187</v>
      </c>
      <c r="B57" s="32"/>
      <c r="C57" s="32"/>
      <c r="D57" s="18"/>
      <c r="E57" s="19">
        <v>1202060.56</v>
      </c>
      <c r="F57" s="20">
        <v>0.91149999999999998</v>
      </c>
      <c r="G57" s="21"/>
    </row>
    <row r="58" spans="1:7" x14ac:dyDescent="0.25">
      <c r="A58" s="13"/>
      <c r="B58" s="31"/>
      <c r="C58" s="31"/>
      <c r="D58" s="14"/>
      <c r="E58" s="15"/>
      <c r="F58" s="16"/>
      <c r="G58" s="16"/>
    </row>
    <row r="59" spans="1:7" x14ac:dyDescent="0.25">
      <c r="A59" s="17" t="s">
        <v>232</v>
      </c>
      <c r="B59" s="31"/>
      <c r="C59" s="31"/>
      <c r="D59" s="14"/>
      <c r="E59" s="15"/>
      <c r="F59" s="16"/>
      <c r="G59" s="16"/>
    </row>
    <row r="60" spans="1:7" x14ac:dyDescent="0.25">
      <c r="A60" s="13" t="s">
        <v>718</v>
      </c>
      <c r="B60" s="31" t="s">
        <v>719</v>
      </c>
      <c r="C60" s="31" t="s">
        <v>235</v>
      </c>
      <c r="D60" s="14">
        <v>60000000</v>
      </c>
      <c r="E60" s="15">
        <v>61412.46</v>
      </c>
      <c r="F60" s="16">
        <v>4.6600000000000003E-2</v>
      </c>
      <c r="G60" s="16">
        <v>6.8207000000000004E-2</v>
      </c>
    </row>
    <row r="61" spans="1:7" x14ac:dyDescent="0.25">
      <c r="A61" s="17" t="s">
        <v>187</v>
      </c>
      <c r="B61" s="32"/>
      <c r="C61" s="32"/>
      <c r="D61" s="18"/>
      <c r="E61" s="19">
        <v>61412.46</v>
      </c>
      <c r="F61" s="20">
        <v>4.6600000000000003E-2</v>
      </c>
      <c r="G61" s="21"/>
    </row>
    <row r="62" spans="1:7" x14ac:dyDescent="0.25">
      <c r="A62" s="13"/>
      <c r="B62" s="31"/>
      <c r="C62" s="31"/>
      <c r="D62" s="14"/>
      <c r="E62" s="15"/>
      <c r="F62" s="16"/>
      <c r="G62" s="16"/>
    </row>
    <row r="63" spans="1:7" x14ac:dyDescent="0.25">
      <c r="A63" s="17" t="s">
        <v>188</v>
      </c>
      <c r="B63" s="31"/>
      <c r="C63" s="31"/>
      <c r="D63" s="14"/>
      <c r="E63" s="15"/>
      <c r="F63" s="16"/>
      <c r="G63" s="16"/>
    </row>
    <row r="64" spans="1:7" x14ac:dyDescent="0.25">
      <c r="A64" s="17" t="s">
        <v>187</v>
      </c>
      <c r="B64" s="31"/>
      <c r="C64" s="31"/>
      <c r="D64" s="14"/>
      <c r="E64" s="22" t="s">
        <v>153</v>
      </c>
      <c r="F64" s="23" t="s">
        <v>153</v>
      </c>
      <c r="G64" s="16"/>
    </row>
    <row r="65" spans="1:7" x14ac:dyDescent="0.25">
      <c r="A65" s="13"/>
      <c r="B65" s="31"/>
      <c r="C65" s="31"/>
      <c r="D65" s="14"/>
      <c r="E65" s="15"/>
      <c r="F65" s="16"/>
      <c r="G65" s="16"/>
    </row>
    <row r="66" spans="1:7" x14ac:dyDescent="0.25">
      <c r="A66" s="17" t="s">
        <v>189</v>
      </c>
      <c r="B66" s="31"/>
      <c r="C66" s="31"/>
      <c r="D66" s="14"/>
      <c r="E66" s="15"/>
      <c r="F66" s="16"/>
      <c r="G66" s="16"/>
    </row>
    <row r="67" spans="1:7" x14ac:dyDescent="0.25">
      <c r="A67" s="17" t="s">
        <v>187</v>
      </c>
      <c r="B67" s="31"/>
      <c r="C67" s="31"/>
      <c r="D67" s="14"/>
      <c r="E67" s="22" t="s">
        <v>153</v>
      </c>
      <c r="F67" s="23" t="s">
        <v>153</v>
      </c>
      <c r="G67" s="16"/>
    </row>
    <row r="68" spans="1:7" x14ac:dyDescent="0.25">
      <c r="A68" s="13"/>
      <c r="B68" s="31"/>
      <c r="C68" s="31"/>
      <c r="D68" s="14"/>
      <c r="E68" s="15"/>
      <c r="F68" s="16"/>
      <c r="G68" s="16"/>
    </row>
    <row r="69" spans="1:7" x14ac:dyDescent="0.25">
      <c r="A69" s="24" t="s">
        <v>190</v>
      </c>
      <c r="B69" s="33"/>
      <c r="C69" s="33"/>
      <c r="D69" s="25"/>
      <c r="E69" s="19">
        <v>1263473.02</v>
      </c>
      <c r="F69" s="20">
        <v>0.95809999999999995</v>
      </c>
      <c r="G69" s="21"/>
    </row>
    <row r="70" spans="1:7" x14ac:dyDescent="0.25">
      <c r="A70" s="13"/>
      <c r="B70" s="31"/>
      <c r="C70" s="31"/>
      <c r="D70" s="14"/>
      <c r="E70" s="15"/>
      <c r="F70" s="16"/>
      <c r="G70" s="16"/>
    </row>
    <row r="71" spans="1:7" x14ac:dyDescent="0.25">
      <c r="A71" s="13"/>
      <c r="B71" s="31"/>
      <c r="C71" s="31"/>
      <c r="D71" s="14"/>
      <c r="E71" s="15"/>
      <c r="F71" s="16"/>
      <c r="G71" s="16"/>
    </row>
    <row r="72" spans="1:7" x14ac:dyDescent="0.25">
      <c r="A72" s="17" t="s">
        <v>191</v>
      </c>
      <c r="B72" s="31"/>
      <c r="C72" s="31"/>
      <c r="D72" s="14"/>
      <c r="E72" s="15"/>
      <c r="F72" s="16"/>
      <c r="G72" s="16"/>
    </row>
    <row r="73" spans="1:7" x14ac:dyDescent="0.25">
      <c r="A73" s="13" t="s">
        <v>192</v>
      </c>
      <c r="B73" s="31"/>
      <c r="C73" s="31"/>
      <c r="D73" s="14"/>
      <c r="E73" s="15">
        <v>17890.740000000002</v>
      </c>
      <c r="F73" s="16">
        <v>1.3599999999999999E-2</v>
      </c>
      <c r="G73" s="16">
        <v>5.2331000000000003E-2</v>
      </c>
    </row>
    <row r="74" spans="1:7" x14ac:dyDescent="0.25">
      <c r="A74" s="17" t="s">
        <v>187</v>
      </c>
      <c r="B74" s="32"/>
      <c r="C74" s="32"/>
      <c r="D74" s="18"/>
      <c r="E74" s="19">
        <v>17890.740000000002</v>
      </c>
      <c r="F74" s="20">
        <v>1.3599999999999999E-2</v>
      </c>
      <c r="G74" s="21"/>
    </row>
    <row r="75" spans="1:7" x14ac:dyDescent="0.25">
      <c r="A75" s="13"/>
      <c r="B75" s="31"/>
      <c r="C75" s="31"/>
      <c r="D75" s="14"/>
      <c r="E75" s="15"/>
      <c r="F75" s="16"/>
      <c r="G75" s="16"/>
    </row>
    <row r="76" spans="1:7" x14ac:dyDescent="0.25">
      <c r="A76" s="24" t="s">
        <v>190</v>
      </c>
      <c r="B76" s="33"/>
      <c r="C76" s="33"/>
      <c r="D76" s="25"/>
      <c r="E76" s="19">
        <v>17890.740000000002</v>
      </c>
      <c r="F76" s="20">
        <v>1.3599999999999999E-2</v>
      </c>
      <c r="G76" s="21"/>
    </row>
    <row r="77" spans="1:7" x14ac:dyDescent="0.25">
      <c r="A77" s="13" t="s">
        <v>193</v>
      </c>
      <c r="B77" s="31"/>
      <c r="C77" s="31"/>
      <c r="D77" s="14"/>
      <c r="E77" s="15">
        <v>42738.895562600002</v>
      </c>
      <c r="F77" s="16">
        <v>3.2397000000000002E-2</v>
      </c>
      <c r="G77" s="16"/>
    </row>
    <row r="78" spans="1:7" x14ac:dyDescent="0.25">
      <c r="A78" s="13" t="s">
        <v>194</v>
      </c>
      <c r="B78" s="31"/>
      <c r="C78" s="31"/>
      <c r="D78" s="14"/>
      <c r="E78" s="35">
        <v>-4901.2155626000003</v>
      </c>
      <c r="F78" s="36">
        <v>-4.0969999999999999E-3</v>
      </c>
      <c r="G78" s="16">
        <v>5.2331000000000003E-2</v>
      </c>
    </row>
    <row r="79" spans="1:7" x14ac:dyDescent="0.25">
      <c r="A79" s="26" t="s">
        <v>195</v>
      </c>
      <c r="B79" s="34"/>
      <c r="C79" s="34"/>
      <c r="D79" s="27"/>
      <c r="E79" s="28">
        <v>1319201.44</v>
      </c>
      <c r="F79" s="29">
        <v>1</v>
      </c>
      <c r="G79" s="29"/>
    </row>
    <row r="81" spans="1:3" x14ac:dyDescent="0.25">
      <c r="A81" s="1" t="s">
        <v>196</v>
      </c>
    </row>
    <row r="82" spans="1:3" x14ac:dyDescent="0.25">
      <c r="A82" t="s">
        <v>720</v>
      </c>
    </row>
    <row r="83" spans="1:3" x14ac:dyDescent="0.25">
      <c r="A83" s="69" t="s">
        <v>197</v>
      </c>
    </row>
    <row r="84" spans="1:3" x14ac:dyDescent="0.25">
      <c r="A84" s="1" t="s">
        <v>199</v>
      </c>
    </row>
    <row r="85" spans="1:3" x14ac:dyDescent="0.25">
      <c r="A85" s="47" t="s">
        <v>200</v>
      </c>
      <c r="B85" s="3" t="s">
        <v>153</v>
      </c>
    </row>
    <row r="86" spans="1:3" x14ac:dyDescent="0.25">
      <c r="A86" t="s">
        <v>201</v>
      </c>
    </row>
    <row r="87" spans="1:3" x14ac:dyDescent="0.25">
      <c r="A87" t="s">
        <v>721</v>
      </c>
      <c r="B87" t="s">
        <v>203</v>
      </c>
      <c r="C87" t="s">
        <v>203</v>
      </c>
    </row>
    <row r="88" spans="1:3" x14ac:dyDescent="0.25">
      <c r="B88" s="48">
        <v>46112</v>
      </c>
      <c r="C88" s="48">
        <v>46142</v>
      </c>
    </row>
    <row r="89" spans="1:3" x14ac:dyDescent="0.25">
      <c r="A89" t="s">
        <v>722</v>
      </c>
      <c r="B89">
        <v>1390.7492999999999</v>
      </c>
      <c r="C89">
        <v>1396.7112</v>
      </c>
    </row>
    <row r="91" spans="1:3" x14ac:dyDescent="0.25">
      <c r="A91" t="s">
        <v>208</v>
      </c>
      <c r="B91" s="3" t="s">
        <v>153</v>
      </c>
    </row>
    <row r="92" spans="1:3" x14ac:dyDescent="0.25">
      <c r="A92" t="s">
        <v>209</v>
      </c>
      <c r="B92" s="3" t="s">
        <v>153</v>
      </c>
    </row>
    <row r="93" spans="1:3" ht="30" x14ac:dyDescent="0.25">
      <c r="A93" s="47" t="s">
        <v>210</v>
      </c>
      <c r="B93" s="3" t="s">
        <v>153</v>
      </c>
    </row>
    <row r="94" spans="1:3" x14ac:dyDescent="0.25">
      <c r="A94" s="47" t="s">
        <v>211</v>
      </c>
      <c r="B94" s="3" t="s">
        <v>153</v>
      </c>
    </row>
    <row r="95" spans="1:3" x14ac:dyDescent="0.25">
      <c r="A95" t="s">
        <v>212</v>
      </c>
      <c r="B95" s="49">
        <f>B110</f>
        <v>4.7378149573768882</v>
      </c>
    </row>
    <row r="96" spans="1:3" ht="29.1" customHeight="1" x14ac:dyDescent="0.25">
      <c r="A96" s="47" t="s">
        <v>213</v>
      </c>
      <c r="B96" s="3" t="s">
        <v>153</v>
      </c>
    </row>
    <row r="97" spans="1:2" x14ac:dyDescent="0.25">
      <c r="B97" s="3"/>
    </row>
    <row r="98" spans="1:2" ht="29.1" customHeight="1" x14ac:dyDescent="0.25">
      <c r="A98" s="47" t="s">
        <v>214</v>
      </c>
      <c r="B98" s="3" t="s">
        <v>153</v>
      </c>
    </row>
    <row r="99" spans="1:2" x14ac:dyDescent="0.25">
      <c r="A99" s="47" t="s">
        <v>215</v>
      </c>
      <c r="B99">
        <v>457059.68</v>
      </c>
    </row>
    <row r="100" spans="1:2" x14ac:dyDescent="0.25">
      <c r="A100" s="47" t="s">
        <v>216</v>
      </c>
      <c r="B100" s="3" t="s">
        <v>153</v>
      </c>
    </row>
    <row r="101" spans="1:2" x14ac:dyDescent="0.25">
      <c r="A101" s="47" t="s">
        <v>217</v>
      </c>
      <c r="B101" s="3" t="s">
        <v>153</v>
      </c>
    </row>
    <row r="103" spans="1:2" x14ac:dyDescent="0.25">
      <c r="A103" t="s">
        <v>218</v>
      </c>
    </row>
    <row r="104" spans="1:2" x14ac:dyDescent="0.25">
      <c r="A104" s="51" t="s">
        <v>219</v>
      </c>
      <c r="B104" s="51" t="s">
        <v>723</v>
      </c>
    </row>
    <row r="105" spans="1:2" x14ac:dyDescent="0.25">
      <c r="A105" s="51" t="s">
        <v>221</v>
      </c>
      <c r="B105" s="51" t="s">
        <v>724</v>
      </c>
    </row>
    <row r="106" spans="1:2" x14ac:dyDescent="0.25">
      <c r="A106" s="51"/>
      <c r="B106" s="51"/>
    </row>
    <row r="107" spans="1:2" x14ac:dyDescent="0.25">
      <c r="A107" s="51" t="s">
        <v>223</v>
      </c>
      <c r="B107" s="52">
        <v>7.5386972810495969</v>
      </c>
    </row>
    <row r="108" spans="1:2" x14ac:dyDescent="0.25">
      <c r="A108" s="51"/>
      <c r="B108" s="51"/>
    </row>
    <row r="109" spans="1:2" x14ac:dyDescent="0.25">
      <c r="A109" s="51" t="s">
        <v>224</v>
      </c>
      <c r="B109" s="53">
        <v>4.0488999999999997</v>
      </c>
    </row>
    <row r="110" spans="1:2" x14ac:dyDescent="0.25">
      <c r="A110" s="51" t="s">
        <v>225</v>
      </c>
      <c r="B110" s="53">
        <v>4.7378149573768882</v>
      </c>
    </row>
    <row r="111" spans="1:2" x14ac:dyDescent="0.25">
      <c r="A111" s="51"/>
      <c r="B111" s="51"/>
    </row>
    <row r="112" spans="1:2" x14ac:dyDescent="0.25">
      <c r="A112" s="51" t="s">
        <v>226</v>
      </c>
      <c r="B112" s="54">
        <v>46142</v>
      </c>
    </row>
    <row r="114" spans="1:4" ht="69.95" customHeight="1" x14ac:dyDescent="0.25">
      <c r="A114" s="107" t="s">
        <v>227</v>
      </c>
      <c r="B114" s="107" t="s">
        <v>228</v>
      </c>
      <c r="C114" s="107" t="s">
        <v>5</v>
      </c>
      <c r="D114" s="107" t="s">
        <v>6</v>
      </c>
    </row>
    <row r="115" spans="1:4" ht="69.95" customHeight="1" x14ac:dyDescent="0.25">
      <c r="A115" s="107" t="s">
        <v>723</v>
      </c>
      <c r="B115" s="107"/>
      <c r="C115" s="107" t="s">
        <v>21</v>
      </c>
      <c r="D115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0"/>
  <sheetViews>
    <sheetView showGridLines="0" workbookViewId="0">
      <pane ySplit="4" topLeftCell="A58" activePane="bottomLeft" state="frozen"/>
      <selection activeCell="H2" sqref="H1:H1048576"/>
      <selection pane="bottomLeft" activeCell="H2" sqref="H1:H1048576"/>
    </sheetView>
  </sheetViews>
  <sheetFormatPr defaultRowHeight="15" x14ac:dyDescent="0.25"/>
  <cols>
    <col min="1" max="1" width="54.42578125" customWidth="1"/>
    <col min="2" max="2" width="22" bestFit="1" customWidth="1"/>
    <col min="3" max="3" width="26.7109375" customWidth="1"/>
    <col min="4" max="4" width="22" customWidth="1"/>
    <col min="5" max="5" width="16.42578125" customWidth="1"/>
    <col min="6" max="6" width="22" customWidth="1"/>
    <col min="7" max="7" width="6.140625" style="2" bestFit="1" customWidth="1"/>
    <col min="11" max="11" width="70.28515625" bestFit="1" customWidth="1"/>
    <col min="12" max="12" width="10.85546875" bestFit="1" customWidth="1"/>
    <col min="13" max="13" width="10.5703125" bestFit="1" customWidth="1"/>
    <col min="14" max="14" width="12" bestFit="1" customWidth="1"/>
    <col min="15" max="15" width="12.5703125" customWidth="1"/>
  </cols>
  <sheetData>
    <row r="1" spans="1:7" ht="36.75" customHeight="1" x14ac:dyDescent="0.25">
      <c r="A1" s="108" t="s">
        <v>725</v>
      </c>
      <c r="B1" s="109"/>
      <c r="C1" s="109"/>
      <c r="D1" s="109"/>
      <c r="E1" s="109"/>
      <c r="F1" s="109"/>
      <c r="G1" s="110"/>
    </row>
    <row r="2" spans="1:7" ht="19.5" customHeight="1" x14ac:dyDescent="0.25">
      <c r="A2" s="108" t="s">
        <v>726</v>
      </c>
      <c r="B2" s="109"/>
      <c r="C2" s="109"/>
      <c r="D2" s="109"/>
      <c r="E2" s="109"/>
      <c r="F2" s="109"/>
      <c r="G2" s="110"/>
    </row>
    <row r="4" spans="1:7" ht="48" customHeight="1" x14ac:dyDescent="0.25">
      <c r="A4" s="4" t="s">
        <v>145</v>
      </c>
      <c r="B4" s="4" t="s">
        <v>146</v>
      </c>
      <c r="C4" s="4" t="s">
        <v>147</v>
      </c>
      <c r="D4" s="5" t="s">
        <v>148</v>
      </c>
      <c r="E4" s="6" t="s">
        <v>149</v>
      </c>
      <c r="F4" s="6" t="s">
        <v>150</v>
      </c>
      <c r="G4" s="7" t="s">
        <v>151</v>
      </c>
    </row>
    <row r="5" spans="1:7" x14ac:dyDescent="0.25">
      <c r="A5" s="8"/>
      <c r="B5" s="30"/>
      <c r="C5" s="30"/>
      <c r="D5" s="9"/>
      <c r="E5" s="10"/>
      <c r="F5" s="11"/>
      <c r="G5" s="12"/>
    </row>
    <row r="6" spans="1:7" x14ac:dyDescent="0.25">
      <c r="A6" s="13"/>
      <c r="B6" s="31"/>
      <c r="C6" s="31"/>
      <c r="D6" s="14"/>
      <c r="E6" s="15"/>
      <c r="F6" s="16"/>
      <c r="G6" s="16"/>
    </row>
    <row r="7" spans="1:7" x14ac:dyDescent="0.25">
      <c r="A7" s="17" t="s">
        <v>152</v>
      </c>
      <c r="B7" s="31"/>
      <c r="C7" s="31"/>
      <c r="D7" s="14"/>
      <c r="E7" s="15" t="s">
        <v>153</v>
      </c>
      <c r="F7" s="16" t="s">
        <v>153</v>
      </c>
      <c r="G7" s="16"/>
    </row>
    <row r="8" spans="1:7" x14ac:dyDescent="0.25">
      <c r="A8" s="13"/>
      <c r="B8" s="31"/>
      <c r="C8" s="31"/>
      <c r="D8" s="14"/>
      <c r="E8" s="15"/>
      <c r="F8" s="16"/>
      <c r="G8" s="16"/>
    </row>
    <row r="9" spans="1:7" x14ac:dyDescent="0.25">
      <c r="A9" s="17" t="s">
        <v>154</v>
      </c>
      <c r="B9" s="31"/>
      <c r="C9" s="31"/>
      <c r="D9" s="14"/>
      <c r="E9" s="15"/>
      <c r="F9" s="16"/>
      <c r="G9" s="16"/>
    </row>
    <row r="10" spans="1:7" x14ac:dyDescent="0.25">
      <c r="A10" s="17" t="s">
        <v>155</v>
      </c>
      <c r="B10" s="31"/>
      <c r="C10" s="31"/>
      <c r="D10" s="14"/>
      <c r="E10" s="15"/>
      <c r="F10" s="16"/>
      <c r="G10" s="16"/>
    </row>
    <row r="11" spans="1:7" x14ac:dyDescent="0.25">
      <c r="A11" s="13" t="s">
        <v>727</v>
      </c>
      <c r="B11" s="31" t="s">
        <v>728</v>
      </c>
      <c r="C11" s="31" t="s">
        <v>161</v>
      </c>
      <c r="D11" s="14">
        <v>147000000</v>
      </c>
      <c r="E11" s="15">
        <v>141793.70000000001</v>
      </c>
      <c r="F11" s="16">
        <v>0.13500000000000001</v>
      </c>
      <c r="G11" s="16">
        <v>7.6850000000000002E-2</v>
      </c>
    </row>
    <row r="12" spans="1:7" x14ac:dyDescent="0.25">
      <c r="A12" s="13" t="s">
        <v>729</v>
      </c>
      <c r="B12" s="31" t="s">
        <v>730</v>
      </c>
      <c r="C12" s="31" t="s">
        <v>161</v>
      </c>
      <c r="D12" s="14">
        <v>123500000</v>
      </c>
      <c r="E12" s="15">
        <v>119136.75</v>
      </c>
      <c r="F12" s="16">
        <v>0.1134</v>
      </c>
      <c r="G12" s="16">
        <v>7.6761999999999997E-2</v>
      </c>
    </row>
    <row r="13" spans="1:7" x14ac:dyDescent="0.25">
      <c r="A13" s="13" t="s">
        <v>731</v>
      </c>
      <c r="B13" s="31" t="s">
        <v>732</v>
      </c>
      <c r="C13" s="31" t="s">
        <v>161</v>
      </c>
      <c r="D13" s="14">
        <v>92000000</v>
      </c>
      <c r="E13" s="15">
        <v>88649.36</v>
      </c>
      <c r="F13" s="16">
        <v>8.4400000000000003E-2</v>
      </c>
      <c r="G13" s="16">
        <v>7.5162000000000007E-2</v>
      </c>
    </row>
    <row r="14" spans="1:7" x14ac:dyDescent="0.25">
      <c r="A14" s="13" t="s">
        <v>733</v>
      </c>
      <c r="B14" s="31" t="s">
        <v>734</v>
      </c>
      <c r="C14" s="31" t="s">
        <v>168</v>
      </c>
      <c r="D14" s="14">
        <v>83700000</v>
      </c>
      <c r="E14" s="15">
        <v>82767.25</v>
      </c>
      <c r="F14" s="16">
        <v>7.8799999999999995E-2</v>
      </c>
      <c r="G14" s="16">
        <v>7.7149999999999996E-2</v>
      </c>
    </row>
    <row r="15" spans="1:7" x14ac:dyDescent="0.25">
      <c r="A15" s="13" t="s">
        <v>735</v>
      </c>
      <c r="B15" s="31" t="s">
        <v>736</v>
      </c>
      <c r="C15" s="31" t="s">
        <v>161</v>
      </c>
      <c r="D15" s="14">
        <v>82000000</v>
      </c>
      <c r="E15" s="15">
        <v>79327.7</v>
      </c>
      <c r="F15" s="16">
        <v>7.5499999999999998E-2</v>
      </c>
      <c r="G15" s="16">
        <v>7.5649999999999995E-2</v>
      </c>
    </row>
    <row r="16" spans="1:7" x14ac:dyDescent="0.25">
      <c r="A16" s="13" t="s">
        <v>737</v>
      </c>
      <c r="B16" s="31" t="s">
        <v>738</v>
      </c>
      <c r="C16" s="31" t="s">
        <v>161</v>
      </c>
      <c r="D16" s="14">
        <v>75000000</v>
      </c>
      <c r="E16" s="15">
        <v>72249.45</v>
      </c>
      <c r="F16" s="16">
        <v>6.88E-2</v>
      </c>
      <c r="G16" s="16">
        <v>7.6550000000000007E-2</v>
      </c>
    </row>
    <row r="17" spans="1:7" x14ac:dyDescent="0.25">
      <c r="A17" s="13" t="s">
        <v>739</v>
      </c>
      <c r="B17" s="31" t="s">
        <v>740</v>
      </c>
      <c r="C17" s="31" t="s">
        <v>161</v>
      </c>
      <c r="D17" s="14">
        <v>50500000</v>
      </c>
      <c r="E17" s="15">
        <v>51382.84</v>
      </c>
      <c r="F17" s="16">
        <v>4.8899999999999999E-2</v>
      </c>
      <c r="G17" s="16">
        <v>7.4149999999999994E-2</v>
      </c>
    </row>
    <row r="18" spans="1:7" x14ac:dyDescent="0.25">
      <c r="A18" s="13" t="s">
        <v>741</v>
      </c>
      <c r="B18" s="31" t="s">
        <v>742</v>
      </c>
      <c r="C18" s="31" t="s">
        <v>161</v>
      </c>
      <c r="D18" s="14">
        <v>50000000</v>
      </c>
      <c r="E18" s="15">
        <v>48012.65</v>
      </c>
      <c r="F18" s="16">
        <v>4.5699999999999998E-2</v>
      </c>
      <c r="G18" s="16">
        <v>7.7049999999999993E-2</v>
      </c>
    </row>
    <row r="19" spans="1:7" x14ac:dyDescent="0.25">
      <c r="A19" s="13" t="s">
        <v>743</v>
      </c>
      <c r="B19" s="31" t="s">
        <v>744</v>
      </c>
      <c r="C19" s="31" t="s">
        <v>161</v>
      </c>
      <c r="D19" s="14">
        <v>39500000</v>
      </c>
      <c r="E19" s="15">
        <v>39994.5</v>
      </c>
      <c r="F19" s="16">
        <v>3.8100000000000002E-2</v>
      </c>
      <c r="G19" s="16">
        <v>7.5399999999999995E-2</v>
      </c>
    </row>
    <row r="20" spans="1:7" x14ac:dyDescent="0.25">
      <c r="A20" s="13" t="s">
        <v>745</v>
      </c>
      <c r="B20" s="31" t="s">
        <v>746</v>
      </c>
      <c r="C20" s="31" t="s">
        <v>161</v>
      </c>
      <c r="D20" s="14">
        <v>39000000</v>
      </c>
      <c r="E20" s="15">
        <v>37989.71</v>
      </c>
      <c r="F20" s="16">
        <v>3.6200000000000003E-2</v>
      </c>
      <c r="G20" s="16">
        <v>7.535E-2</v>
      </c>
    </row>
    <row r="21" spans="1:7" x14ac:dyDescent="0.25">
      <c r="A21" s="13" t="s">
        <v>747</v>
      </c>
      <c r="B21" s="31" t="s">
        <v>748</v>
      </c>
      <c r="C21" s="31" t="s">
        <v>161</v>
      </c>
      <c r="D21" s="14">
        <v>38000000</v>
      </c>
      <c r="E21" s="15">
        <v>36558.199999999997</v>
      </c>
      <c r="F21" s="16">
        <v>3.4799999999999998E-2</v>
      </c>
      <c r="G21" s="16">
        <v>7.6624999999999999E-2</v>
      </c>
    </row>
    <row r="22" spans="1:7" x14ac:dyDescent="0.25">
      <c r="A22" s="13" t="s">
        <v>749</v>
      </c>
      <c r="B22" s="31" t="s">
        <v>750</v>
      </c>
      <c r="C22" s="31" t="s">
        <v>168</v>
      </c>
      <c r="D22" s="14">
        <v>28000000</v>
      </c>
      <c r="E22" s="15">
        <v>27484.18</v>
      </c>
      <c r="F22" s="16">
        <v>2.6200000000000001E-2</v>
      </c>
      <c r="G22" s="16">
        <v>7.6200000000000004E-2</v>
      </c>
    </row>
    <row r="23" spans="1:7" x14ac:dyDescent="0.25">
      <c r="A23" s="13" t="s">
        <v>751</v>
      </c>
      <c r="B23" s="31" t="s">
        <v>752</v>
      </c>
      <c r="C23" s="31" t="s">
        <v>161</v>
      </c>
      <c r="D23" s="14">
        <v>25000000</v>
      </c>
      <c r="E23" s="15">
        <v>25156.53</v>
      </c>
      <c r="F23" s="16">
        <v>2.3900000000000001E-2</v>
      </c>
      <c r="G23" s="16">
        <v>7.6761999999999997E-2</v>
      </c>
    </row>
    <row r="24" spans="1:7" x14ac:dyDescent="0.25">
      <c r="A24" s="13" t="s">
        <v>753</v>
      </c>
      <c r="B24" s="31" t="s">
        <v>754</v>
      </c>
      <c r="C24" s="31" t="s">
        <v>168</v>
      </c>
      <c r="D24" s="14">
        <v>25000000</v>
      </c>
      <c r="E24" s="15">
        <v>24716.85</v>
      </c>
      <c r="F24" s="16">
        <v>2.35E-2</v>
      </c>
      <c r="G24" s="16">
        <v>7.5999999999999998E-2</v>
      </c>
    </row>
    <row r="25" spans="1:7" x14ac:dyDescent="0.25">
      <c r="A25" s="13" t="s">
        <v>755</v>
      </c>
      <c r="B25" s="31" t="s">
        <v>756</v>
      </c>
      <c r="C25" s="31" t="s">
        <v>161</v>
      </c>
      <c r="D25" s="14">
        <v>19000000</v>
      </c>
      <c r="E25" s="15">
        <v>18491.45</v>
      </c>
      <c r="F25" s="16">
        <v>1.7600000000000001E-2</v>
      </c>
      <c r="G25" s="16">
        <v>7.535E-2</v>
      </c>
    </row>
    <row r="26" spans="1:7" x14ac:dyDescent="0.25">
      <c r="A26" s="13" t="s">
        <v>757</v>
      </c>
      <c r="B26" s="31" t="s">
        <v>758</v>
      </c>
      <c r="C26" s="31" t="s">
        <v>161</v>
      </c>
      <c r="D26" s="14">
        <v>11000000</v>
      </c>
      <c r="E26" s="15">
        <v>10604.75</v>
      </c>
      <c r="F26" s="16">
        <v>1.01E-2</v>
      </c>
      <c r="G26" s="16">
        <v>7.5149999999999995E-2</v>
      </c>
    </row>
    <row r="27" spans="1:7" x14ac:dyDescent="0.25">
      <c r="A27" s="13" t="s">
        <v>759</v>
      </c>
      <c r="B27" s="31" t="s">
        <v>760</v>
      </c>
      <c r="C27" s="31" t="s">
        <v>161</v>
      </c>
      <c r="D27" s="14">
        <v>10000000</v>
      </c>
      <c r="E27" s="15">
        <v>9852.3799999999992</v>
      </c>
      <c r="F27" s="16">
        <v>9.4000000000000004E-3</v>
      </c>
      <c r="G27" s="16">
        <v>7.7049999999999993E-2</v>
      </c>
    </row>
    <row r="28" spans="1:7" x14ac:dyDescent="0.25">
      <c r="A28" s="13" t="s">
        <v>761</v>
      </c>
      <c r="B28" s="31" t="s">
        <v>762</v>
      </c>
      <c r="C28" s="31" t="s">
        <v>161</v>
      </c>
      <c r="D28" s="14">
        <v>9000000</v>
      </c>
      <c r="E28" s="15">
        <v>9222.98</v>
      </c>
      <c r="F28" s="16">
        <v>8.8000000000000005E-3</v>
      </c>
      <c r="G28" s="16">
        <v>7.5047000000000003E-2</v>
      </c>
    </row>
    <row r="29" spans="1:7" x14ac:dyDescent="0.25">
      <c r="A29" s="13" t="s">
        <v>763</v>
      </c>
      <c r="B29" s="31" t="s">
        <v>764</v>
      </c>
      <c r="C29" s="31" t="s">
        <v>161</v>
      </c>
      <c r="D29" s="14">
        <v>7700000</v>
      </c>
      <c r="E29" s="15">
        <v>7701.67</v>
      </c>
      <c r="F29" s="16">
        <v>7.3000000000000001E-3</v>
      </c>
      <c r="G29" s="16">
        <v>7.5300000000000006E-2</v>
      </c>
    </row>
    <row r="30" spans="1:7" x14ac:dyDescent="0.25">
      <c r="A30" s="13" t="s">
        <v>765</v>
      </c>
      <c r="B30" s="31" t="s">
        <v>766</v>
      </c>
      <c r="C30" s="31" t="s">
        <v>161</v>
      </c>
      <c r="D30" s="14">
        <v>6000000</v>
      </c>
      <c r="E30" s="15">
        <v>6183</v>
      </c>
      <c r="F30" s="16">
        <v>5.8999999999999999E-3</v>
      </c>
      <c r="G30" s="16">
        <v>7.5047000000000003E-2</v>
      </c>
    </row>
    <row r="31" spans="1:7" x14ac:dyDescent="0.25">
      <c r="A31" s="13" t="s">
        <v>767</v>
      </c>
      <c r="B31" s="31" t="s">
        <v>768</v>
      </c>
      <c r="C31" s="31" t="s">
        <v>161</v>
      </c>
      <c r="D31" s="14">
        <v>6000000</v>
      </c>
      <c r="E31" s="15">
        <v>6145.04</v>
      </c>
      <c r="F31" s="16">
        <v>5.7999999999999996E-3</v>
      </c>
      <c r="G31" s="16">
        <v>7.5300000000000006E-2</v>
      </c>
    </row>
    <row r="32" spans="1:7" x14ac:dyDescent="0.25">
      <c r="A32" s="13" t="s">
        <v>769</v>
      </c>
      <c r="B32" s="31" t="s">
        <v>770</v>
      </c>
      <c r="C32" s="31" t="s">
        <v>161</v>
      </c>
      <c r="D32" s="14">
        <v>5500000</v>
      </c>
      <c r="E32" s="15">
        <v>5630.58</v>
      </c>
      <c r="F32" s="16">
        <v>5.4000000000000003E-3</v>
      </c>
      <c r="G32" s="16">
        <v>7.5149999999999995E-2</v>
      </c>
    </row>
    <row r="33" spans="1:7" x14ac:dyDescent="0.25">
      <c r="A33" s="13" t="s">
        <v>771</v>
      </c>
      <c r="B33" s="31" t="s">
        <v>772</v>
      </c>
      <c r="C33" s="31" t="s">
        <v>161</v>
      </c>
      <c r="D33" s="14">
        <v>5000000</v>
      </c>
      <c r="E33" s="15">
        <v>4907.7</v>
      </c>
      <c r="F33" s="16">
        <v>4.7000000000000002E-3</v>
      </c>
      <c r="G33" s="16">
        <v>7.7039999999999997E-2</v>
      </c>
    </row>
    <row r="34" spans="1:7" x14ac:dyDescent="0.25">
      <c r="A34" s="13" t="s">
        <v>773</v>
      </c>
      <c r="B34" s="31" t="s">
        <v>774</v>
      </c>
      <c r="C34" s="31" t="s">
        <v>161</v>
      </c>
      <c r="D34" s="14">
        <v>4500000</v>
      </c>
      <c r="E34" s="15">
        <v>4611.6400000000003</v>
      </c>
      <c r="F34" s="16">
        <v>4.4000000000000003E-3</v>
      </c>
      <c r="G34" s="16">
        <v>7.5047000000000003E-2</v>
      </c>
    </row>
    <row r="35" spans="1:7" x14ac:dyDescent="0.25">
      <c r="A35" s="13" t="s">
        <v>775</v>
      </c>
      <c r="B35" s="31" t="s">
        <v>776</v>
      </c>
      <c r="C35" s="31" t="s">
        <v>161</v>
      </c>
      <c r="D35" s="14">
        <v>3500000</v>
      </c>
      <c r="E35" s="15">
        <v>3457.92</v>
      </c>
      <c r="F35" s="16">
        <v>3.3E-3</v>
      </c>
      <c r="G35" s="16">
        <v>7.7049999999999993E-2</v>
      </c>
    </row>
    <row r="36" spans="1:7" x14ac:dyDescent="0.25">
      <c r="A36" s="13" t="s">
        <v>777</v>
      </c>
      <c r="B36" s="31" t="s">
        <v>778</v>
      </c>
      <c r="C36" s="31" t="s">
        <v>161</v>
      </c>
      <c r="D36" s="14">
        <v>3000000</v>
      </c>
      <c r="E36" s="15">
        <v>2933.87</v>
      </c>
      <c r="F36" s="16">
        <v>2.8E-3</v>
      </c>
      <c r="G36" s="16">
        <v>7.5047000000000003E-2</v>
      </c>
    </row>
    <row r="37" spans="1:7" x14ac:dyDescent="0.25">
      <c r="A37" s="13" t="s">
        <v>779</v>
      </c>
      <c r="B37" s="31" t="s">
        <v>780</v>
      </c>
      <c r="C37" s="31" t="s">
        <v>161</v>
      </c>
      <c r="D37" s="14">
        <v>2000000</v>
      </c>
      <c r="E37" s="15">
        <v>1966.17</v>
      </c>
      <c r="F37" s="16">
        <v>1.9E-3</v>
      </c>
      <c r="G37" s="16">
        <v>7.7049999999999993E-2</v>
      </c>
    </row>
    <row r="38" spans="1:7" x14ac:dyDescent="0.25">
      <c r="A38" s="13" t="s">
        <v>781</v>
      </c>
      <c r="B38" s="31" t="s">
        <v>782</v>
      </c>
      <c r="C38" s="31" t="s">
        <v>168</v>
      </c>
      <c r="D38" s="14">
        <v>1500000</v>
      </c>
      <c r="E38" s="15">
        <v>1533.69</v>
      </c>
      <c r="F38" s="16">
        <v>1.5E-3</v>
      </c>
      <c r="G38" s="16">
        <v>7.6175000000000007E-2</v>
      </c>
    </row>
    <row r="39" spans="1:7" x14ac:dyDescent="0.25">
      <c r="A39" s="13" t="s">
        <v>783</v>
      </c>
      <c r="B39" s="31" t="s">
        <v>784</v>
      </c>
      <c r="C39" s="31" t="s">
        <v>168</v>
      </c>
      <c r="D39" s="14">
        <v>1000000</v>
      </c>
      <c r="E39" s="15">
        <v>1025.3499999999999</v>
      </c>
      <c r="F39" s="16">
        <v>1E-3</v>
      </c>
      <c r="G39" s="16">
        <v>7.6175000000000007E-2</v>
      </c>
    </row>
    <row r="40" spans="1:7" x14ac:dyDescent="0.25">
      <c r="A40" s="13" t="s">
        <v>785</v>
      </c>
      <c r="B40" s="31" t="s">
        <v>786</v>
      </c>
      <c r="C40" s="31" t="s">
        <v>161</v>
      </c>
      <c r="D40" s="14">
        <v>1000000</v>
      </c>
      <c r="E40" s="15">
        <v>998.23</v>
      </c>
      <c r="F40" s="16">
        <v>1E-3</v>
      </c>
      <c r="G40" s="16">
        <v>7.5149999999999995E-2</v>
      </c>
    </row>
    <row r="41" spans="1:7" x14ac:dyDescent="0.25">
      <c r="A41" s="13" t="s">
        <v>787</v>
      </c>
      <c r="B41" s="31" t="s">
        <v>788</v>
      </c>
      <c r="C41" s="31" t="s">
        <v>161</v>
      </c>
      <c r="D41" s="14">
        <v>500000</v>
      </c>
      <c r="E41" s="15">
        <v>495.82</v>
      </c>
      <c r="F41" s="16">
        <v>5.0000000000000001E-4</v>
      </c>
      <c r="G41" s="16">
        <v>7.5699000000000002E-2</v>
      </c>
    </row>
    <row r="42" spans="1:7" x14ac:dyDescent="0.25">
      <c r="A42" s="17" t="s">
        <v>187</v>
      </c>
      <c r="B42" s="32"/>
      <c r="C42" s="32"/>
      <c r="D42" s="18"/>
      <c r="E42" s="19">
        <v>970981.91</v>
      </c>
      <c r="F42" s="20">
        <v>0.92459999999999998</v>
      </c>
      <c r="G42" s="21"/>
    </row>
    <row r="43" spans="1:7" x14ac:dyDescent="0.25">
      <c r="A43" s="13"/>
      <c r="B43" s="31"/>
      <c r="C43" s="31"/>
      <c r="D43" s="14"/>
      <c r="E43" s="15"/>
      <c r="F43" s="16"/>
      <c r="G43" s="16"/>
    </row>
    <row r="44" spans="1:7" x14ac:dyDescent="0.25">
      <c r="A44" s="17" t="s">
        <v>232</v>
      </c>
      <c r="B44" s="31"/>
      <c r="C44" s="31"/>
      <c r="D44" s="14"/>
      <c r="E44" s="15"/>
      <c r="F44" s="16"/>
      <c r="G44" s="16"/>
    </row>
    <row r="45" spans="1:7" x14ac:dyDescent="0.25">
      <c r="A45" s="13" t="s">
        <v>789</v>
      </c>
      <c r="B45" s="31" t="s">
        <v>790</v>
      </c>
      <c r="C45" s="31" t="s">
        <v>235</v>
      </c>
      <c r="D45" s="14">
        <v>53100000</v>
      </c>
      <c r="E45" s="15">
        <v>52131.19</v>
      </c>
      <c r="F45" s="16">
        <v>4.9599999999999998E-2</v>
      </c>
      <c r="G45" s="16">
        <v>7.0493E-2</v>
      </c>
    </row>
    <row r="46" spans="1:7" x14ac:dyDescent="0.25">
      <c r="A46" s="17" t="s">
        <v>187</v>
      </c>
      <c r="B46" s="32"/>
      <c r="C46" s="32"/>
      <c r="D46" s="18"/>
      <c r="E46" s="19">
        <v>52131.19</v>
      </c>
      <c r="F46" s="20">
        <v>4.9599999999999998E-2</v>
      </c>
      <c r="G46" s="21"/>
    </row>
    <row r="47" spans="1:7" x14ac:dyDescent="0.25">
      <c r="A47" s="13"/>
      <c r="B47" s="31"/>
      <c r="C47" s="31"/>
      <c r="D47" s="14"/>
      <c r="E47" s="15"/>
      <c r="F47" s="16"/>
      <c r="G47" s="16"/>
    </row>
    <row r="48" spans="1:7" x14ac:dyDescent="0.25">
      <c r="A48" s="17" t="s">
        <v>188</v>
      </c>
      <c r="B48" s="31"/>
      <c r="C48" s="31"/>
      <c r="D48" s="14"/>
      <c r="E48" s="15"/>
      <c r="F48" s="16"/>
      <c r="G48" s="16"/>
    </row>
    <row r="49" spans="1:7" x14ac:dyDescent="0.25">
      <c r="A49" s="17" t="s">
        <v>187</v>
      </c>
      <c r="B49" s="31"/>
      <c r="C49" s="31"/>
      <c r="D49" s="14"/>
      <c r="E49" s="22" t="s">
        <v>153</v>
      </c>
      <c r="F49" s="23" t="s">
        <v>153</v>
      </c>
      <c r="G49" s="16"/>
    </row>
    <row r="50" spans="1:7" x14ac:dyDescent="0.25">
      <c r="A50" s="13"/>
      <c r="B50" s="31"/>
      <c r="C50" s="31"/>
      <c r="D50" s="14"/>
      <c r="E50" s="15"/>
      <c r="F50" s="16"/>
      <c r="G50" s="16"/>
    </row>
    <row r="51" spans="1:7" x14ac:dyDescent="0.25">
      <c r="A51" s="17" t="s">
        <v>189</v>
      </c>
      <c r="B51" s="31"/>
      <c r="C51" s="31"/>
      <c r="D51" s="14"/>
      <c r="E51" s="15"/>
      <c r="F51" s="16"/>
      <c r="G51" s="16"/>
    </row>
    <row r="52" spans="1:7" x14ac:dyDescent="0.25">
      <c r="A52" s="17" t="s">
        <v>187</v>
      </c>
      <c r="B52" s="31"/>
      <c r="C52" s="31"/>
      <c r="D52" s="14"/>
      <c r="E52" s="22" t="s">
        <v>153</v>
      </c>
      <c r="F52" s="23" t="s">
        <v>153</v>
      </c>
      <c r="G52" s="16"/>
    </row>
    <row r="53" spans="1:7" x14ac:dyDescent="0.25">
      <c r="A53" s="13"/>
      <c r="B53" s="31"/>
      <c r="C53" s="31"/>
      <c r="D53" s="14"/>
      <c r="E53" s="15"/>
      <c r="F53" s="16"/>
      <c r="G53" s="16"/>
    </row>
    <row r="54" spans="1:7" x14ac:dyDescent="0.25">
      <c r="A54" s="24" t="s">
        <v>190</v>
      </c>
      <c r="B54" s="33"/>
      <c r="C54" s="33"/>
      <c r="D54" s="25"/>
      <c r="E54" s="19">
        <v>1023113.1</v>
      </c>
      <c r="F54" s="20">
        <v>0.97419999999999995</v>
      </c>
      <c r="G54" s="21"/>
    </row>
    <row r="55" spans="1:7" x14ac:dyDescent="0.25">
      <c r="A55" s="13"/>
      <c r="B55" s="31"/>
      <c r="C55" s="31"/>
      <c r="D55" s="14"/>
      <c r="E55" s="15"/>
      <c r="F55" s="16"/>
      <c r="G55" s="16"/>
    </row>
    <row r="56" spans="1:7" x14ac:dyDescent="0.25">
      <c r="A56" s="13"/>
      <c r="B56" s="31"/>
      <c r="C56" s="31"/>
      <c r="D56" s="14"/>
      <c r="E56" s="15"/>
      <c r="F56" s="16"/>
      <c r="G56" s="16"/>
    </row>
    <row r="57" spans="1:7" x14ac:dyDescent="0.25">
      <c r="A57" s="17" t="s">
        <v>191</v>
      </c>
      <c r="B57" s="31"/>
      <c r="C57" s="31"/>
      <c r="D57" s="14"/>
      <c r="E57" s="15"/>
      <c r="F57" s="16"/>
      <c r="G57" s="16"/>
    </row>
    <row r="58" spans="1:7" x14ac:dyDescent="0.25">
      <c r="A58" s="13" t="s">
        <v>192</v>
      </c>
      <c r="B58" s="31"/>
      <c r="C58" s="31"/>
      <c r="D58" s="14"/>
      <c r="E58" s="15">
        <v>1412.19</v>
      </c>
      <c r="F58" s="16">
        <v>1.2999999999999999E-3</v>
      </c>
      <c r="G58" s="16">
        <v>5.2331000000000003E-2</v>
      </c>
    </row>
    <row r="59" spans="1:7" x14ac:dyDescent="0.25">
      <c r="A59" s="17" t="s">
        <v>187</v>
      </c>
      <c r="B59" s="32"/>
      <c r="C59" s="32"/>
      <c r="D59" s="18"/>
      <c r="E59" s="19">
        <v>1412.19</v>
      </c>
      <c r="F59" s="20">
        <v>1.2999999999999999E-3</v>
      </c>
      <c r="G59" s="21"/>
    </row>
    <row r="60" spans="1:7" x14ac:dyDescent="0.25">
      <c r="A60" s="13"/>
      <c r="B60" s="31"/>
      <c r="C60" s="31"/>
      <c r="D60" s="14"/>
      <c r="E60" s="15"/>
      <c r="F60" s="16"/>
      <c r="G60" s="16"/>
    </row>
    <row r="61" spans="1:7" x14ac:dyDescent="0.25">
      <c r="A61" s="24" t="s">
        <v>190</v>
      </c>
      <c r="B61" s="33"/>
      <c r="C61" s="33"/>
      <c r="D61" s="25"/>
      <c r="E61" s="19">
        <v>1412.19</v>
      </c>
      <c r="F61" s="20">
        <v>1.2999999999999999E-3</v>
      </c>
      <c r="G61" s="21"/>
    </row>
    <row r="62" spans="1:7" x14ac:dyDescent="0.25">
      <c r="A62" s="13" t="s">
        <v>193</v>
      </c>
      <c r="B62" s="31"/>
      <c r="C62" s="31"/>
      <c r="D62" s="14"/>
      <c r="E62" s="15">
        <v>25976.458414500001</v>
      </c>
      <c r="F62" s="16">
        <v>2.4726999999999999E-2</v>
      </c>
      <c r="G62" s="16"/>
    </row>
    <row r="63" spans="1:7" x14ac:dyDescent="0.25">
      <c r="A63" s="13" t="s">
        <v>194</v>
      </c>
      <c r="B63" s="31"/>
      <c r="C63" s="31"/>
      <c r="D63" s="14"/>
      <c r="E63" s="35">
        <v>-6.3584145000000003</v>
      </c>
      <c r="F63" s="36">
        <v>-2.2699999999999999E-4</v>
      </c>
      <c r="G63" s="16">
        <v>5.2331000000000003E-2</v>
      </c>
    </row>
    <row r="64" spans="1:7" x14ac:dyDescent="0.25">
      <c r="A64" s="26" t="s">
        <v>195</v>
      </c>
      <c r="B64" s="34"/>
      <c r="C64" s="34"/>
      <c r="D64" s="27"/>
      <c r="E64" s="28">
        <v>1050495.3899999999</v>
      </c>
      <c r="F64" s="29">
        <v>1</v>
      </c>
      <c r="G64" s="29"/>
    </row>
    <row r="66" spans="1:3" x14ac:dyDescent="0.25">
      <c r="A66" s="1" t="s">
        <v>196</v>
      </c>
    </row>
    <row r="67" spans="1:3" x14ac:dyDescent="0.25">
      <c r="A67" t="s">
        <v>791</v>
      </c>
    </row>
    <row r="68" spans="1:3" x14ac:dyDescent="0.25">
      <c r="A68" s="69" t="s">
        <v>197</v>
      </c>
    </row>
    <row r="69" spans="1:3" x14ac:dyDescent="0.25">
      <c r="A69" s="1" t="s">
        <v>199</v>
      </c>
    </row>
    <row r="70" spans="1:3" x14ac:dyDescent="0.25">
      <c r="A70" s="47" t="s">
        <v>200</v>
      </c>
      <c r="B70" s="3" t="s">
        <v>153</v>
      </c>
    </row>
    <row r="71" spans="1:3" x14ac:dyDescent="0.25">
      <c r="A71" t="s">
        <v>201</v>
      </c>
    </row>
    <row r="72" spans="1:3" x14ac:dyDescent="0.25">
      <c r="A72" t="s">
        <v>721</v>
      </c>
      <c r="B72" t="s">
        <v>203</v>
      </c>
      <c r="C72" t="s">
        <v>203</v>
      </c>
    </row>
    <row r="73" spans="1:3" x14ac:dyDescent="0.25">
      <c r="B73" s="48">
        <v>46112</v>
      </c>
      <c r="C73" s="48">
        <v>46142</v>
      </c>
    </row>
    <row r="74" spans="1:3" x14ac:dyDescent="0.25">
      <c r="A74" t="s">
        <v>722</v>
      </c>
      <c r="B74">
        <v>1304.9611</v>
      </c>
      <c r="C74">
        <v>1309.9382000000001</v>
      </c>
    </row>
    <row r="76" spans="1:3" x14ac:dyDescent="0.25">
      <c r="A76" t="s">
        <v>208</v>
      </c>
      <c r="B76" s="3" t="s">
        <v>153</v>
      </c>
    </row>
    <row r="77" spans="1:3" x14ac:dyDescent="0.25">
      <c r="A77" t="s">
        <v>209</v>
      </c>
      <c r="B77" s="3" t="s">
        <v>153</v>
      </c>
    </row>
    <row r="78" spans="1:3" ht="29.1" customHeight="1" x14ac:dyDescent="0.25">
      <c r="A78" s="47" t="s">
        <v>210</v>
      </c>
      <c r="B78" s="3" t="s">
        <v>153</v>
      </c>
    </row>
    <row r="79" spans="1:3" ht="29.1" customHeight="1" x14ac:dyDescent="0.25">
      <c r="A79" s="47" t="s">
        <v>211</v>
      </c>
      <c r="B79" s="3" t="s">
        <v>153</v>
      </c>
    </row>
    <row r="80" spans="1:3" x14ac:dyDescent="0.25">
      <c r="A80" t="s">
        <v>212</v>
      </c>
      <c r="B80" s="49">
        <f>B95</f>
        <v>5.8200970600228104</v>
      </c>
    </row>
    <row r="81" spans="1:2" ht="29.1" customHeight="1" x14ac:dyDescent="0.25">
      <c r="A81" s="47" t="s">
        <v>213</v>
      </c>
      <c r="B81" s="3" t="s">
        <v>153</v>
      </c>
    </row>
    <row r="82" spans="1:2" x14ac:dyDescent="0.25">
      <c r="B82" s="3"/>
    </row>
    <row r="83" spans="1:2" ht="29.1" customHeight="1" x14ac:dyDescent="0.25">
      <c r="A83" s="47" t="s">
        <v>214</v>
      </c>
      <c r="B83" s="3" t="s">
        <v>153</v>
      </c>
    </row>
    <row r="84" spans="1:2" ht="29.1" customHeight="1" x14ac:dyDescent="0.25">
      <c r="A84" s="47" t="s">
        <v>215</v>
      </c>
      <c r="B84">
        <v>436703.49</v>
      </c>
    </row>
    <row r="85" spans="1:2" ht="30" x14ac:dyDescent="0.25">
      <c r="A85" s="47" t="s">
        <v>216</v>
      </c>
      <c r="B85" s="3" t="s">
        <v>153</v>
      </c>
    </row>
    <row r="86" spans="1:2" ht="29.1" customHeight="1" x14ac:dyDescent="0.25">
      <c r="A86" s="47" t="s">
        <v>217</v>
      </c>
      <c r="B86" s="3" t="s">
        <v>153</v>
      </c>
    </row>
    <row r="88" spans="1:2" x14ac:dyDescent="0.25">
      <c r="A88" t="s">
        <v>218</v>
      </c>
    </row>
    <row r="89" spans="1:2" x14ac:dyDescent="0.25">
      <c r="A89" s="51" t="s">
        <v>219</v>
      </c>
      <c r="B89" s="51" t="s">
        <v>792</v>
      </c>
    </row>
    <row r="90" spans="1:2" x14ac:dyDescent="0.25">
      <c r="A90" s="51" t="s">
        <v>221</v>
      </c>
      <c r="B90" s="51" t="s">
        <v>724</v>
      </c>
    </row>
    <row r="91" spans="1:2" x14ac:dyDescent="0.25">
      <c r="A91" s="51"/>
      <c r="B91" s="51"/>
    </row>
    <row r="92" spans="1:2" x14ac:dyDescent="0.25">
      <c r="A92" s="51" t="s">
        <v>223</v>
      </c>
      <c r="B92" s="52">
        <v>7.5840279036485949</v>
      </c>
    </row>
    <row r="93" spans="1:2" x14ac:dyDescent="0.25">
      <c r="A93" s="51"/>
      <c r="B93" s="51"/>
    </row>
    <row r="94" spans="1:2" x14ac:dyDescent="0.25">
      <c r="A94" s="51" t="s">
        <v>224</v>
      </c>
      <c r="B94" s="53">
        <v>4.8276000000000003</v>
      </c>
    </row>
    <row r="95" spans="1:2" x14ac:dyDescent="0.25">
      <c r="A95" s="51" t="s">
        <v>225</v>
      </c>
      <c r="B95" s="53">
        <v>5.8200970600228104</v>
      </c>
    </row>
    <row r="96" spans="1:2" x14ac:dyDescent="0.25">
      <c r="A96" s="51"/>
      <c r="B96" s="51"/>
    </row>
    <row r="97" spans="1:4" x14ac:dyDescent="0.25">
      <c r="A97" s="51" t="s">
        <v>226</v>
      </c>
      <c r="B97" s="54">
        <v>46142</v>
      </c>
    </row>
    <row r="99" spans="1:4" ht="69.95" customHeight="1" x14ac:dyDescent="0.25">
      <c r="A99" s="107" t="s">
        <v>227</v>
      </c>
      <c r="B99" s="107" t="s">
        <v>228</v>
      </c>
      <c r="C99" s="107" t="s">
        <v>5</v>
      </c>
      <c r="D99" s="107" t="s">
        <v>6</v>
      </c>
    </row>
    <row r="100" spans="1:4" ht="69.95" customHeight="1" x14ac:dyDescent="0.25">
      <c r="A100" s="107" t="s">
        <v>792</v>
      </c>
      <c r="B100" s="107"/>
      <c r="C100" s="107" t="s">
        <v>23</v>
      </c>
      <c r="D100" s="107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72</vt:i4>
      </vt:variant>
    </vt:vector>
  </HeadingPairs>
  <TitlesOfParts>
    <vt:vector size="72" baseType="lpstr">
      <vt:lpstr>Index</vt:lpstr>
      <vt:lpstr>EDCF27</vt:lpstr>
      <vt:lpstr>EDCG28</vt:lpstr>
      <vt:lpstr>EEELSS</vt:lpstr>
      <vt:lpstr>EEFOCF</vt:lpstr>
      <vt:lpstr>EEMMQI</vt:lpstr>
      <vt:lpstr>EOEMOP</vt:lpstr>
      <vt:lpstr>EDBE31</vt:lpstr>
      <vt:lpstr>EDBE32</vt:lpstr>
      <vt:lpstr>EDCF28</vt:lpstr>
      <vt:lpstr>EDLDUF</vt:lpstr>
      <vt:lpstr>EEBCYF</vt:lpstr>
      <vt:lpstr>EEDGEF</vt:lpstr>
      <vt:lpstr>EEMMQE</vt:lpstr>
      <vt:lpstr>EOUSTF</vt:lpstr>
      <vt:lpstr>EDACBF</vt:lpstr>
      <vt:lpstr>EDBE33</vt:lpstr>
      <vt:lpstr>EDCG27</vt:lpstr>
      <vt:lpstr>EDN1LE</vt:lpstr>
      <vt:lpstr>EDNPSF</vt:lpstr>
      <vt:lpstr>EEECRF</vt:lpstr>
      <vt:lpstr>EEIF50</vt:lpstr>
      <vt:lpstr>EEM150</vt:lpstr>
      <vt:lpstr>EENBEF</vt:lpstr>
      <vt:lpstr>EGEFOF</vt:lpstr>
      <vt:lpstr>EDFF33</vt:lpstr>
      <vt:lpstr>EDGSEC</vt:lpstr>
      <vt:lpstr>EDONTF</vt:lpstr>
      <vt:lpstr>EECONF</vt:lpstr>
      <vt:lpstr>EEESCF</vt:lpstr>
      <vt:lpstr>EELMIF</vt:lpstr>
      <vt:lpstr>EEMOFF</vt:lpstr>
      <vt:lpstr>EGSFOF</vt:lpstr>
      <vt:lpstr>ESEFOF</vt:lpstr>
      <vt:lpstr>EDBPDF</vt:lpstr>
      <vt:lpstr>EDCSDF</vt:lpstr>
      <vt:lpstr>EEIF30</vt:lpstr>
      <vt:lpstr>EELMFE</vt:lpstr>
      <vt:lpstr>EEMOF1</vt:lpstr>
      <vt:lpstr>EOCHIF</vt:lpstr>
      <vt:lpstr>EODWHF</vt:lpstr>
      <vt:lpstr>EDBE30</vt:lpstr>
      <vt:lpstr>EEEQTF</vt:lpstr>
      <vt:lpstr>EENLMG</vt:lpstr>
      <vt:lpstr>EEPRUA</vt:lpstr>
      <vt:lpstr>EES30E</vt:lpstr>
      <vt:lpstr>EETECF</vt:lpstr>
      <vt:lpstr>EOEDOF</vt:lpstr>
      <vt:lpstr>EDCG37</vt:lpstr>
      <vt:lpstr>EDFF30</vt:lpstr>
      <vt:lpstr>EDFF31</vt:lpstr>
      <vt:lpstr>EDNP27</vt:lpstr>
      <vt:lpstr>EEFINS</vt:lpstr>
      <vt:lpstr>EEMAAF</vt:lpstr>
      <vt:lpstr>EENN50</vt:lpstr>
      <vt:lpstr>EES250</vt:lpstr>
      <vt:lpstr>EGOLDE</vt:lpstr>
      <vt:lpstr>ELLIQF</vt:lpstr>
      <vt:lpstr>EDFF32</vt:lpstr>
      <vt:lpstr>EEALVF</vt:lpstr>
      <vt:lpstr>EEARBF</vt:lpstr>
      <vt:lpstr>EEARFD</vt:lpstr>
      <vt:lpstr>EEBCIE</vt:lpstr>
      <vt:lpstr>EEBIEF</vt:lpstr>
      <vt:lpstr>EEESSF</vt:lpstr>
      <vt:lpstr>EEIAFF</vt:lpstr>
      <vt:lpstr>EEMCPF</vt:lpstr>
      <vt:lpstr>EEN50E</vt:lpstr>
      <vt:lpstr>EESMCF</vt:lpstr>
      <vt:lpstr>EOASEF</vt:lpstr>
      <vt:lpstr>EOUSEF</vt:lpstr>
      <vt:lpstr>ESLVRE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Harishchandra Lagali, Nagraj</dc:creator>
  <cp:lastModifiedBy>Chanda Kanojiya - AMC</cp:lastModifiedBy>
  <cp:lastPrinted>2026-05-08T12:39:41Z</cp:lastPrinted>
  <dcterms:created xsi:type="dcterms:W3CDTF">2015-12-17T12:36:10Z</dcterms:created>
  <dcterms:modified xsi:type="dcterms:W3CDTF">2026-05-09T10:41:11Z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etDate">
    <vt:lpwstr>2022-12-30T16:56:26Z</vt:lpwstr>
  </property>
  <property fmtid="{D5CDD505-2E9C-101B-9397-08002B2CF9AE}" pid="4" name="MSIP_Label_840e60c6-cef6-4cc0-a98d-364c7249d74b_Method">
    <vt:lpwstr>Privileged</vt:lpwstr>
  </property>
  <property fmtid="{D5CDD505-2E9C-101B-9397-08002B2CF9AE}" pid="5" name="MSIP_Label_840e60c6-cef6-4cc0-a98d-364c7249d74b_Name">
    <vt:lpwstr>840e60c6-cef6-4cc0-a98d-364c7249d74b</vt:lpwstr>
  </property>
  <property fmtid="{D5CDD505-2E9C-101B-9397-08002B2CF9AE}" pid="6" name="MSIP_Label_840e60c6-cef6-4cc0-a98d-364c7249d74b_SiteId">
    <vt:lpwstr>b44900f1-2def-4c3b-9ec6-9020d604e19e</vt:lpwstr>
  </property>
  <property fmtid="{D5CDD505-2E9C-101B-9397-08002B2CF9AE}" pid="7" name="MSIP_Label_840e60c6-cef6-4cc0-a98d-364c7249d74b_ActionId">
    <vt:lpwstr>b468514f-ab85-4530-83ef-dc29102cc69a</vt:lpwstr>
  </property>
  <property fmtid="{D5CDD505-2E9C-101B-9397-08002B2CF9AE}" pid="8" name="MSIP_Label_840e60c6-cef6-4cc0-a98d-364c7249d74b_ContentBits">
    <vt:lpwstr>1</vt:lpwstr>
  </property>
  <property fmtid="{D5CDD505-2E9C-101B-9397-08002B2CF9AE}" pid="9" name="ContentTypeId">
    <vt:lpwstr>0x010100C4341F554B408F45BC12AE1CF7FD87CF</vt:lpwstr>
  </property>
  <property fmtid="{D5CDD505-2E9C-101B-9397-08002B2CF9AE}" pid="10" name="MediaServiceImageTags">
    <vt:lpwstr/>
  </property>
</Properties>
</file>