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elweissmf-my.sharepoint.com/personal/jehzeel_master_edelweissmf_com1/Documents/FCMPL2/LAB/COMPLIANCE/Mutual Fund/compliance/Compliance/Reports/1 - SEBI/31_Monthly Portfolio Disclosure/2026/February/EDEL_Portfolio Monthly Notes 28-Feb-2026/"/>
    </mc:Choice>
  </mc:AlternateContent>
  <xr:revisionPtr revIDLastSave="5" documentId="11_75CA5D8F66D0798C93B3A08FEBB25C1AA0B79A58" xr6:coauthVersionLast="47" xr6:coauthVersionMax="47" xr10:uidLastSave="{4DA187D3-DB13-47D5-AC01-5CBCB0C08454}"/>
  <bookViews>
    <workbookView xWindow="-110" yWindow="-110" windowWidth="19420" windowHeight="11500" xr2:uid="{00000000-000D-0000-FFFF-FFFF00000000}"/>
  </bookViews>
  <sheets>
    <sheet name="Index" sheetId="1" r:id="rId1"/>
    <sheet name="EDCF27" sheetId="2" r:id="rId2"/>
    <sheet name="EDCG28" sheetId="3" r:id="rId3"/>
    <sheet name="EEELSS" sheetId="4" r:id="rId4"/>
    <sheet name="EEFOCF" sheetId="5" r:id="rId5"/>
    <sheet name="EEMMQI" sheetId="6" r:id="rId6"/>
    <sheet name="EOEMOP" sheetId="7" r:id="rId7"/>
    <sheet name="EDBPDF" sheetId="8" r:id="rId8"/>
    <sheet name="EDCSDF" sheetId="9" r:id="rId9"/>
    <sheet name="EEIAFF" sheetId="10" r:id="rId10"/>
    <sheet name="EEIF30" sheetId="11" r:id="rId11"/>
    <sheet name="EELMFE" sheetId="12" r:id="rId12"/>
    <sheet name="EEMOF1" sheetId="13" r:id="rId13"/>
    <sheet name="EOCHIF" sheetId="14" r:id="rId14"/>
    <sheet name="EODWHF" sheetId="15" r:id="rId15"/>
    <sheet name="EDBE30" sheetId="16" r:id="rId16"/>
    <sheet name="EEEQTF" sheetId="17" r:id="rId17"/>
    <sheet name="EEPRUA" sheetId="18" r:id="rId18"/>
    <sheet name="EES30E" sheetId="19" r:id="rId19"/>
    <sheet name="EETECF" sheetId="20" r:id="rId20"/>
    <sheet name="EOEDOF" sheetId="21" r:id="rId21"/>
    <sheet name="EDFF33" sheetId="22" r:id="rId22"/>
    <sheet name="EDGSEC" sheetId="23" r:id="rId23"/>
    <sheet name="EDONTF" sheetId="24" r:id="rId24"/>
    <sheet name="EECONF" sheetId="25" r:id="rId25"/>
    <sheet name="EEESCF" sheetId="26" r:id="rId26"/>
    <sheet name="EELMIF" sheetId="27" r:id="rId27"/>
    <sheet name="EEMOFF" sheetId="28" r:id="rId28"/>
    <sheet name="EGSFOF" sheetId="29" r:id="rId29"/>
    <sheet name="ESEFOF" sheetId="30" r:id="rId30"/>
    <sheet name="EDBE31" sheetId="31" r:id="rId31"/>
    <sheet name="EDBE32" sheetId="32" r:id="rId32"/>
    <sheet name="EDCF28" sheetId="33" r:id="rId33"/>
    <sheet name="EDLDUF" sheetId="34" r:id="rId34"/>
    <sheet name="EEBCYF" sheetId="35" r:id="rId35"/>
    <sheet name="EEDGEF" sheetId="36" r:id="rId36"/>
    <sheet name="EEMMQE" sheetId="37" r:id="rId37"/>
    <sheet name="EOUSTF" sheetId="38" r:id="rId38"/>
    <sheet name="AEHYLS" sheetId="39" r:id="rId39"/>
    <sheet name="EDFF32" sheetId="40" r:id="rId40"/>
    <sheet name="EEALVF" sheetId="41" r:id="rId41"/>
    <sheet name="EEARBF" sheetId="42" r:id="rId42"/>
    <sheet name="EEARFD" sheetId="43" r:id="rId43"/>
    <sheet name="EEBCIE" sheetId="44" r:id="rId44"/>
    <sheet name="EEBIEF" sheetId="45" r:id="rId45"/>
    <sheet name="EEESSF" sheetId="46" r:id="rId46"/>
    <sheet name="EEMCPF" sheetId="47" r:id="rId47"/>
    <sheet name="EEN50E" sheetId="48" r:id="rId48"/>
    <sheet name="EESMCF" sheetId="49" r:id="rId49"/>
    <sheet name="EOASEF" sheetId="50" r:id="rId50"/>
    <sheet name="EOUSEF" sheetId="51" r:id="rId51"/>
    <sheet name="ESLVRE" sheetId="52" r:id="rId52"/>
    <sheet name="EDCG37" sheetId="53" r:id="rId53"/>
    <sheet name="EDFF30" sheetId="54" r:id="rId54"/>
    <sheet name="EDFF31" sheetId="55" r:id="rId55"/>
    <sheet name="EDNP27" sheetId="56" r:id="rId56"/>
    <sheet name="EEFINS" sheetId="57" r:id="rId57"/>
    <sheet name="EEMAAF" sheetId="58" r:id="rId58"/>
    <sheet name="EENN50" sheetId="59" r:id="rId59"/>
    <sheet name="EES250" sheetId="60" r:id="rId60"/>
    <sheet name="EGOLDE" sheetId="61" r:id="rId61"/>
    <sheet name="ELLIQF" sheetId="62" r:id="rId62"/>
    <sheet name="EDACBF" sheetId="63" r:id="rId63"/>
    <sheet name="EDBE33" sheetId="64" r:id="rId64"/>
    <sheet name="EDCG27" sheetId="65" r:id="rId65"/>
    <sheet name="EDN1LE" sheetId="66" r:id="rId66"/>
    <sheet name="EDNPSF" sheetId="67" r:id="rId67"/>
    <sheet name="EEECRF" sheetId="68" r:id="rId68"/>
    <sheet name="EEIF50" sheetId="69" r:id="rId69"/>
    <sheet name="EEM150" sheetId="70" r:id="rId70"/>
    <sheet name="EENBEF" sheetId="71" r:id="rId71"/>
  </sheets>
  <definedNames>
    <definedName name="_xlnm._FilterDatabase" localSheetId="0" hidden="1">Index!$A$3:$D$73</definedName>
    <definedName name="Hedging_Positions_through_Futures_AS_ON_MMMM_DD__YYYY___NIL" localSheetId="38">AEHYLS!#REF!</definedName>
    <definedName name="Hedging_Positions_through_Futures_AS_ON_MMMM_DD__YYYY___NIL" localSheetId="62">EDACBF!#REF!</definedName>
    <definedName name="Hedging_Positions_through_Futures_AS_ON_MMMM_DD__YYYY___NIL" localSheetId="15">EDBE30!#REF!</definedName>
    <definedName name="Hedging_Positions_through_Futures_AS_ON_MMMM_DD__YYYY___NIL" localSheetId="30">EDBE31!#REF!</definedName>
    <definedName name="Hedging_Positions_through_Futures_AS_ON_MMMM_DD__YYYY___NIL" localSheetId="31">EDBE32!#REF!</definedName>
    <definedName name="Hedging_Positions_through_Futures_AS_ON_MMMM_DD__YYYY___NIL" localSheetId="63">EDBE33!#REF!</definedName>
    <definedName name="Hedging_Positions_through_Futures_AS_ON_MMMM_DD__YYYY___NIL" localSheetId="7">EDBPDF!#REF!</definedName>
    <definedName name="Hedging_Positions_through_Futures_AS_ON_MMMM_DD__YYYY___NIL" localSheetId="32">EDCF28!#REF!</definedName>
    <definedName name="Hedging_Positions_through_Futures_AS_ON_MMMM_DD__YYYY___NIL" localSheetId="64">EDCG27!#REF!</definedName>
    <definedName name="Hedging_Positions_through_Futures_AS_ON_MMMM_DD__YYYY___NIL" localSheetId="2">EDCG28!#REF!</definedName>
    <definedName name="Hedging_Positions_through_Futures_AS_ON_MMMM_DD__YYYY___NIL" localSheetId="52">EDCG37!#REF!</definedName>
    <definedName name="Hedging_Positions_through_Futures_AS_ON_MMMM_DD__YYYY___NIL" localSheetId="8">EDCSDF!#REF!</definedName>
    <definedName name="Hedging_Positions_through_Futures_AS_ON_MMMM_DD__YYYY___NIL" localSheetId="53">EDFF30!#REF!</definedName>
    <definedName name="Hedging_Positions_through_Futures_AS_ON_MMMM_DD__YYYY___NIL" localSheetId="54">EDFF31!#REF!</definedName>
    <definedName name="Hedging_Positions_through_Futures_AS_ON_MMMM_DD__YYYY___NIL" localSheetId="39">EDFF32!#REF!</definedName>
    <definedName name="Hedging_Positions_through_Futures_AS_ON_MMMM_DD__YYYY___NIL" localSheetId="21">EDFF33!#REF!</definedName>
    <definedName name="Hedging_Positions_through_Futures_AS_ON_MMMM_DD__YYYY___NIL" localSheetId="22">EDGSEC!#REF!</definedName>
    <definedName name="Hedging_Positions_through_Futures_AS_ON_MMMM_DD__YYYY___NIL" localSheetId="33">EDLDUF!#REF!</definedName>
    <definedName name="Hedging_Positions_through_Futures_AS_ON_MMMM_DD__YYYY___NIL" localSheetId="65">EDN1LE!#REF!</definedName>
    <definedName name="Hedging_Positions_through_Futures_AS_ON_MMMM_DD__YYYY___NIL" localSheetId="55">EDNP27!#REF!</definedName>
    <definedName name="Hedging_Positions_through_Futures_AS_ON_MMMM_DD__YYYY___NIL" localSheetId="66">EDNPSF!#REF!</definedName>
    <definedName name="Hedging_Positions_through_Futures_AS_ON_MMMM_DD__YYYY___NIL" localSheetId="23">EDONTF!#REF!</definedName>
    <definedName name="Hedging_Positions_through_Futures_AS_ON_MMMM_DD__YYYY___NIL" localSheetId="40">EEALVF!#REF!</definedName>
    <definedName name="Hedging_Positions_through_Futures_AS_ON_MMMM_DD__YYYY___NIL" localSheetId="41">EEARBF!#REF!</definedName>
    <definedName name="Hedging_Positions_through_Futures_AS_ON_MMMM_DD__YYYY___NIL" localSheetId="42">EEARFD!#REF!</definedName>
    <definedName name="Hedging_Positions_through_Futures_AS_ON_MMMM_DD__YYYY___NIL" localSheetId="43">EEBCIE!#REF!</definedName>
    <definedName name="Hedging_Positions_through_Futures_AS_ON_MMMM_DD__YYYY___NIL" localSheetId="34">EEBCYF!#REF!</definedName>
    <definedName name="Hedging_Positions_through_Futures_AS_ON_MMMM_DD__YYYY___NIL" localSheetId="44">EEBIEF!#REF!</definedName>
    <definedName name="Hedging_Positions_through_Futures_AS_ON_MMMM_DD__YYYY___NIL" localSheetId="24">EECONF!#REF!</definedName>
    <definedName name="Hedging_Positions_through_Futures_AS_ON_MMMM_DD__YYYY___NIL" localSheetId="35">EEDGEF!#REF!</definedName>
    <definedName name="Hedging_Positions_through_Futures_AS_ON_MMMM_DD__YYYY___NIL" localSheetId="67">EEECRF!#REF!</definedName>
    <definedName name="Hedging_Positions_through_Futures_AS_ON_MMMM_DD__YYYY___NIL" localSheetId="3">EEELSS!#REF!</definedName>
    <definedName name="Hedging_Positions_through_Futures_AS_ON_MMMM_DD__YYYY___NIL" localSheetId="16">EEEQTF!#REF!</definedName>
    <definedName name="Hedging_Positions_through_Futures_AS_ON_MMMM_DD__YYYY___NIL" localSheetId="25">EEESCF!#REF!</definedName>
    <definedName name="Hedging_Positions_through_Futures_AS_ON_MMMM_DD__YYYY___NIL" localSheetId="45">EEESSF!#REF!</definedName>
    <definedName name="Hedging_Positions_through_Futures_AS_ON_MMMM_DD__YYYY___NIL" localSheetId="56">EEFINS!#REF!</definedName>
    <definedName name="Hedging_Positions_through_Futures_AS_ON_MMMM_DD__YYYY___NIL" localSheetId="4">EEFOCF!#REF!</definedName>
    <definedName name="Hedging_Positions_through_Futures_AS_ON_MMMM_DD__YYYY___NIL" localSheetId="9">EEIAFF!#REF!</definedName>
    <definedName name="Hedging_Positions_through_Futures_AS_ON_MMMM_DD__YYYY___NIL" localSheetId="10">EEIF30!#REF!</definedName>
    <definedName name="Hedging_Positions_through_Futures_AS_ON_MMMM_DD__YYYY___NIL" localSheetId="68">EEIF50!#REF!</definedName>
    <definedName name="Hedging_Positions_through_Futures_AS_ON_MMMM_DD__YYYY___NIL" localSheetId="11">EELMFE!#REF!</definedName>
    <definedName name="Hedging_Positions_through_Futures_AS_ON_MMMM_DD__YYYY___NIL" localSheetId="26">EELMIF!#REF!</definedName>
    <definedName name="Hedging_Positions_through_Futures_AS_ON_MMMM_DD__YYYY___NIL" localSheetId="69">'EEM150'!#REF!</definedName>
    <definedName name="Hedging_Positions_through_Futures_AS_ON_MMMM_DD__YYYY___NIL" localSheetId="57">EEMAAF!#REF!</definedName>
    <definedName name="Hedging_Positions_through_Futures_AS_ON_MMMM_DD__YYYY___NIL" localSheetId="46">EEMCPF!#REF!</definedName>
    <definedName name="Hedging_Positions_through_Futures_AS_ON_MMMM_DD__YYYY___NIL" localSheetId="36">EEMMQE!#REF!</definedName>
    <definedName name="Hedging_Positions_through_Futures_AS_ON_MMMM_DD__YYYY___NIL" localSheetId="5">EEMMQI!#REF!</definedName>
    <definedName name="Hedging_Positions_through_Futures_AS_ON_MMMM_DD__YYYY___NIL" localSheetId="12">EEMOF1!#REF!</definedName>
    <definedName name="Hedging_Positions_through_Futures_AS_ON_MMMM_DD__YYYY___NIL" localSheetId="27">EEMOFF!#REF!</definedName>
    <definedName name="Hedging_Positions_through_Futures_AS_ON_MMMM_DD__YYYY___NIL" localSheetId="47">EEN50E!#REF!</definedName>
    <definedName name="Hedging_Positions_through_Futures_AS_ON_MMMM_DD__YYYY___NIL" localSheetId="70">EENBEF!#REF!</definedName>
    <definedName name="Hedging_Positions_through_Futures_AS_ON_MMMM_DD__YYYY___NIL" localSheetId="58">EENN50!#REF!</definedName>
    <definedName name="Hedging_Positions_through_Futures_AS_ON_MMMM_DD__YYYY___NIL" localSheetId="17">EEPRUA!#REF!</definedName>
    <definedName name="Hedging_Positions_through_Futures_AS_ON_MMMM_DD__YYYY___NIL" localSheetId="59">'EES250'!#REF!</definedName>
    <definedName name="Hedging_Positions_through_Futures_AS_ON_MMMM_DD__YYYY___NIL" localSheetId="18">EES30E!#REF!</definedName>
    <definedName name="Hedging_Positions_through_Futures_AS_ON_MMMM_DD__YYYY___NIL" localSheetId="48">EESMCF!#REF!</definedName>
    <definedName name="Hedging_Positions_through_Futures_AS_ON_MMMM_DD__YYYY___NIL" localSheetId="19">EETECF!#REF!</definedName>
    <definedName name="Hedging_Positions_through_Futures_AS_ON_MMMM_DD__YYYY___NIL" localSheetId="60">EGOLDE!#REF!</definedName>
    <definedName name="Hedging_Positions_through_Futures_AS_ON_MMMM_DD__YYYY___NIL" localSheetId="28">EGSFOF!#REF!</definedName>
    <definedName name="Hedging_Positions_through_Futures_AS_ON_MMMM_DD__YYYY___NIL" localSheetId="61">ELLIQF!#REF!</definedName>
    <definedName name="Hedging_Positions_through_Futures_AS_ON_MMMM_DD__YYYY___NIL" localSheetId="49">EOASEF!#REF!</definedName>
    <definedName name="Hedging_Positions_through_Futures_AS_ON_MMMM_DD__YYYY___NIL" localSheetId="13">EOCHIF!#REF!</definedName>
    <definedName name="Hedging_Positions_through_Futures_AS_ON_MMMM_DD__YYYY___NIL" localSheetId="14">EODWHF!#REF!</definedName>
    <definedName name="Hedging_Positions_through_Futures_AS_ON_MMMM_DD__YYYY___NIL" localSheetId="20">EOEDOF!#REF!</definedName>
    <definedName name="Hedging_Positions_through_Futures_AS_ON_MMMM_DD__YYYY___NIL" localSheetId="6">EOEMOP!#REF!</definedName>
    <definedName name="Hedging_Positions_through_Futures_AS_ON_MMMM_DD__YYYY___NIL" localSheetId="50">EOUSEF!#REF!</definedName>
    <definedName name="Hedging_Positions_through_Futures_AS_ON_MMMM_DD__YYYY___NIL" localSheetId="37">EOUSTF!#REF!</definedName>
    <definedName name="Hedging_Positions_through_Futures_AS_ON_MMMM_DD__YYYY___NIL" localSheetId="29">ESEFOF!#REF!</definedName>
    <definedName name="Hedging_Positions_through_Futures_AS_ON_MMMM_DD__YYYY___NIL" localSheetId="51">ESLVRE!#REF!</definedName>
    <definedName name="Hedging_Positions_through_Futures_AS_ON_MMMM_DD__YYYY___NIL">EDCF27!#REF!</definedName>
    <definedName name="JPM_Footer_disp" localSheetId="38">AEHYLS!#REF!</definedName>
    <definedName name="JPM_Footer_disp" localSheetId="62">EDACBF!#REF!</definedName>
    <definedName name="JPM_Footer_disp" localSheetId="15">EDBE30!#REF!</definedName>
    <definedName name="JPM_Footer_disp" localSheetId="30">EDBE31!#REF!</definedName>
    <definedName name="JPM_Footer_disp" localSheetId="31">EDBE32!#REF!</definedName>
    <definedName name="JPM_Footer_disp" localSheetId="63">EDBE33!#REF!</definedName>
    <definedName name="JPM_Footer_disp" localSheetId="7">EDBPDF!#REF!</definedName>
    <definedName name="JPM_Footer_disp" localSheetId="32">EDCF28!#REF!</definedName>
    <definedName name="JPM_Footer_disp" localSheetId="64">EDCG27!#REF!</definedName>
    <definedName name="JPM_Footer_disp" localSheetId="2">EDCG28!#REF!</definedName>
    <definedName name="JPM_Footer_disp" localSheetId="52">EDCG37!#REF!</definedName>
    <definedName name="JPM_Footer_disp" localSheetId="8">EDCSDF!#REF!</definedName>
    <definedName name="JPM_Footer_disp" localSheetId="53">EDFF30!#REF!</definedName>
    <definedName name="JPM_Footer_disp" localSheetId="54">EDFF31!#REF!</definedName>
    <definedName name="JPM_Footer_disp" localSheetId="39">EDFF32!#REF!</definedName>
    <definedName name="JPM_Footer_disp" localSheetId="21">EDFF33!#REF!</definedName>
    <definedName name="JPM_Footer_disp" localSheetId="22">EDGSEC!#REF!</definedName>
    <definedName name="JPM_Footer_disp" localSheetId="33">EDLDUF!#REF!</definedName>
    <definedName name="JPM_Footer_disp" localSheetId="65">EDN1LE!#REF!</definedName>
    <definedName name="JPM_Footer_disp" localSheetId="55">EDNP27!#REF!</definedName>
    <definedName name="JPM_Footer_disp" localSheetId="66">EDNPSF!#REF!</definedName>
    <definedName name="JPM_Footer_disp" localSheetId="23">EDONTF!#REF!</definedName>
    <definedName name="JPM_Footer_disp" localSheetId="40">EEALVF!#REF!</definedName>
    <definedName name="JPM_Footer_disp" localSheetId="41">EEARBF!#REF!</definedName>
    <definedName name="JPM_Footer_disp" localSheetId="42">EEARFD!#REF!</definedName>
    <definedName name="JPM_Footer_disp" localSheetId="43">EEBCIE!#REF!</definedName>
    <definedName name="JPM_Footer_disp" localSheetId="34">EEBCYF!#REF!</definedName>
    <definedName name="JPM_Footer_disp" localSheetId="44">EEBIEF!#REF!</definedName>
    <definedName name="JPM_Footer_disp" localSheetId="24">EECONF!#REF!</definedName>
    <definedName name="JPM_Footer_disp" localSheetId="35">EEDGEF!#REF!</definedName>
    <definedName name="JPM_Footer_disp" localSheetId="67">EEECRF!#REF!</definedName>
    <definedName name="JPM_Footer_disp" localSheetId="3">EEELSS!#REF!</definedName>
    <definedName name="JPM_Footer_disp" localSheetId="16">EEEQTF!#REF!</definedName>
    <definedName name="JPM_Footer_disp" localSheetId="25">EEESCF!#REF!</definedName>
    <definedName name="JPM_Footer_disp" localSheetId="45">EEESSF!#REF!</definedName>
    <definedName name="JPM_Footer_disp" localSheetId="56">EEFINS!#REF!</definedName>
    <definedName name="JPM_Footer_disp" localSheetId="4">EEFOCF!#REF!</definedName>
    <definedName name="JPM_Footer_disp" localSheetId="9">EEIAFF!#REF!</definedName>
    <definedName name="JPM_Footer_disp" localSheetId="10">EEIF30!#REF!</definedName>
    <definedName name="JPM_Footer_disp" localSheetId="68">EEIF50!#REF!</definedName>
    <definedName name="JPM_Footer_disp" localSheetId="11">EELMFE!#REF!</definedName>
    <definedName name="JPM_Footer_disp" localSheetId="26">EELMIF!#REF!</definedName>
    <definedName name="JPM_Footer_disp" localSheetId="69">'EEM150'!#REF!</definedName>
    <definedName name="JPM_Footer_disp" localSheetId="57">EEMAAF!#REF!</definedName>
    <definedName name="JPM_Footer_disp" localSheetId="46">EEMCPF!#REF!</definedName>
    <definedName name="JPM_Footer_disp" localSheetId="36">EEMMQE!#REF!</definedName>
    <definedName name="JPM_Footer_disp" localSheetId="5">EEMMQI!#REF!</definedName>
    <definedName name="JPM_Footer_disp" localSheetId="12">EEMOF1!#REF!</definedName>
    <definedName name="JPM_Footer_disp" localSheetId="27">EEMOFF!#REF!</definedName>
    <definedName name="JPM_Footer_disp" localSheetId="47">EEN50E!#REF!</definedName>
    <definedName name="JPM_Footer_disp" localSheetId="70">EENBEF!#REF!</definedName>
    <definedName name="JPM_Footer_disp" localSheetId="58">EENN50!#REF!</definedName>
    <definedName name="JPM_Footer_disp" localSheetId="17">EEPRUA!#REF!</definedName>
    <definedName name="JPM_Footer_disp" localSheetId="59">'EES250'!#REF!</definedName>
    <definedName name="JPM_Footer_disp" localSheetId="18">EES30E!#REF!</definedName>
    <definedName name="JPM_Footer_disp" localSheetId="48">EESMCF!#REF!</definedName>
    <definedName name="JPM_Footer_disp" localSheetId="19">EETECF!#REF!</definedName>
    <definedName name="JPM_Footer_disp" localSheetId="60">EGOLDE!#REF!</definedName>
    <definedName name="JPM_Footer_disp" localSheetId="28">EGSFOF!#REF!</definedName>
    <definedName name="JPM_Footer_disp" localSheetId="61">ELLIQF!#REF!</definedName>
    <definedName name="JPM_Footer_disp" localSheetId="49">EOASEF!#REF!</definedName>
    <definedName name="JPM_Footer_disp" localSheetId="13">EOCHIF!#REF!</definedName>
    <definedName name="JPM_Footer_disp" localSheetId="14">EODWHF!#REF!</definedName>
    <definedName name="JPM_Footer_disp" localSheetId="20">EOEDOF!#REF!</definedName>
    <definedName name="JPM_Footer_disp" localSheetId="6">EOEMOP!#REF!</definedName>
    <definedName name="JPM_Footer_disp" localSheetId="50">EOUSEF!#REF!</definedName>
    <definedName name="JPM_Footer_disp" localSheetId="37">EOUSTF!#REF!</definedName>
    <definedName name="JPM_Footer_disp" localSheetId="29">ESEFOF!#REF!</definedName>
    <definedName name="JPM_Footer_disp" localSheetId="51">ESLVRE!#REF!</definedName>
    <definedName name="JPM_Footer_disp">EDCF27!#REF!</definedName>
    <definedName name="JPM_Footer_disp12" localSheetId="38">AEHYLS!#REF!</definedName>
    <definedName name="JPM_Footer_disp12" localSheetId="62">EDACBF!#REF!</definedName>
    <definedName name="JPM_Footer_disp12" localSheetId="15">EDBE30!#REF!</definedName>
    <definedName name="JPM_Footer_disp12" localSheetId="30">EDBE31!#REF!</definedName>
    <definedName name="JPM_Footer_disp12" localSheetId="31">EDBE32!#REF!</definedName>
    <definedName name="JPM_Footer_disp12" localSheetId="63">EDBE33!#REF!</definedName>
    <definedName name="JPM_Footer_disp12" localSheetId="7">EDBPDF!#REF!</definedName>
    <definedName name="JPM_Footer_disp12" localSheetId="32">EDCF28!#REF!</definedName>
    <definedName name="JPM_Footer_disp12" localSheetId="64">EDCG27!#REF!</definedName>
    <definedName name="JPM_Footer_disp12" localSheetId="2">EDCG28!#REF!</definedName>
    <definedName name="JPM_Footer_disp12" localSheetId="52">EDCG37!#REF!</definedName>
    <definedName name="JPM_Footer_disp12" localSheetId="8">EDCSDF!#REF!</definedName>
    <definedName name="JPM_Footer_disp12" localSheetId="53">EDFF30!#REF!</definedName>
    <definedName name="JPM_Footer_disp12" localSheetId="54">EDFF31!#REF!</definedName>
    <definedName name="JPM_Footer_disp12" localSheetId="39">EDFF32!#REF!</definedName>
    <definedName name="JPM_Footer_disp12" localSheetId="21">EDFF33!#REF!</definedName>
    <definedName name="JPM_Footer_disp12" localSheetId="22">EDGSEC!#REF!</definedName>
    <definedName name="JPM_Footer_disp12" localSheetId="33">EDLDUF!#REF!</definedName>
    <definedName name="JPM_Footer_disp12" localSheetId="65">EDN1LE!#REF!</definedName>
    <definedName name="JPM_Footer_disp12" localSheetId="55">EDNP27!#REF!</definedName>
    <definedName name="JPM_Footer_disp12" localSheetId="66">EDNPSF!#REF!</definedName>
    <definedName name="JPM_Footer_disp12" localSheetId="23">EDONTF!#REF!</definedName>
    <definedName name="JPM_Footer_disp12" localSheetId="40">EEALVF!#REF!</definedName>
    <definedName name="JPM_Footer_disp12" localSheetId="41">EEARBF!#REF!</definedName>
    <definedName name="JPM_Footer_disp12" localSheetId="42">EEARFD!#REF!</definedName>
    <definedName name="JPM_Footer_disp12" localSheetId="43">EEBCIE!#REF!</definedName>
    <definedName name="JPM_Footer_disp12" localSheetId="34">EEBCYF!#REF!</definedName>
    <definedName name="JPM_Footer_disp12" localSheetId="44">EEBIEF!#REF!</definedName>
    <definedName name="JPM_Footer_disp12" localSheetId="24">EECONF!#REF!</definedName>
    <definedName name="JPM_Footer_disp12" localSheetId="35">EEDGEF!#REF!</definedName>
    <definedName name="JPM_Footer_disp12" localSheetId="67">EEECRF!#REF!</definedName>
    <definedName name="JPM_Footer_disp12" localSheetId="3">EEELSS!#REF!</definedName>
    <definedName name="JPM_Footer_disp12" localSheetId="16">EEEQTF!#REF!</definedName>
    <definedName name="JPM_Footer_disp12" localSheetId="25">EEESCF!#REF!</definedName>
    <definedName name="JPM_Footer_disp12" localSheetId="45">EEESSF!#REF!</definedName>
    <definedName name="JPM_Footer_disp12" localSheetId="56">EEFINS!#REF!</definedName>
    <definedName name="JPM_Footer_disp12" localSheetId="4">EEFOCF!#REF!</definedName>
    <definedName name="JPM_Footer_disp12" localSheetId="9">EEIAFF!#REF!</definedName>
    <definedName name="JPM_Footer_disp12" localSheetId="10">EEIF30!#REF!</definedName>
    <definedName name="JPM_Footer_disp12" localSheetId="68">EEIF50!#REF!</definedName>
    <definedName name="JPM_Footer_disp12" localSheetId="11">EELMFE!#REF!</definedName>
    <definedName name="JPM_Footer_disp12" localSheetId="26">EELMIF!#REF!</definedName>
    <definedName name="JPM_Footer_disp12" localSheetId="69">'EEM150'!#REF!</definedName>
    <definedName name="JPM_Footer_disp12" localSheetId="57">EEMAAF!#REF!</definedName>
    <definedName name="JPM_Footer_disp12" localSheetId="46">EEMCPF!#REF!</definedName>
    <definedName name="JPM_Footer_disp12" localSheetId="36">EEMMQE!#REF!</definedName>
    <definedName name="JPM_Footer_disp12" localSheetId="5">EEMMQI!#REF!</definedName>
    <definedName name="JPM_Footer_disp12" localSheetId="12">EEMOF1!#REF!</definedName>
    <definedName name="JPM_Footer_disp12" localSheetId="27">EEMOFF!#REF!</definedName>
    <definedName name="JPM_Footer_disp12" localSheetId="47">EEN50E!#REF!</definedName>
    <definedName name="JPM_Footer_disp12" localSheetId="70">EENBEF!#REF!</definedName>
    <definedName name="JPM_Footer_disp12" localSheetId="58">EENN50!#REF!</definedName>
    <definedName name="JPM_Footer_disp12" localSheetId="17">EEPRUA!#REF!</definedName>
    <definedName name="JPM_Footer_disp12" localSheetId="59">'EES250'!#REF!</definedName>
    <definedName name="JPM_Footer_disp12" localSheetId="18">EES30E!#REF!</definedName>
    <definedName name="JPM_Footer_disp12" localSheetId="48">EESMCF!#REF!</definedName>
    <definedName name="JPM_Footer_disp12" localSheetId="19">EETECF!#REF!</definedName>
    <definedName name="JPM_Footer_disp12" localSheetId="60">EGOLDE!#REF!</definedName>
    <definedName name="JPM_Footer_disp12" localSheetId="28">EGSFOF!#REF!</definedName>
    <definedName name="JPM_Footer_disp12" localSheetId="61">ELLIQF!#REF!</definedName>
    <definedName name="JPM_Footer_disp12" localSheetId="49">EOASEF!#REF!</definedName>
    <definedName name="JPM_Footer_disp12" localSheetId="13">EOCHIF!#REF!</definedName>
    <definedName name="JPM_Footer_disp12" localSheetId="14">EODWHF!#REF!</definedName>
    <definedName name="JPM_Footer_disp12" localSheetId="20">EOEDOF!#REF!</definedName>
    <definedName name="JPM_Footer_disp12" localSheetId="6">EOEMOP!#REF!</definedName>
    <definedName name="JPM_Footer_disp12" localSheetId="50">EOUSEF!#REF!</definedName>
    <definedName name="JPM_Footer_disp12" localSheetId="37">EOUSTF!#REF!</definedName>
    <definedName name="JPM_Footer_disp12" localSheetId="29">ESEFOF!#REF!</definedName>
    <definedName name="JPM_Footer_disp12" localSheetId="51">ESLVRE!#REF!</definedName>
    <definedName name="JPM_Footer_disp12">EDCF27!#REF!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71" l="1"/>
  <c r="H1" i="70"/>
  <c r="H1" i="69"/>
  <c r="F90" i="68"/>
  <c r="E90" i="68"/>
  <c r="H1" i="68"/>
  <c r="B102" i="67"/>
  <c r="H1" i="67"/>
  <c r="B33" i="66"/>
  <c r="H1" i="66"/>
  <c r="B61" i="65"/>
  <c r="H1" i="65"/>
  <c r="B72" i="64"/>
  <c r="H1" i="64"/>
  <c r="B112" i="63"/>
  <c r="H1" i="63"/>
  <c r="B173" i="62"/>
  <c r="H1" i="62"/>
  <c r="F12" i="61"/>
  <c r="E12" i="61"/>
  <c r="F11" i="61"/>
  <c r="H1" i="61"/>
  <c r="H1" i="60"/>
  <c r="H1" i="59"/>
  <c r="H1" i="57"/>
  <c r="B82" i="56"/>
  <c r="H1" i="56"/>
  <c r="B41" i="55"/>
  <c r="H1" i="55"/>
  <c r="B41" i="54"/>
  <c r="H1" i="54"/>
  <c r="B70" i="53"/>
  <c r="H1" i="53"/>
  <c r="F12" i="52"/>
  <c r="E12" i="52"/>
  <c r="F11" i="52"/>
  <c r="H1" i="52"/>
  <c r="H1" i="51"/>
  <c r="H1" i="50"/>
  <c r="H1" i="49"/>
  <c r="H1" i="48"/>
  <c r="H1" i="47"/>
  <c r="F124" i="46"/>
  <c r="E124" i="46"/>
  <c r="H1" i="46"/>
  <c r="H1" i="45"/>
  <c r="H1" i="44"/>
  <c r="F145" i="43"/>
  <c r="E145" i="43"/>
  <c r="H1" i="43"/>
  <c r="F179" i="42"/>
  <c r="E179" i="42"/>
  <c r="H1" i="42"/>
  <c r="H1" i="41"/>
  <c r="B41" i="40"/>
  <c r="H1" i="40"/>
  <c r="F75" i="39"/>
  <c r="E75" i="39"/>
  <c r="H1" i="39"/>
  <c r="H1" i="38"/>
  <c r="H1" i="37"/>
  <c r="F80" i="36"/>
  <c r="E80" i="36"/>
  <c r="H1" i="36"/>
  <c r="F86" i="35"/>
  <c r="E86" i="35"/>
  <c r="F76" i="35"/>
  <c r="E76" i="35"/>
  <c r="H1" i="35"/>
  <c r="B90" i="34"/>
  <c r="H1" i="34"/>
  <c r="B62" i="33"/>
  <c r="H1" i="33"/>
  <c r="B79" i="32"/>
  <c r="H1" i="32"/>
  <c r="B93" i="31"/>
  <c r="H1" i="31"/>
  <c r="H1" i="30"/>
  <c r="H1" i="29"/>
  <c r="H1" i="28"/>
  <c r="H1" i="27"/>
  <c r="H1" i="26"/>
  <c r="H1" i="25"/>
  <c r="B61" i="24"/>
  <c r="H1" i="24"/>
  <c r="B80" i="23"/>
  <c r="H1" i="23"/>
  <c r="B41" i="22"/>
  <c r="H1" i="22"/>
  <c r="H1" i="21"/>
  <c r="H1" i="20"/>
  <c r="H1" i="19"/>
  <c r="F94" i="18"/>
  <c r="E94" i="18"/>
  <c r="H1" i="18"/>
  <c r="H1" i="17"/>
  <c r="B126" i="16"/>
  <c r="H1" i="16"/>
  <c r="H1" i="15"/>
  <c r="H1" i="14"/>
  <c r="H1" i="13"/>
  <c r="H1" i="12"/>
  <c r="H1" i="11"/>
  <c r="H1" i="10"/>
  <c r="B66" i="9"/>
  <c r="H1" i="9"/>
  <c r="B117" i="8"/>
  <c r="H1" i="8"/>
  <c r="H1" i="7"/>
  <c r="H1" i="6"/>
  <c r="H1" i="5"/>
  <c r="H1" i="4"/>
  <c r="B59" i="3"/>
  <c r="H1" i="3"/>
  <c r="B62" i="2"/>
  <c r="H1" i="2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207" i="58"/>
  <c r="F187" i="58"/>
  <c r="F170" i="58"/>
  <c r="E170" i="58"/>
  <c r="F169" i="58"/>
  <c r="F167" i="58"/>
  <c r="F50" i="58"/>
  <c r="E50" i="58"/>
  <c r="H1" i="58"/>
</calcChain>
</file>

<file path=xl/sharedStrings.xml><?xml version="1.0" encoding="utf-8"?>
<sst xmlns="http://schemas.openxmlformats.org/spreadsheetml/2006/main" count="16142" uniqueCount="3321">
  <si>
    <t>PORTFOLIO STATEMENT OF EDELWEISS MULTI ASSET ALLOCATION FUND AS ON FEBRUARY 28, 2026</t>
  </si>
  <si>
    <t>(An open-ended scheme investing in Equity, Debt, Commodities and in units of REITs &amp; InvITs)</t>
  </si>
  <si>
    <t>Name of the Instrument</t>
  </si>
  <si>
    <t>ISIN</t>
  </si>
  <si>
    <t>Rating/Industry</t>
  </si>
  <si>
    <t>Quantity</t>
  </si>
  <si>
    <t>Market/Fair Value(Rs. In Lacs)</t>
  </si>
  <si>
    <t>% to Net Assets</t>
  </si>
  <si>
    <t>YIELD</t>
  </si>
  <si>
    <t>Equity &amp; Equity related</t>
  </si>
  <si>
    <t>(a)Listed / Awaiting listing on Stock Exchanges</t>
  </si>
  <si>
    <t>HDFC Bank Ltd.</t>
  </si>
  <si>
    <t>INE040A01034</t>
  </si>
  <si>
    <t>Banks</t>
  </si>
  <si>
    <t>Steel Authority of India Ltd.</t>
  </si>
  <si>
    <t>INE114A01011</t>
  </si>
  <si>
    <t>Ferrous Metals</t>
  </si>
  <si>
    <t>Vodafone Idea Ltd.</t>
  </si>
  <si>
    <t>INE669E01016</t>
  </si>
  <si>
    <t>Telecom - Services</t>
  </si>
  <si>
    <t>Reliance Industries Ltd.</t>
  </si>
  <si>
    <t>INE002A01018</t>
  </si>
  <si>
    <t>Petroleum Products</t>
  </si>
  <si>
    <t>Bharti Airtel Ltd.</t>
  </si>
  <si>
    <t>INE397D01024</t>
  </si>
  <si>
    <t>ICICI Bank Ltd.</t>
  </si>
  <si>
    <t>INE090A01021</t>
  </si>
  <si>
    <t>Grasim Industries Ltd.</t>
  </si>
  <si>
    <t>INE047A01021</t>
  </si>
  <si>
    <t>Cement &amp; Cement Products</t>
  </si>
  <si>
    <t>Hindustan Aeronautics Ltd.</t>
  </si>
  <si>
    <t>INE066F01020</t>
  </si>
  <si>
    <t>Aerospace &amp; Defense</t>
  </si>
  <si>
    <t>Bharat Electronics Ltd.</t>
  </si>
  <si>
    <t>INE263A01024</t>
  </si>
  <si>
    <t>Kotak Mahindra Bank Ltd.</t>
  </si>
  <si>
    <t>INE237A01036</t>
  </si>
  <si>
    <t>Mahindra &amp; Mahindra Ltd.</t>
  </si>
  <si>
    <t>INE101A01026</t>
  </si>
  <si>
    <t>Automobiles</t>
  </si>
  <si>
    <t>Hindustan Petroleum Corporation Ltd.</t>
  </si>
  <si>
    <t>INE094A01015</t>
  </si>
  <si>
    <t>Eternal Ltd.</t>
  </si>
  <si>
    <t>INE758T01015</t>
  </si>
  <si>
    <t>Retailing</t>
  </si>
  <si>
    <t>Yes Bank Ltd.</t>
  </si>
  <si>
    <t>INE528G01035</t>
  </si>
  <si>
    <t>Vedanta Ltd.</t>
  </si>
  <si>
    <t>INE205A01025</t>
  </si>
  <si>
    <t>Diversified Metals</t>
  </si>
  <si>
    <t>National Aluminium Company Ltd.</t>
  </si>
  <si>
    <t>INE139A01034</t>
  </si>
  <si>
    <t>Non - Ferrous Metals</t>
  </si>
  <si>
    <t>Jio Financial Services Ltd.</t>
  </si>
  <si>
    <t>INE758E01017</t>
  </si>
  <si>
    <t>Finance</t>
  </si>
  <si>
    <t>Ultratech Cement Ltd.</t>
  </si>
  <si>
    <t>INE481G01011</t>
  </si>
  <si>
    <t>ITC Ltd.</t>
  </si>
  <si>
    <t>INE154A01025</t>
  </si>
  <si>
    <t>Diversified FMCG</t>
  </si>
  <si>
    <t>Aurobindo Pharma Ltd.</t>
  </si>
  <si>
    <t>INE406A01037</t>
  </si>
  <si>
    <t>Pharmaceuticals &amp; Biotechnology</t>
  </si>
  <si>
    <t>Shriram Finance Ltd.</t>
  </si>
  <si>
    <t>INE721A01047</t>
  </si>
  <si>
    <t>TVS Motor Company Ltd.</t>
  </si>
  <si>
    <t>INE494B01023</t>
  </si>
  <si>
    <t>Tata Steel Ltd.</t>
  </si>
  <si>
    <t>INE081A01020</t>
  </si>
  <si>
    <t>JSW Steel Ltd.</t>
  </si>
  <si>
    <t>INE019A01038</t>
  </si>
  <si>
    <t>Fortis Healthcare Ltd.</t>
  </si>
  <si>
    <t>INE061F01013</t>
  </si>
  <si>
    <t>Healthcare Services</t>
  </si>
  <si>
    <t>Axis Bank Ltd.</t>
  </si>
  <si>
    <t>INE238A01034</t>
  </si>
  <si>
    <t>Adani Energy Solutions Ltd.</t>
  </si>
  <si>
    <t>INE931S01010</t>
  </si>
  <si>
    <t>Power</t>
  </si>
  <si>
    <t>Glenmark Pharmaceuticals Ltd.</t>
  </si>
  <si>
    <t>INE935A01035</t>
  </si>
  <si>
    <t>PB Fintech Ltd.</t>
  </si>
  <si>
    <t>INE417T01026</t>
  </si>
  <si>
    <t>Financial Technology (Fintech)</t>
  </si>
  <si>
    <t>Divi's Laboratories Ltd.</t>
  </si>
  <si>
    <t>INE361B01024</t>
  </si>
  <si>
    <t>Tube Investments Of India Ltd.</t>
  </si>
  <si>
    <t>INE974X01010</t>
  </si>
  <si>
    <t>Auto Components</t>
  </si>
  <si>
    <t>Kaynes Technology India Ltd.</t>
  </si>
  <si>
    <t>INE918Z01012</t>
  </si>
  <si>
    <t>Industrial Manufacturing</t>
  </si>
  <si>
    <t>Oil &amp; Natural Gas Corporation Ltd.</t>
  </si>
  <si>
    <t>INE213A01029</t>
  </si>
  <si>
    <t>Oil</t>
  </si>
  <si>
    <t>Max Healthcare Institute Ltd.</t>
  </si>
  <si>
    <t>INE027H01010</t>
  </si>
  <si>
    <t>BSE Ltd.</t>
  </si>
  <si>
    <t>INE118H01025</t>
  </si>
  <si>
    <t>Capital Markets</t>
  </si>
  <si>
    <t>Prestige Estates Projects Ltd.</t>
  </si>
  <si>
    <t>INE811K01011</t>
  </si>
  <si>
    <t>Realty</t>
  </si>
  <si>
    <t>Pidilite Industries Ltd.</t>
  </si>
  <si>
    <t>INE318A01026</t>
  </si>
  <si>
    <t>Chemicals &amp; Petrochemicals</t>
  </si>
  <si>
    <t>Dabur India Ltd.</t>
  </si>
  <si>
    <t>INE016A01026</t>
  </si>
  <si>
    <t>Personal Products</t>
  </si>
  <si>
    <t>Hindalco Industries Ltd.</t>
  </si>
  <si>
    <t>INE038A01020</t>
  </si>
  <si>
    <t>Tata Consumer Products Ltd.</t>
  </si>
  <si>
    <t>INE192A01025</t>
  </si>
  <si>
    <t>Agricultural Food &amp; other Products</t>
  </si>
  <si>
    <t>Bank of Baroda</t>
  </si>
  <si>
    <t>INE028A01039</t>
  </si>
  <si>
    <t>Adani Ports &amp; Special Economic Zone Ltd.</t>
  </si>
  <si>
    <t>INE742F01042</t>
  </si>
  <si>
    <t>Transport Infrastructure</t>
  </si>
  <si>
    <t>Sub Total</t>
  </si>
  <si>
    <t>TOTAL</t>
  </si>
  <si>
    <t>Derivatives</t>
  </si>
  <si>
    <t>(a) Index/Stock Future</t>
  </si>
  <si>
    <t>Adani Ports &amp; Special Economic Zone Ltd.30/03/2026</t>
  </si>
  <si>
    <t>Bank of Baroda30/03/2026</t>
  </si>
  <si>
    <t>Tata Consumer Products Ltd.30/03/2026</t>
  </si>
  <si>
    <t>Hindalco Industries Ltd.30/03/2026</t>
  </si>
  <si>
    <t>Dabur India Ltd.30/03/2026</t>
  </si>
  <si>
    <t>Pidilite Industries Ltd.30/03/2026</t>
  </si>
  <si>
    <t>Prestige Estates Projects Ltd.30/03/2026</t>
  </si>
  <si>
    <t>BSE Ltd.30/03/2026</t>
  </si>
  <si>
    <t>Max Healthcare Institute Ltd.30/03/2026</t>
  </si>
  <si>
    <t>Oil &amp; Natural Gas Corporation Ltd.30/03/2026</t>
  </si>
  <si>
    <t>Kaynes Technology India Ltd.30/03/2026</t>
  </si>
  <si>
    <t>Tube Investments Of India Ltd.30/03/2026</t>
  </si>
  <si>
    <t>Divi's Laboratories Ltd.30/03/2026</t>
  </si>
  <si>
    <t>PB Fintech Ltd.30/03/2026</t>
  </si>
  <si>
    <t>Glenmark Pharmaceuticals Ltd.30/03/2026</t>
  </si>
  <si>
    <t>Adani Energy Solutions Ltd.30/03/2026</t>
  </si>
  <si>
    <t>Axis Bank Ltd.30/03/2026</t>
  </si>
  <si>
    <t>Fortis Healthcare Ltd.30/03/2026</t>
  </si>
  <si>
    <t>JSW Steel Ltd.30/03/2026</t>
  </si>
  <si>
    <t>Tata Steel Ltd.30/03/2026</t>
  </si>
  <si>
    <t>TVS Motor Company Ltd.30/03/2026</t>
  </si>
  <si>
    <t>Shriram Finance Ltd.30/03/2026</t>
  </si>
  <si>
    <t>Aurobindo Pharma Ltd.30/03/2026</t>
  </si>
  <si>
    <t>ITC Ltd.30/03/2026</t>
  </si>
  <si>
    <t>Ultratech Cement Ltd.30/03/2026</t>
  </si>
  <si>
    <t>Jio Financial Services Ltd.30/03/2026</t>
  </si>
  <si>
    <t>National Aluminium Company Ltd.30/03/2026</t>
  </si>
  <si>
    <t>Vedanta Ltd.30/03/2026</t>
  </si>
  <si>
    <t>Yes Bank Ltd.30/03/2026</t>
  </si>
  <si>
    <t>Eternal Ltd.30/03/2026</t>
  </si>
  <si>
    <t>Hindustan Petroleum Corporation Ltd.30/03/2026</t>
  </si>
  <si>
    <t>Mahindra &amp; Mahindra Ltd.30/03/2026</t>
  </si>
  <si>
    <t>Kotak Mahindra Bank Ltd.30/03/2026</t>
  </si>
  <si>
    <t>Bharat Electronics Ltd.30/03/2026</t>
  </si>
  <si>
    <t>Hindustan Aeronautics Ltd.30/03/2026</t>
  </si>
  <si>
    <t>Grasim Industries Ltd.30/03/2026</t>
  </si>
  <si>
    <t>ICICI Bank Ltd.30/03/2026</t>
  </si>
  <si>
    <t>Bharti Airtel Ltd.30/03/2026</t>
  </si>
  <si>
    <t>Reliance Industries Ltd.30/03/2026</t>
  </si>
  <si>
    <t>Vodafone Idea Ltd.30/03/2026</t>
  </si>
  <si>
    <t>Steel Authority of India Ltd.30/03/2026</t>
  </si>
  <si>
    <t>HDFC Bank Ltd.30/03/2026</t>
  </si>
  <si>
    <t>(b) Exchange Traded Commodity Derivatives</t>
  </si>
  <si>
    <t>SILVER-05May2026-MCX</t>
  </si>
  <si>
    <t>GOLDMINI-03Apr2026-MCX</t>
  </si>
  <si>
    <t>GOLD-02Apr2026-MCX</t>
  </si>
  <si>
    <t>GOLDMINI-05Mar2026-MCX</t>
  </si>
  <si>
    <t>Debt Instruments</t>
  </si>
  <si>
    <t>(a)Listed / Awaiting listing on stock Exchanges</t>
  </si>
  <si>
    <t>7.62% NABARD NCD SR 24H RED 10-05-2029**</t>
  </si>
  <si>
    <t>INE261F08EH1</t>
  </si>
  <si>
    <t>CRISIL AAA</t>
  </si>
  <si>
    <t>7.51% SIDBI SR V NCD RED 12-06-2028**</t>
  </si>
  <si>
    <t>INE556F08KU4</t>
  </si>
  <si>
    <t>8.3333%HDB FIN SR 213 A1 NCD 06-08-27**</t>
  </si>
  <si>
    <t>INE756I07FA8</t>
  </si>
  <si>
    <t>7.53% NABARD NCD SR 25E RED 24-03-28**</t>
  </si>
  <si>
    <t>INE261F08EM1</t>
  </si>
  <si>
    <t>ICRA AAA</t>
  </si>
  <si>
    <t>7.1104% ADITYA BIRLA HSG SR D1 R30-07-27**</t>
  </si>
  <si>
    <t>INE831R07607</t>
  </si>
  <si>
    <t>8.20% ADITYA BIRLA HSG SR L1 R19-05-2027**</t>
  </si>
  <si>
    <t>INE831R07441</t>
  </si>
  <si>
    <t>7.75% TATA CAP HSG FIN SR A 18-05-2027**</t>
  </si>
  <si>
    <t>INE033L07HQ8</t>
  </si>
  <si>
    <t>7.35%BHARTI TELECO SRXXV 15-10-27**</t>
  </si>
  <si>
    <t>INE403D08272</t>
  </si>
  <si>
    <t>7.2959% ADITYA BIRLA CAP 15-09-28**</t>
  </si>
  <si>
    <t>INE674K07069</t>
  </si>
  <si>
    <t>7.40% BHARTI TELE XXVIII 01-02-29**</t>
  </si>
  <si>
    <t>INE403D08298</t>
  </si>
  <si>
    <t>6.80% AXIS FIN LTD NCD R 18-11-26**</t>
  </si>
  <si>
    <t>INE891K07721</t>
  </si>
  <si>
    <t>8.0359% KOTAK MAH INVEST NCD R 06-10-26**</t>
  </si>
  <si>
    <t>INE975F07IM9</t>
  </si>
  <si>
    <t>7.92% ADITYA BIRLA CAP NCD RED 27-12-27**</t>
  </si>
  <si>
    <t>INE860H07IG1</t>
  </si>
  <si>
    <t>7.75% SIDBI SR VII NCD RED 10-06-27**</t>
  </si>
  <si>
    <t>INE556F08KN9</t>
  </si>
  <si>
    <t>8.35% IRFC NCD RED 13-03-2029**</t>
  </si>
  <si>
    <t>INE053F07BC1</t>
  </si>
  <si>
    <t>8.00% BAJAJ FINANCE NCD RD 17-10-28**</t>
  </si>
  <si>
    <t>INE296A07SQ1</t>
  </si>
  <si>
    <t>8.1701% ABHFL SR D1 NCD 25-08-27**</t>
  </si>
  <si>
    <t>INE831R07466</t>
  </si>
  <si>
    <t>7.49% SIDBI SR VIII NCD RED 11-06-2029**</t>
  </si>
  <si>
    <t>INE556F08KX8</t>
  </si>
  <si>
    <t>7.79% SIDBI NCD SR IV NCD RED 19-04-2027**</t>
  </si>
  <si>
    <t>INE556F08KK5</t>
  </si>
  <si>
    <t>7.65% HDB FIN SERV NCD 10-09-27**</t>
  </si>
  <si>
    <t>INE756I07EJ2</t>
  </si>
  <si>
    <t>6.90% LIC HOUSING FIN TR 456 R 17-09-27**</t>
  </si>
  <si>
    <t>INE115A07RH4</t>
  </si>
  <si>
    <t>7.3382% KOTAK MAHINDRA INV NCD 28-11-28**</t>
  </si>
  <si>
    <t>INE975F07IV0</t>
  </si>
  <si>
    <t>8.33% ADITYA BIRLA CAP SR L1 NCD19-05-27**</t>
  </si>
  <si>
    <t>INE860H07IY4</t>
  </si>
  <si>
    <t>7.59%NATIONAL HOUSING BANK NCD 08-09-27**</t>
  </si>
  <si>
    <t>INE557F08FZ1</t>
  </si>
  <si>
    <t>7.8445% TATA CAP HSG FIN SR A 18-09-2026**</t>
  </si>
  <si>
    <t>INE033L07IC6</t>
  </si>
  <si>
    <t>8% ADITYA BIRLA CAP SR I RED 09-10-2026**</t>
  </si>
  <si>
    <t>INE860H07IQ0</t>
  </si>
  <si>
    <t>7.865% LIC HSG FIN LT TR443 NCD 20-08-26**</t>
  </si>
  <si>
    <t>INE115A07QT1</t>
  </si>
  <si>
    <t>6.35% HDB FIN A1 FX 169 RED 11-09-26**</t>
  </si>
  <si>
    <t>INE756I07DX5</t>
  </si>
  <si>
    <t>7.74% LIC HSG TR448 NCD 22-10-27**</t>
  </si>
  <si>
    <t>INE115A07QZ8</t>
  </si>
  <si>
    <t>7.8989% ADITYA BIRLA HSG SR K2 08-06-27**</t>
  </si>
  <si>
    <t>INE831R07557</t>
  </si>
  <si>
    <t>Government Securities</t>
  </si>
  <si>
    <t>7.38% GOVT OF INDIA RED 20-06-2027</t>
  </si>
  <si>
    <t>IN0020220037</t>
  </si>
  <si>
    <t>SOVEREIGN</t>
  </si>
  <si>
    <t>7.26% GOVT OF INDIA RED 06-02-2033</t>
  </si>
  <si>
    <t>IN0020220151</t>
  </si>
  <si>
    <t>7.06% GOVT OF INDIA RED 10-04-2028</t>
  </si>
  <si>
    <t>IN0020230010</t>
  </si>
  <si>
    <t>6.54% GOVT OF INDIA RED 17-01-2032</t>
  </si>
  <si>
    <t>IN0020210244</t>
  </si>
  <si>
    <t>7.10% GOVT OF INDIA RED 18-04-2029</t>
  </si>
  <si>
    <t>IN0020220011</t>
  </si>
  <si>
    <t>(b)Privately Placed/Unlisted</t>
  </si>
  <si>
    <t>NIL</t>
  </si>
  <si>
    <t>(c)Securitised Debt Instruments</t>
  </si>
  <si>
    <t>Others</t>
  </si>
  <si>
    <t>a) Gold</t>
  </si>
  <si>
    <t>Gold</t>
  </si>
  <si>
    <t>IDIA00500001</t>
  </si>
  <si>
    <t>b) Silver</t>
  </si>
  <si>
    <t>Silver</t>
  </si>
  <si>
    <t>IDIA00500002</t>
  </si>
  <si>
    <t>Investment in Mutual fund</t>
  </si>
  <si>
    <t>EDEL CRIS-IBX AAA NBFC-HFC-JUN 27 IND FD</t>
  </si>
  <si>
    <t>INF754K01UG7</t>
  </si>
  <si>
    <t>EDEL CRI IBX AAA FIN S JN 28-DIRECT-GR</t>
  </si>
  <si>
    <t>INF754K01TP0</t>
  </si>
  <si>
    <t>TREPS / Reverse Repo</t>
  </si>
  <si>
    <t>Clearing Corporation of India Ltd.</t>
  </si>
  <si>
    <t>Accrued Interest</t>
  </si>
  <si>
    <t>Net Receivables/(Payables)</t>
  </si>
  <si>
    <t>GRAND TOTAL</t>
  </si>
  <si>
    <t>Net Receivables/(Payables) include Net Current Assets as well as the Mark to Market on derivative trades.</t>
  </si>
  <si>
    <t>**Non Traded Security</t>
  </si>
  <si>
    <t>Notes:</t>
  </si>
  <si>
    <t>1. Security in default beyond its maturiy date</t>
  </si>
  <si>
    <t>2. NAV at the beginning of the period (Rs. per unit)</t>
  </si>
  <si>
    <t>Plan /option (Face Value 10)</t>
  </si>
  <si>
    <t>As on</t>
  </si>
  <si>
    <t>Direct Plan  Growth Option</t>
  </si>
  <si>
    <t>Direct Plan IDCW Option</t>
  </si>
  <si>
    <t>Regular Plan  Growth Option</t>
  </si>
  <si>
    <t>Regular Plan IDCW Option</t>
  </si>
  <si>
    <t xml:space="preserve">3. Total Dividend (Net) declared during the month </t>
  </si>
  <si>
    <t>4. Bonus was declared during the month</t>
  </si>
  <si>
    <t>5. Investment in Repo of Corporate Debt Securities during the month ended February 28, 2026</t>
  </si>
  <si>
    <t>6. Investment in foreign securities/ADRs/GDRs at the end of the month</t>
  </si>
  <si>
    <t>7. Average Portfolio Maturity</t>
  </si>
  <si>
    <t>7. Portfolio Turnover Ratio</t>
  </si>
  <si>
    <t>8. Total gross exposure to derivative instruments (excluding reversed positions) at the end of the month (Rs. in Lakhs)</t>
  </si>
  <si>
    <t>9. Margin Deposits includes Margin money placed on derivatives other than margin money placed with bank</t>
  </si>
  <si>
    <t>10. Value of investment made by other schemes under same management (Rs. In Lakhs)</t>
  </si>
  <si>
    <t>11. Number of instance of deviation In valuation of securities</t>
  </si>
  <si>
    <t>12. Total value and percentage of illiquid equity shares / securities</t>
  </si>
  <si>
    <t>Portfolio Information</t>
  </si>
  <si>
    <t>Scheme Name :</t>
  </si>
  <si>
    <t>Edelweiss Multi Asset Allocation Fund</t>
  </si>
  <si>
    <t>Description (if any)</t>
  </si>
  <si>
    <t>Multi Asset Allocation Fund</t>
  </si>
  <si>
    <t>Annualised Portfolio YTM* :</t>
  </si>
  <si>
    <t>Macaulay Duration</t>
  </si>
  <si>
    <t>Residual Maturity</t>
  </si>
  <si>
    <t>As on (Date) </t>
  </si>
  <si>
    <t>Scheme Name</t>
  </si>
  <si>
    <t>Risk- O - Meter</t>
  </si>
  <si>
    <t>Benchmark of the Scheme</t>
  </si>
  <si>
    <t>Benchmark Risk-o-meter</t>
  </si>
  <si>
    <t>Nifty 500 TRI (40%) +CRISIL Short Term Bond Index + Domestic Gold Prices (5%)  + Domestic Silver Prices (5%)</t>
  </si>
  <si>
    <t>EDELWEISS MUTUAL FUND</t>
  </si>
  <si>
    <t>PORTFOLIO STATEMENT as on 28 Feb 02026</t>
  </si>
  <si>
    <t>Fund Id</t>
  </si>
  <si>
    <t>Fund Desc</t>
  </si>
  <si>
    <t>Scheme Risk- O - Meter</t>
  </si>
  <si>
    <t>EDCF27</t>
  </si>
  <si>
    <t>CRISIL-IBX AAA NBFC-HFC - Jun 2027</t>
  </si>
  <si>
    <t>-</t>
  </si>
  <si>
    <t>EDCG28</t>
  </si>
  <si>
    <t>CRISIL IBX 50:50 Gilt Plus SDL Index - Sep 2028</t>
  </si>
  <si>
    <t>EEELSS</t>
  </si>
  <si>
    <t>NIFTY 500 TRI</t>
  </si>
  <si>
    <t>EEFOCF</t>
  </si>
  <si>
    <t>EEMMQI</t>
  </si>
  <si>
    <t>Nifty500 Multicap Momentum Quality 50 TRI</t>
  </si>
  <si>
    <t>EOEMOP</t>
  </si>
  <si>
    <t>MSCI Emerging Market Index</t>
  </si>
  <si>
    <t>EDBPDF</t>
  </si>
  <si>
    <t>CRISIL Banking and PSU Debt A-II (Tier I Benchmark)</t>
  </si>
  <si>
    <t>Nifty Banking &amp; PSU Debt Index - A-III (Tier II Scheme Benchmark)</t>
  </si>
  <si>
    <t>EDCSDF</t>
  </si>
  <si>
    <t>CRISIL IBX 50:50 Gilt Plus SDL Short Duration Index</t>
  </si>
  <si>
    <t>EEIAFF</t>
  </si>
  <si>
    <t>60% Nifty Short Duration Debt Index + 40% Nifty 50 Arbitrage TRI</t>
  </si>
  <si>
    <t>EEIF30</t>
  </si>
  <si>
    <t>Nifty 100 Quality 30 Index - TRI</t>
  </si>
  <si>
    <t>EELMFE</t>
  </si>
  <si>
    <t>Nifty LargeMidcap 250 Total Return Index</t>
  </si>
  <si>
    <t>EEMOF1</t>
  </si>
  <si>
    <t>Nifty IPO Index</t>
  </si>
  <si>
    <t>EOCHIF</t>
  </si>
  <si>
    <t>MSCI Golden Dragon Index (Total Return Net)</t>
  </si>
  <si>
    <t>EODWHF</t>
  </si>
  <si>
    <t>MSCI India Domestic &amp; World Healthcare 45 Index</t>
  </si>
  <si>
    <t>EDBE30</t>
  </si>
  <si>
    <t>NIFTY BHARAT Bond Index - April 2030</t>
  </si>
  <si>
    <t>EEEQTF</t>
  </si>
  <si>
    <t>Nifty LargeMidcap 250 Index - TRI</t>
  </si>
  <si>
    <t>EEPRUA</t>
  </si>
  <si>
    <t>CRISIL Hybrid 35+65 - Aggressive Index</t>
  </si>
  <si>
    <t>EES30E</t>
  </si>
  <si>
    <t xml:space="preserve"> BSE Sensex TRI</t>
  </si>
  <si>
    <t>EETECF</t>
  </si>
  <si>
    <t>BSE Teck TRI</t>
  </si>
  <si>
    <t>EOEDOF</t>
  </si>
  <si>
    <t>MSCI Europe Index (Total Return Net)</t>
  </si>
  <si>
    <t>EDFF33</t>
  </si>
  <si>
    <t>Nifty BHARAT Bond Index - April 2033</t>
  </si>
  <si>
    <t>EDGSEC</t>
  </si>
  <si>
    <t>CRISIL Dynamic Gilt Index (Tier I Benchmark)</t>
  </si>
  <si>
    <t>NIFTY G-Sec Index - A-III (Tier II Scheme Benchmark)</t>
  </si>
  <si>
    <t>EDONTF</t>
  </si>
  <si>
    <t>CRISIL Liquid Overnight Index (Tier I Benchmark)</t>
  </si>
  <si>
    <t>EECONF</t>
  </si>
  <si>
    <t>NIFTY INDIA CONSUMPTION TRI</t>
  </si>
  <si>
    <t>EEESCF</t>
  </si>
  <si>
    <t>Nifty Smallcap 250 - TRI</t>
  </si>
  <si>
    <t>EELMIF</t>
  </si>
  <si>
    <t>EEMOFF</t>
  </si>
  <si>
    <t>65% Nifty500 TRI + 15% Crisil Composite Bond Index + 10% Domestic Gold Price + 10% Domestic Silver Price</t>
  </si>
  <si>
    <t>EGSFOF</t>
  </si>
  <si>
    <t>Domestic Gold and Silver Prices</t>
  </si>
  <si>
    <t>ESEFOF</t>
  </si>
  <si>
    <t>Domestic prices of Silver</t>
  </si>
  <si>
    <t>EDBE31</t>
  </si>
  <si>
    <t>NIFTY BHARAT Bond Index - April 2031</t>
  </si>
  <si>
    <t>EDBE32</t>
  </si>
  <si>
    <t>Nifty BHARAT Bond Index - April 2032</t>
  </si>
  <si>
    <t>EDCF28</t>
  </si>
  <si>
    <t>CRISIL IBX AAA Financial Services - Jan 2028</t>
  </si>
  <si>
    <t>EDLDUF</t>
  </si>
  <si>
    <t>CRISIL Low Duration Debt A-I Index (Tier I Benchmark)</t>
  </si>
  <si>
    <t>EEBCYF</t>
  </si>
  <si>
    <t>EEDGEF</t>
  </si>
  <si>
    <t>NIFTY 100 TRI</t>
  </si>
  <si>
    <t>EEMMQE</t>
  </si>
  <si>
    <t>EOUSTF</t>
  </si>
  <si>
    <t>Russell 1000 Equal Weighted Technology Index</t>
  </si>
  <si>
    <t>AEHYLS</t>
  </si>
  <si>
    <t>EDFF32</t>
  </si>
  <si>
    <t>EEALVF</t>
  </si>
  <si>
    <t>Nifty Alpha Low Volatility 30 Index</t>
  </si>
  <si>
    <t>EEARBF</t>
  </si>
  <si>
    <t>Nifty 50 Arbitrage Index</t>
  </si>
  <si>
    <t>EEARFD</t>
  </si>
  <si>
    <t>NIFTY 50 Hybrid Composite debt 50:50 Index</t>
  </si>
  <si>
    <t>EEBCIE</t>
  </si>
  <si>
    <t>BSE Capital Markets &amp; Insurance TRI</t>
  </si>
  <si>
    <t>EEBIEF</t>
  </si>
  <si>
    <t>BSE Internet Economy TRI</t>
  </si>
  <si>
    <t>EEESSF</t>
  </si>
  <si>
    <t>NIFTY 50 Equity Savings Index</t>
  </si>
  <si>
    <t>EEMCPF</t>
  </si>
  <si>
    <t xml:space="preserve">Nifty 500 MultiCap 50:25:25 TRI </t>
  </si>
  <si>
    <t>EEN50E</t>
  </si>
  <si>
    <t>Nifty 50 TRI</t>
  </si>
  <si>
    <t>EESMCF</t>
  </si>
  <si>
    <t>NIFTY Midcap 150 TRI</t>
  </si>
  <si>
    <t>EOASEF</t>
  </si>
  <si>
    <t>MSCI AC Asean 10/40 Total Return Index</t>
  </si>
  <si>
    <t>EOUSEF</t>
  </si>
  <si>
    <t>Russell 1000 Value Index</t>
  </si>
  <si>
    <t>ESLVRE</t>
  </si>
  <si>
    <t>EDCG37</t>
  </si>
  <si>
    <t>CRISIL IBX 50:50 Gilt Plus SDL Index – April 2037</t>
  </si>
  <si>
    <t>EDFF30</t>
  </si>
  <si>
    <t>EDFF31</t>
  </si>
  <si>
    <t>EDNP27</t>
  </si>
  <si>
    <t>Nifty PSU Bond Plus SDL Apr 2027 50:50 Index</t>
  </si>
  <si>
    <t>EEFINS</t>
  </si>
  <si>
    <t>Nifty Financial Services TRI</t>
  </si>
  <si>
    <t>EEMAAF</t>
  </si>
  <si>
    <t>EENN50</t>
  </si>
  <si>
    <t xml:space="preserve">Nifty Next 50 Index </t>
  </si>
  <si>
    <t>EES250</t>
  </si>
  <si>
    <t>EGOLDE</t>
  </si>
  <si>
    <t>Domestic prices of Gold</t>
  </si>
  <si>
    <t>ELLIQF</t>
  </si>
  <si>
    <t>CRISIL Liquid Debt A-I (Tier I Benchmark)</t>
  </si>
  <si>
    <t>NIFTY Liquid Index A-I (Tier II Scheme Benchmark)</t>
  </si>
  <si>
    <t>EDACBF</t>
  </si>
  <si>
    <t>CRISIL Money Market A-I Index (Tier I Benchmark)</t>
  </si>
  <si>
    <t>NIFTY Money Market Index A-I (Tier II Scheme Benchmark)</t>
  </si>
  <si>
    <t>EDBE33</t>
  </si>
  <si>
    <t>EDCG27</t>
  </si>
  <si>
    <t>CRISIL IBX 50:50 Gilt Plus SDL - June 2027</t>
  </si>
  <si>
    <t>EDN1LE</t>
  </si>
  <si>
    <t>Nifty 1D Rate Index</t>
  </si>
  <si>
    <t>EDNPSF</t>
  </si>
  <si>
    <t>Nifty PSU Bond Plus SDL Apr 2026 50:50 Index</t>
  </si>
  <si>
    <t>EEECRF</t>
  </si>
  <si>
    <t>EEIF50</t>
  </si>
  <si>
    <t>NIFTY 50 - TRI</t>
  </si>
  <si>
    <t>EEM150</t>
  </si>
  <si>
    <t>NIFTY Midcap 150 Moment 50 TRI</t>
  </si>
  <si>
    <t>EENBEF</t>
  </si>
  <si>
    <t>NIFTY Bank TRI</t>
  </si>
  <si>
    <t>PORTFOLIO STATEMENT OF EDELWEISS CRISIL-IBX AAA BOND NBFC-HFC - JUN 2027 INDEX FUND AS ON FEBRUARY 28, 2026</t>
  </si>
  <si>
    <t>(An open-ended Target Maturity Debt Index Fund predominantly investing in the constituents of CRISIL-IBX AAA NBFC- HFC Index – Jun 2027. A moderate interest rate risk and relatively low credit risk)</t>
  </si>
  <si>
    <t>8.3774% KOTAK MAHINDRA INV NCD 21-06-27**</t>
  </si>
  <si>
    <t>INE975F07IR8</t>
  </si>
  <si>
    <t>8.35% AXIS FIN SR 14 NCD OP B 07-05-27**</t>
  </si>
  <si>
    <t>INE891K07952</t>
  </si>
  <si>
    <t>CARE AAA</t>
  </si>
  <si>
    <t>8.24% L&amp;T FIN LTD SR J NCD RED 16-06-27**</t>
  </si>
  <si>
    <t>INE498L07038</t>
  </si>
  <si>
    <t>8.285% TATA CAPITAL LTD NCD 10-05-2027**</t>
  </si>
  <si>
    <t>INE976I07CT9</t>
  </si>
  <si>
    <t>8.12% KOTAK MAH PRIME TR GID01 R21-06-27**</t>
  </si>
  <si>
    <t>INE916DA7SU4</t>
  </si>
  <si>
    <t>8.25% MAH &amp; MAH FIN SR RED 25-03-2027**</t>
  </si>
  <si>
    <t>INE774D07VE1</t>
  </si>
  <si>
    <t>7.90% LIC HSG FIN TR421 NCD R 23-06-2027**</t>
  </si>
  <si>
    <t>INE115A07PV9</t>
  </si>
  <si>
    <t>8.2378% HDB FIN SER SR 207 R 06-04-27**</t>
  </si>
  <si>
    <t>INE756I07EX3</t>
  </si>
  <si>
    <t>8.30% SMFG IND CRD SR109 OP I R 30-06-27**</t>
  </si>
  <si>
    <t>INE535H07CJ6</t>
  </si>
  <si>
    <t>7.7% BAJAJ HOUSING FIN NCD RED 21-05-27**</t>
  </si>
  <si>
    <t>INE377Y07300</t>
  </si>
  <si>
    <t>7.70% BAJAJ FIN LTD OP I NCD R 07-06-27**</t>
  </si>
  <si>
    <t>INE296A07RZ4</t>
  </si>
  <si>
    <t>In accordance with SEBI Circular no. SEBI/HO/IMD/PoD2/P/CIR/2024/183 dated December 13, 2024, Debt Index Replication Factor (DIRF) is 71.42%.</t>
  </si>
  <si>
    <t>Edelweiss CRISIL-IBX AAA Bond NBFC-HFC - Jun 2027 Index Fund</t>
  </si>
  <si>
    <t>CRISIL-IBX AAA NBFC-HFC
Index – Jun 2027</t>
  </si>
  <si>
    <t>PORTFOLIO STATEMENT OF EDELWEISS CRISIL IBX 50:50 GILT PLUS SDL SEP 2028 INDEX FUND AS ON FEBRUARY 28, 2026</t>
  </si>
  <si>
    <t>(An open-ended target maturity Index Fund investing in the constituents of CRISIL IBX 50:50 Gilt Plus SDL Index – Sep 2028. A relatively high interest rate risk and relatively low credit risk)</t>
  </si>
  <si>
    <t>(a) Listed / Awaiting listing on Stock Exchanges</t>
  </si>
  <si>
    <t>6.13% GOVT OF INDIA RED 04-06-2028</t>
  </si>
  <si>
    <t>IN0020030022</t>
  </si>
  <si>
    <t>State Development Loan</t>
  </si>
  <si>
    <t>8.47% GUJARAT SDL RED 21-08-2028</t>
  </si>
  <si>
    <t>IN1520180077</t>
  </si>
  <si>
    <t>8.15% TAMIL NADU SDL RED 09-05-2028</t>
  </si>
  <si>
    <t>IN3120180036</t>
  </si>
  <si>
    <t>8.79% GUJARAT SDL RED 12-09-2028</t>
  </si>
  <si>
    <t>IN1520180101</t>
  </si>
  <si>
    <t>In accordance with SEBI Circular no. SEBI/HO/IMD/PoD2/P/CIR/2024/183 dated December 13, 2024, Debt Index Replication Factor (DIRF) is 95.63%</t>
  </si>
  <si>
    <t xml:space="preserve">EDELWEISS CRISIL IBX 50:50 GILT PLUS SDL SEP 2028 INDEX FUND </t>
  </si>
  <si>
    <t>CRISIL Gilt Plus SDL 5050 Sep 2028 Index Fund</t>
  </si>
  <si>
    <t>Edelweiss CRISIL IBX 50-50 Gilt Plus SDL Sep 2028 Index Fund</t>
  </si>
  <si>
    <t>PORTFOLIO STATEMENT OF EDELWEISS ELSS TAX SAVER FUND AS ON FEBRUARY 28, 2026</t>
  </si>
  <si>
    <t>(An open ended equity linked saving scheme with a statutory lock in of 3 years and tax benefit)</t>
  </si>
  <si>
    <t>Larsen &amp; Toubro Ltd.</t>
  </si>
  <si>
    <t>INE018A01030</t>
  </si>
  <si>
    <t>Construction</t>
  </si>
  <si>
    <t>State Bank of India</t>
  </si>
  <si>
    <t>INE062A01020</t>
  </si>
  <si>
    <t>Multi Commodity Exchange Of India Ltd.</t>
  </si>
  <si>
    <t>INE745G01043</t>
  </si>
  <si>
    <t>Muthoot Finance Ltd.</t>
  </si>
  <si>
    <t>INE414G01012</t>
  </si>
  <si>
    <t>NTPC Ltd.</t>
  </si>
  <si>
    <t>INE733E01010</t>
  </si>
  <si>
    <t>Karur Vysya Bank Ltd.</t>
  </si>
  <si>
    <t>INE036D01028</t>
  </si>
  <si>
    <t>Infosys Ltd.</t>
  </si>
  <si>
    <t>INE009A01021</t>
  </si>
  <si>
    <t>IT - Software</t>
  </si>
  <si>
    <t>Sun Pharmaceutical Industries Ltd.</t>
  </si>
  <si>
    <t>INE044A01036</t>
  </si>
  <si>
    <t>Torrent Pharmaceuticals Ltd.</t>
  </si>
  <si>
    <t>INE685A01028</t>
  </si>
  <si>
    <t>Trent Ltd.</t>
  </si>
  <si>
    <t>INE849A01020</t>
  </si>
  <si>
    <t>Gabriel India Ltd.</t>
  </si>
  <si>
    <t>INE524A01029</t>
  </si>
  <si>
    <t>City Union Bank Ltd.</t>
  </si>
  <si>
    <t>INE491A01021</t>
  </si>
  <si>
    <t>Ather Energy Ltd.</t>
  </si>
  <si>
    <t>INE0LEZ01016</t>
  </si>
  <si>
    <t>Samvardhana Motherson International Ltd.</t>
  </si>
  <si>
    <t>INE775A01035</t>
  </si>
  <si>
    <t>Netweb Technologies India Ltd.</t>
  </si>
  <si>
    <t>INE0NT901020</t>
  </si>
  <si>
    <t>IT - Services</t>
  </si>
  <si>
    <t>Creditaccess Grameen Ltd.</t>
  </si>
  <si>
    <t>INE741K01010</t>
  </si>
  <si>
    <t>SBI Life Insurance Company Ltd.</t>
  </si>
  <si>
    <t>INE123W01016</t>
  </si>
  <si>
    <t>Insurance</t>
  </si>
  <si>
    <t>Cholamandalam Investment &amp; Finance Company Ltd.</t>
  </si>
  <si>
    <t>INE121A01024</t>
  </si>
  <si>
    <t>L&amp;T Finance Ltd.</t>
  </si>
  <si>
    <t>INE498L01015</t>
  </si>
  <si>
    <t>HCL Technologies Ltd.</t>
  </si>
  <si>
    <t>INE860A01027</t>
  </si>
  <si>
    <t>Bikaji Foods International Ltd.</t>
  </si>
  <si>
    <t>INE00E101023</t>
  </si>
  <si>
    <t>Food Products</t>
  </si>
  <si>
    <t>Tech Mahindra Ltd.</t>
  </si>
  <si>
    <t>INE669C01036</t>
  </si>
  <si>
    <t>Titan Company Ltd.</t>
  </si>
  <si>
    <t>INE280A01028</t>
  </si>
  <si>
    <t>Consumer Durables</t>
  </si>
  <si>
    <t>Lupin Ltd.</t>
  </si>
  <si>
    <t>INE326A01037</t>
  </si>
  <si>
    <t>Tata Consultancy Services Ltd.</t>
  </si>
  <si>
    <t>INE467B01029</t>
  </si>
  <si>
    <t>The Federal Bank Ltd.</t>
  </si>
  <si>
    <t>INE171A01029</t>
  </si>
  <si>
    <t>IPCA Laboratories Ltd.</t>
  </si>
  <si>
    <t>INE571A01038</t>
  </si>
  <si>
    <t>Persistent Systems Ltd.</t>
  </si>
  <si>
    <t>INE262H01021</t>
  </si>
  <si>
    <t>Maruti Suzuki India Ltd.</t>
  </si>
  <si>
    <t>INE585B01010</t>
  </si>
  <si>
    <t>Hindustan Unilever Ltd.</t>
  </si>
  <si>
    <t>INE030A01027</t>
  </si>
  <si>
    <t>Bharat Petroleum Corporation Ltd.</t>
  </si>
  <si>
    <t>INE029A01011</t>
  </si>
  <si>
    <t>KEI Industries Ltd.</t>
  </si>
  <si>
    <t>INE878B01027</t>
  </si>
  <si>
    <t>Industrial Products</t>
  </si>
  <si>
    <t>Ashok Leyland Ltd.</t>
  </si>
  <si>
    <t>INE208A01029</t>
  </si>
  <si>
    <t>Agricultural, Commercial &amp; Construction Vehicles</t>
  </si>
  <si>
    <t>Bharat Heavy Electricals Ltd.</t>
  </si>
  <si>
    <t>INE257A01026</t>
  </si>
  <si>
    <t>Electrical Equipment</t>
  </si>
  <si>
    <t>Equitas Small Finance Bank Ltd.</t>
  </si>
  <si>
    <t>INE063P01018</t>
  </si>
  <si>
    <t>Jindal Steel Ltd.</t>
  </si>
  <si>
    <t>INE749A01030</t>
  </si>
  <si>
    <t>Canara Bank</t>
  </si>
  <si>
    <t>INE476A01022</t>
  </si>
  <si>
    <t>KFIN Technologies Ltd.</t>
  </si>
  <si>
    <t>INE138Y01010</t>
  </si>
  <si>
    <t>India Shelter Finance Corporation Ltd.</t>
  </si>
  <si>
    <t>INE922K01024</t>
  </si>
  <si>
    <t>Craftsman Automation Ltd.</t>
  </si>
  <si>
    <t>INE00LO01017</t>
  </si>
  <si>
    <t>Indian Bank</t>
  </si>
  <si>
    <t>INE562A01011</t>
  </si>
  <si>
    <t>Coforge Ltd.</t>
  </si>
  <si>
    <t>INE591G01025</t>
  </si>
  <si>
    <t>Mphasis Ltd.</t>
  </si>
  <si>
    <t>INE356A01018</t>
  </si>
  <si>
    <t>Sumitomo Chemical India Ltd.</t>
  </si>
  <si>
    <t>INE258G01013</t>
  </si>
  <si>
    <t>Fertilizers &amp; Agrochemicals</t>
  </si>
  <si>
    <t>Zensar Technologies Ltd.</t>
  </si>
  <si>
    <t>INE520A01027</t>
  </si>
  <si>
    <t>Endurance Technologies Ltd.</t>
  </si>
  <si>
    <t>INE913H01037</t>
  </si>
  <si>
    <t>Power Mech Projects Ltd.</t>
  </si>
  <si>
    <t>INE211R01019</t>
  </si>
  <si>
    <t>Home First Finance Company India Ltd.</t>
  </si>
  <si>
    <t>INE481N01025</t>
  </si>
  <si>
    <t>Bajaj Finance Ltd.</t>
  </si>
  <si>
    <t>INE296A01032</t>
  </si>
  <si>
    <t>Krishna Inst of Medical Sciences Ltd.</t>
  </si>
  <si>
    <t>INE967H01025</t>
  </si>
  <si>
    <t>Blue Star Ltd.</t>
  </si>
  <si>
    <t>INE472A01039</t>
  </si>
  <si>
    <t>Torrent Power Ltd.</t>
  </si>
  <si>
    <t>INE813H01021</t>
  </si>
  <si>
    <t>APL Apollo Tubes Ltd.</t>
  </si>
  <si>
    <t>INE702C01027</t>
  </si>
  <si>
    <t>Oil India Ltd.</t>
  </si>
  <si>
    <t>INE274J01014</t>
  </si>
  <si>
    <t>SRF Ltd.</t>
  </si>
  <si>
    <t>INE647A01010</t>
  </si>
  <si>
    <t>CG Power and Industrial Solutions Ltd.</t>
  </si>
  <si>
    <t>INE067A01029</t>
  </si>
  <si>
    <t>Radico Khaitan Ltd.</t>
  </si>
  <si>
    <t>INE944F01028</t>
  </si>
  <si>
    <t>Beverages</t>
  </si>
  <si>
    <t>JSW Energy Ltd.</t>
  </si>
  <si>
    <t>INE121E01018</t>
  </si>
  <si>
    <t>Brigade Enterprises Ltd.</t>
  </si>
  <si>
    <t>INE791I01019</t>
  </si>
  <si>
    <t>Jubilant Ingrevia Ltd.</t>
  </si>
  <si>
    <t>INE0BY001018</t>
  </si>
  <si>
    <t>Neuland Laboratories Ltd.</t>
  </si>
  <si>
    <t>INE794A01010</t>
  </si>
  <si>
    <t>Swiggy Ltd.</t>
  </si>
  <si>
    <t>INE00H001014</t>
  </si>
  <si>
    <t>The Phoenix Mills Ltd.</t>
  </si>
  <si>
    <t>INE211B01039</t>
  </si>
  <si>
    <t>Godrej Properties Ltd.</t>
  </si>
  <si>
    <t>INE484J01027</t>
  </si>
  <si>
    <t>Jyoti CNC Automation Ltd.</t>
  </si>
  <si>
    <t>INE980O01024</t>
  </si>
  <si>
    <t>Central Depository Services (I) Ltd.</t>
  </si>
  <si>
    <t>INE736A01011</t>
  </si>
  <si>
    <t>Alembic Pharmaceuticals Ltd.</t>
  </si>
  <si>
    <t>INE901L01018</t>
  </si>
  <si>
    <t>Dixon Technologies (India) Ltd.</t>
  </si>
  <si>
    <t>INE935N01020</t>
  </si>
  <si>
    <t>LG Electronics India Ltd.</t>
  </si>
  <si>
    <t>INE324D01010</t>
  </si>
  <si>
    <t>Siemens Energy India Ltd.</t>
  </si>
  <si>
    <t>INE1NPP01017</t>
  </si>
  <si>
    <t>Pine Labs Ltd.</t>
  </si>
  <si>
    <t>INE15B701018</t>
  </si>
  <si>
    <t>KWALITY WALL'S INDIA LTD</t>
  </si>
  <si>
    <t>INE2KCE01013</t>
  </si>
  <si>
    <t>(a) Non-convertible Preference share</t>
  </si>
  <si>
    <t>Listed / Awaiting listing on Stock Exchanges</t>
  </si>
  <si>
    <t>6% TVS MOTOR CO LTD NCRPS 01-09-2026</t>
  </si>
  <si>
    <t>INE494B04019</t>
  </si>
  <si>
    <t>Direct Plan Growth Option</t>
  </si>
  <si>
    <t>Regular Plan Growth Option</t>
  </si>
  <si>
    <t>Edelweiss ELSS Tax saver Fund</t>
  </si>
  <si>
    <t>PORTFOLIO STATEMENT OF EDELWEISS FOCUSED FUND AS ON FEBRUARY 28, 2026</t>
  </si>
  <si>
    <t>(An open-ended equity scheme investing in maximum 30 stocks, with focus in multi-cap space)</t>
  </si>
  <si>
    <t>Marico Ltd.</t>
  </si>
  <si>
    <t>INE196A01026</t>
  </si>
  <si>
    <t>Mankind Pharma Ltd.</t>
  </si>
  <si>
    <t>INE634S01028</t>
  </si>
  <si>
    <t>IDFC First Bank Ltd.</t>
  </si>
  <si>
    <t>INE092T01019</t>
  </si>
  <si>
    <t>Vishal Mega Mart Ltd</t>
  </si>
  <si>
    <t>INE01EA01019</t>
  </si>
  <si>
    <t>Tata Motors Ltd.</t>
  </si>
  <si>
    <t>INE1TAE01010</t>
  </si>
  <si>
    <t>Edelweiss Focused Fund</t>
  </si>
  <si>
    <t>PORTFOLIO STATEMENT OF EDELWEISS NIFTY500 MULTICAP MOMENTUM QUALITY 50 INDEX FUND AS ON FEBRUARY 28, 2026</t>
  </si>
  <si>
    <t>(An open-ended index scheme replicating Nifty500 Multicap Momentum Quality 50 Index)</t>
  </si>
  <si>
    <t>Eicher Motors Ltd.</t>
  </si>
  <si>
    <t>INE066A01021</t>
  </si>
  <si>
    <t>Nestle India Ltd.</t>
  </si>
  <si>
    <t>INE239A01024</t>
  </si>
  <si>
    <t>Hero MotoCorp Ltd.</t>
  </si>
  <si>
    <t>INE158A01026</t>
  </si>
  <si>
    <t>Cummins India Ltd.</t>
  </si>
  <si>
    <t>INE298A01020</t>
  </si>
  <si>
    <t>Asian Paints Ltd.</t>
  </si>
  <si>
    <t>INE021A01026</t>
  </si>
  <si>
    <t>Britannia Industries Ltd.</t>
  </si>
  <si>
    <t>INE216A01030</t>
  </si>
  <si>
    <t>HDFC Asset Management Company Ltd.</t>
  </si>
  <si>
    <t>INE127D01025</t>
  </si>
  <si>
    <t>GE Vernova T&amp;D India Limited</t>
  </si>
  <si>
    <t>INE200A01026</t>
  </si>
  <si>
    <t>LTIMindtree Ltd.</t>
  </si>
  <si>
    <t>INE214T01019</t>
  </si>
  <si>
    <t>Anand Rathi Wealth Ltd.</t>
  </si>
  <si>
    <t>INE463V01026</t>
  </si>
  <si>
    <t>Solar Industries India Ltd.</t>
  </si>
  <si>
    <t>INE343H01029</t>
  </si>
  <si>
    <t>360 One Wam Ltd.</t>
  </si>
  <si>
    <t>INE466L01038</t>
  </si>
  <si>
    <t>Coromandel International Ltd.</t>
  </si>
  <si>
    <t>INE169A01031</t>
  </si>
  <si>
    <t>Force Motors Ltd.</t>
  </si>
  <si>
    <t>INE451A01017</t>
  </si>
  <si>
    <t>Manappuram Finance Ltd.</t>
  </si>
  <si>
    <t>INE522D01027</t>
  </si>
  <si>
    <t>Hindustan Copper Ltd.</t>
  </si>
  <si>
    <t>INE531E01026</t>
  </si>
  <si>
    <t>Computer Age Management Services Ltd.</t>
  </si>
  <si>
    <t>INE596I01020</t>
  </si>
  <si>
    <t>Nippon Life India Asset Management Ltd.</t>
  </si>
  <si>
    <t>INE298J01013</t>
  </si>
  <si>
    <t>Narayana Hrudayalaya ltd.</t>
  </si>
  <si>
    <t>INE410P01011</t>
  </si>
  <si>
    <t>Motherson Sumi Wiring India Ltd.</t>
  </si>
  <si>
    <t>INE0FS801015</t>
  </si>
  <si>
    <t>Angel One Ltd.</t>
  </si>
  <si>
    <t>INE732I01021</t>
  </si>
  <si>
    <t>Dr. Lal Path Labs Ltd.</t>
  </si>
  <si>
    <t>INE600L01024</t>
  </si>
  <si>
    <t>HBL Engineering Ltd.</t>
  </si>
  <si>
    <t>INE292B01021</t>
  </si>
  <si>
    <t>Motilal Oswal Financial Services Ltd.</t>
  </si>
  <si>
    <t>INE338I01027</t>
  </si>
  <si>
    <t>Castrol India Ltd.</t>
  </si>
  <si>
    <t>INE172A01027</t>
  </si>
  <si>
    <t>Usha Martin Ltd.</t>
  </si>
  <si>
    <t>INE228A01035</t>
  </si>
  <si>
    <t>Eclerx Services Ltd.</t>
  </si>
  <si>
    <t>INE738I01010</t>
  </si>
  <si>
    <t>Commercial Services &amp; Supplies</t>
  </si>
  <si>
    <t>Garden Reach Shipbuilders &amp; Engineers</t>
  </si>
  <si>
    <t>INE382Z01011</t>
  </si>
  <si>
    <t>Godfrey Phillips India Ltd.</t>
  </si>
  <si>
    <t>INE260B01028</t>
  </si>
  <si>
    <t>Cigarettes &amp; Tobacco Products</t>
  </si>
  <si>
    <t>Godawari Power And Ispat Ltd.</t>
  </si>
  <si>
    <t>INE177H01039</t>
  </si>
  <si>
    <t>Can Fin Homes Ltd.</t>
  </si>
  <si>
    <t>INE477A01020</t>
  </si>
  <si>
    <t>Astrazeneca Pharma India Ltd.</t>
  </si>
  <si>
    <t>INE203A01020</t>
  </si>
  <si>
    <t>Affle 3i Ltd.</t>
  </si>
  <si>
    <t>INE00WC01027</t>
  </si>
  <si>
    <t>Gillette India Ltd.</t>
  </si>
  <si>
    <t>INE322A01010</t>
  </si>
  <si>
    <t>Indiamart Intermesh Ltd.</t>
  </si>
  <si>
    <t>INE933S01016</t>
  </si>
  <si>
    <t>Gujarat Mineral Development Corporation Ltd.</t>
  </si>
  <si>
    <t>INE131A01031</t>
  </si>
  <si>
    <t>Minerals &amp; Mining</t>
  </si>
  <si>
    <t>Intellect Design Arena Ltd.</t>
  </si>
  <si>
    <t>INE306R01017</t>
  </si>
  <si>
    <t>Mahanagar Gas Ltd.</t>
  </si>
  <si>
    <t>INE002S01010</t>
  </si>
  <si>
    <t>Gas</t>
  </si>
  <si>
    <t>(b) Unlisted</t>
  </si>
  <si>
    <t>Edelweiss Nifty500 Multicap Momentum Quality 50 Index Fund</t>
  </si>
  <si>
    <t>PORTFOLIO STATEMENT OF EDELWEISS  EMERGING MARKETS OPPORTUNITIES EQUITY OFF-SHORE FUND AS ON FEBRUARY 28, 2026</t>
  </si>
  <si>
    <t>(An open ended fund of fund scheme investing in JPMorgan Funds – Emerging Market Opportunities Fund)</t>
  </si>
  <si>
    <t>Foreign Securities and/or Overseas ETFs</t>
  </si>
  <si>
    <t>International  Mutual Fund Units</t>
  </si>
  <si>
    <t>JPMORGAN ASSET MGM - EMG MKT OPPS I USD</t>
  </si>
  <si>
    <t>LU0431993749</t>
  </si>
  <si>
    <t>7. Total gross exposure to derivative instruments (excluding reversed positions) at the end of the month (Rs. in Lakhs)</t>
  </si>
  <si>
    <t>8. Margin Deposits includes Margin money placed on derivatives other than margin money placed with bank</t>
  </si>
  <si>
    <t>9. Value of investment made by other schemes under same management (Rs. In Lakhs)</t>
  </si>
  <si>
    <t>10. Number of instance of deviation In valuation of securities</t>
  </si>
  <si>
    <t>11. Total value and percentage of illiquid equity shares / securities</t>
  </si>
  <si>
    <t>Edelweiss Emerging Markets Opportunities Equity Off-Shore Fund</t>
  </si>
  <si>
    <t>PORTFOLIO STATEMENT OF EDELWEISS  BANKING AND PSU DEBT FUND AS ON FEBRUARY 28, 2026</t>
  </si>
  <si>
    <t>(An open ended debt scheme predominantly investing in Debt Instruments of Banks, Public Sector Undertakings, Public Financial Institutions and Municipal Bonds. A relatively high interest rate risk and relatively low credit risk.)</t>
  </si>
  <si>
    <t>7.74% PFC SR 172 NCD RED 29-01-2028**</t>
  </si>
  <si>
    <t>INE134E08JI0</t>
  </si>
  <si>
    <t>7.7% NABARD NCD SR 25A RED 30-09-2027**</t>
  </si>
  <si>
    <t>INE261F08EI9</t>
  </si>
  <si>
    <t>7.59%NATIONAL HOUSING BANK R 14-07-2027**</t>
  </si>
  <si>
    <t>INE557F08FY4</t>
  </si>
  <si>
    <t>7.3274%HDB FIN SERV S234 04-08-28**</t>
  </si>
  <si>
    <t>INE756I07FJ9</t>
  </si>
  <si>
    <t>6.52% HUDCO NCD SR C RED 06-06-2028**</t>
  </si>
  <si>
    <t>INE031A08988</t>
  </si>
  <si>
    <t>7.41% IOC NCD RED 22-10-2029**</t>
  </si>
  <si>
    <t>INE242A08437</t>
  </si>
  <si>
    <t>FITCH AAA</t>
  </si>
  <si>
    <t>7.48% IRFC NCD RED 13-08-2029**</t>
  </si>
  <si>
    <t>INE053F07BU3</t>
  </si>
  <si>
    <t>7.03% HPCL NCD RED 12-04-2030**</t>
  </si>
  <si>
    <t>INE094A08069</t>
  </si>
  <si>
    <t>7.64% FOOD CORP GOI GRNT NCD 12-12-2029**</t>
  </si>
  <si>
    <t>INE861G08050</t>
  </si>
  <si>
    <t>CRISIL AAA(CE)</t>
  </si>
  <si>
    <t>8.85% REC LTD. NCD RED 16-04-2029**</t>
  </si>
  <si>
    <t>INE020B08BQ7</t>
  </si>
  <si>
    <t>7.48% NABARD NCD SR 25G RED 15-09-2028**</t>
  </si>
  <si>
    <t>INE261F08EO7</t>
  </si>
  <si>
    <t>7.49% NHAI NCD RED 01-08-2029**</t>
  </si>
  <si>
    <t>INE906B07HG7</t>
  </si>
  <si>
    <t>8.83% EXIM BK OF INDIA NCD RED 03-11-29**</t>
  </si>
  <si>
    <t>INE514E08EE3</t>
  </si>
  <si>
    <t>8.41% HUDCO NCD GOI SERVICED 15-03-2029**</t>
  </si>
  <si>
    <t>INE031A08699</t>
  </si>
  <si>
    <t>8.27% NHAI NCD RED 28-03-2029**</t>
  </si>
  <si>
    <t>INE906B07GP0</t>
  </si>
  <si>
    <t>8.13% NUCLEAR POWER CORP NCD 28-03-2029**</t>
  </si>
  <si>
    <t>INE206D08386</t>
  </si>
  <si>
    <t>8.12% NHPC NCD GOI SERVICED 22-03-2029**</t>
  </si>
  <si>
    <t>INE848E08136</t>
  </si>
  <si>
    <t>8.09% NLC INDIA LTD NCD RED 29-05-2029**</t>
  </si>
  <si>
    <t>INE589A07037</t>
  </si>
  <si>
    <t>7.34% POWER GRID CORP NCD 13-07-2029**</t>
  </si>
  <si>
    <t>INE752E08577</t>
  </si>
  <si>
    <t>7.41% POWER FIN CORP NCD RED 25-02-2030**</t>
  </si>
  <si>
    <t>INE134E08KL2</t>
  </si>
  <si>
    <t>7.50% REC LTD. NCD RED 28-02-2030**</t>
  </si>
  <si>
    <t>INE020B08CP7</t>
  </si>
  <si>
    <t>8.40% NUCLEAR POW COR IN LTD NCD28-11-29**</t>
  </si>
  <si>
    <t>INE206D08253</t>
  </si>
  <si>
    <t>8.79% INDIAN RAIL FIN NCD RED 04-05-2030**</t>
  </si>
  <si>
    <t>INE053F09GX2</t>
  </si>
  <si>
    <t>8.7% LIC HOUS FIN NCD RED 23-03-2029**</t>
  </si>
  <si>
    <t>INE115A07OB4</t>
  </si>
  <si>
    <t>6.68% GOVT OF INDIA RED 07-07-2040</t>
  </si>
  <si>
    <t>IN0020250042</t>
  </si>
  <si>
    <t>7.18% GOVT OF INDIA RED 14-08-2033</t>
  </si>
  <si>
    <t>IN0020230085</t>
  </si>
  <si>
    <t>6.33% GOVT OF INDIA RED 05-05-2035</t>
  </si>
  <si>
    <t>IN0020250026</t>
  </si>
  <si>
    <t>6.58% KARNATAKA SDL RED 03-06-2030</t>
  </si>
  <si>
    <t>IN1920200053</t>
  </si>
  <si>
    <t>Money Market Instruments</t>
  </si>
  <si>
    <t>Certificate of Deposit</t>
  </si>
  <si>
    <t>UNION BANK OF INDIA CD RED 01-06-2026#**</t>
  </si>
  <si>
    <t>INE692A16KH8</t>
  </si>
  <si>
    <t>ICRA A1+</t>
  </si>
  <si>
    <t>SBI CDMDF--A2</t>
  </si>
  <si>
    <t>INF0RQ622028</t>
  </si>
  <si>
    <t>#  Unlisted Security</t>
  </si>
  <si>
    <t>Direct Plan Bonus Option</t>
  </si>
  <si>
    <t xml:space="preserve">                              ^</t>
  </si>
  <si>
    <t xml:space="preserve">                                                  ^</t>
  </si>
  <si>
    <t>Direct Plan Fortnightly IDCW Option</t>
  </si>
  <si>
    <t>Direct Plan Monthly IDCW Option</t>
  </si>
  <si>
    <t>Direct Plan Weekly IDCW Option</t>
  </si>
  <si>
    <t>Regular Plan Bonus Option</t>
  </si>
  <si>
    <t>Regular Plan Fortnightly IDCW Option</t>
  </si>
  <si>
    <t>Regular Plan Monthly IDCW Option</t>
  </si>
  <si>
    <t>Regular Plan Weekly IDCW Option</t>
  </si>
  <si>
    <t>^ There were no investors in this option.</t>
  </si>
  <si>
    <t>3. Total Dividend (Net) declared during the month</t>
  </si>
  <si>
    <t>Plan/Option Name</t>
  </si>
  <si>
    <t/>
  </si>
  <si>
    <t>individual &amp; HUF</t>
  </si>
  <si>
    <t>others</t>
  </si>
  <si>
    <t>Direct Plan - IDCW</t>
  </si>
  <si>
    <t>Direct Plan Fortnightly IDCW</t>
  </si>
  <si>
    <t>Direct Plan Monthly IDCW</t>
  </si>
  <si>
    <t>Direct Plan weekly IDCW</t>
  </si>
  <si>
    <t>Regular Plan Fortnightly IDCW</t>
  </si>
  <si>
    <t>Regular Plan IDCW</t>
  </si>
  <si>
    <t>Regular Plan Monthly IDCW</t>
  </si>
  <si>
    <t>Regular Plan Weekly IDCW</t>
  </si>
  <si>
    <t>Edelweiss Banking and PSU Debt Fund</t>
  </si>
  <si>
    <t>Banking and PSU Fund</t>
  </si>
  <si>
    <t>PORTFOLIO STATEMENT OF EDELWEISS CRISIL IBX 50:50 GILT PLUS SDL SHORT DURATION INDEX FUND AS ON FEBRUARY 28, 2026</t>
  </si>
  <si>
    <t>(An open-ended debt Index Fund investing in the constituents of CRISIL IBX 50:50 Gilt Plus SDL Short Duration Index. A relatively high interest rate risk and relatively low credit risk.)</t>
  </si>
  <si>
    <t>7.32% GOVT OF INDIA RED 13-11-2030</t>
  </si>
  <si>
    <t>IN0020230135</t>
  </si>
  <si>
    <t>7.17% GOVT OF INDIA RED 17-04-2030</t>
  </si>
  <si>
    <t>IN0020230036</t>
  </si>
  <si>
    <t>6.75% GOVT OF INDIA RED 23-12-2029</t>
  </si>
  <si>
    <t>IN0020240183</t>
  </si>
  <si>
    <t>7.59% KARNATAKA SDL 15-02-2027</t>
  </si>
  <si>
    <t>IN1920160091</t>
  </si>
  <si>
    <t>7.59% GUJARAT SDL RED 15-02-2027</t>
  </si>
  <si>
    <t>IN1520160194</t>
  </si>
  <si>
    <t>7.17% GUJARAT SDL RED 08-01-2030</t>
  </si>
  <si>
    <t>IN1520190183</t>
  </si>
  <si>
    <t>8.28% GUJARAT SDL RED 13-02-2029</t>
  </si>
  <si>
    <t>IN1520180283</t>
  </si>
  <si>
    <t>7.76% KARNATAKA SDL RED 13-12-2027</t>
  </si>
  <si>
    <t>IN1920170116</t>
  </si>
  <si>
    <t>7.2% GUJARAT SDL RED 14-06-2027</t>
  </si>
  <si>
    <t>IN1520170052</t>
  </si>
  <si>
    <t>In accordance with SEBI Circular no. SEBI/HO/IMD/PoD2/P/CIR/2024/183 dated December 13, 2024, Debt Index Replication Factor (DIRF) is 94.96%</t>
  </si>
  <si>
    <t>EDELWEISS CRISIL IBX 50:50 GILT PLUS SDL SHORT DURATION INDEX FUND</t>
  </si>
  <si>
    <t>CRISIL IBX 50:50 GPS SHORT DURATION INDEX FUND</t>
  </si>
  <si>
    <t>Edelweiss CRISIL IBX 50-50 Gilt Plus SDL Short Duration Index Fund</t>
  </si>
  <si>
    <t>PORTFOLIO STATEMENT OF EDELWEISS INCOME PLUS ARBITRAGE ACTIVE FUND OF FUND AS ON FEBRUARY 28, 2026</t>
  </si>
  <si>
    <t>(An open-ended fund of funds scheme investing in units of actively managed debt oriented mutual fund schemes and actively managed arbitrage mutual fund schemes.)</t>
  </si>
  <si>
    <t>EDELWEISS ARBITRAGE FD- DR PL- GROW OPT</t>
  </si>
  <si>
    <t>INF754K01EA4</t>
  </si>
  <si>
    <t>EDELWEISS LOW DURATION FUND</t>
  </si>
  <si>
    <t>INF754K01UP8</t>
  </si>
  <si>
    <t>EDELWEISS BANKING &amp; PSU DEBT FD-DR PL-GR</t>
  </si>
  <si>
    <t>INF843K01FC8</t>
  </si>
  <si>
    <t>KOTAK MAHINDRA MF CORP BOND FD DIRECT GR</t>
  </si>
  <si>
    <t>INF178L01BY0</t>
  </si>
  <si>
    <t>SBI MF CORP BOND FD  DIRECT GR</t>
  </si>
  <si>
    <t>INF200KA1YR4</t>
  </si>
  <si>
    <t>EDELWEISS MONEY MARKET FUND - DIRECT PL</t>
  </si>
  <si>
    <t>INF843K01CE1</t>
  </si>
  <si>
    <t>Edelweiss Income Plus Arbitrage Active Fund of Fund</t>
  </si>
  <si>
    <t>PORTFOLIO STATEMENT OF EDELWEISS NIFTY 100 QUALITY 30 INDEX FND AS ON FEBRUARY 28, 2026</t>
  </si>
  <si>
    <t>(An open ended scheme replicating Nifty 100 Quality 30 Index)</t>
  </si>
  <si>
    <t>Coal India Ltd.</t>
  </si>
  <si>
    <t>INE522F01014</t>
  </si>
  <si>
    <t>Consumable Fuels</t>
  </si>
  <si>
    <t>Bajaj Auto Ltd.</t>
  </si>
  <si>
    <t>INE917I01010</t>
  </si>
  <si>
    <t>Dr. Reddy's Laboratories Ltd.</t>
  </si>
  <si>
    <t>INE089A01031</t>
  </si>
  <si>
    <t>Hindustan Zinc Ltd.</t>
  </si>
  <si>
    <t>INE267A01025</t>
  </si>
  <si>
    <t>VARUN BEVERAGES LIMITED</t>
  </si>
  <si>
    <t>INE200M01039</t>
  </si>
  <si>
    <t>ABB India Ltd.</t>
  </si>
  <si>
    <t>INE117A01022</t>
  </si>
  <si>
    <t>United Spirits Ltd.</t>
  </si>
  <si>
    <t>INE854D01024</t>
  </si>
  <si>
    <t>Havells India Ltd.</t>
  </si>
  <si>
    <t>INE176B01034</t>
  </si>
  <si>
    <t>Wipro Ltd.</t>
  </si>
  <si>
    <t>INE075A01022</t>
  </si>
  <si>
    <t>Godrej Consumer Products Ltd.</t>
  </si>
  <si>
    <t>INE102D01028</t>
  </si>
  <si>
    <t>Bosch Ltd.</t>
  </si>
  <si>
    <t>INE323A01026</t>
  </si>
  <si>
    <t>Zydus Lifesciences Ltd.</t>
  </si>
  <si>
    <t>INE010B01027</t>
  </si>
  <si>
    <t>Mazagon Dock Shipbuilders Ltd.</t>
  </si>
  <si>
    <t>INE249Z01020</t>
  </si>
  <si>
    <t>Edelweiss NIFTY 100 Quality 30 Index Fund</t>
  </si>
  <si>
    <t>PORTFOLIO STATEMENT OF EDELWEISS NIFTY LARGEMIDCAP 250 ETF AS ON FEBRUARY 28, 2026</t>
  </si>
  <si>
    <t>(An open-ended exchange traded scheme replicating/tracking Nifty LargeMidcap 250 Total Return Index)</t>
  </si>
  <si>
    <t>IndusInd Bank Ltd.</t>
  </si>
  <si>
    <t>INE095A01012</t>
  </si>
  <si>
    <t>Indus Towers Ltd.</t>
  </si>
  <si>
    <t>INE121J01017</t>
  </si>
  <si>
    <t>AU Small Finance Bank Ltd.</t>
  </si>
  <si>
    <t>INE949L01017</t>
  </si>
  <si>
    <t>Suzlon Energy Ltd.</t>
  </si>
  <si>
    <t>INE040H01021</t>
  </si>
  <si>
    <t>Bharat Forge Ltd.</t>
  </si>
  <si>
    <t>INE465A01025</t>
  </si>
  <si>
    <t>Max Financial Services Ltd.</t>
  </si>
  <si>
    <t>INE180A01020</t>
  </si>
  <si>
    <t>Polycab India Ltd.</t>
  </si>
  <si>
    <t>INE455K01017</t>
  </si>
  <si>
    <t>One 97 Communications Ltd.</t>
  </si>
  <si>
    <t>INE982J01020</t>
  </si>
  <si>
    <t>Union Bank of India</t>
  </si>
  <si>
    <t>INE692A01016</t>
  </si>
  <si>
    <t>Sundaram Finance Ltd.</t>
  </si>
  <si>
    <t>INE660A01013</t>
  </si>
  <si>
    <t>Power Grid Corporation of India Ltd.</t>
  </si>
  <si>
    <t>INE752E01010</t>
  </si>
  <si>
    <t>FSN E-Commerce Ventures Ltd.</t>
  </si>
  <si>
    <t>INE388Y01029</t>
  </si>
  <si>
    <t>GMR Airports Ltd.</t>
  </si>
  <si>
    <t>INE776C01039</t>
  </si>
  <si>
    <t>UPL Ltd.</t>
  </si>
  <si>
    <t>INE628A01036</t>
  </si>
  <si>
    <t>Voltas Ltd.</t>
  </si>
  <si>
    <t>INE226A01021</t>
  </si>
  <si>
    <t>Alkem Laboratories Ltd.</t>
  </si>
  <si>
    <t>INE540L01014</t>
  </si>
  <si>
    <t>Hitachi Energy India Ltd.</t>
  </si>
  <si>
    <t>INE07Y701011</t>
  </si>
  <si>
    <t>Bajaj Finserv Ltd.</t>
  </si>
  <si>
    <t>INE918I01026</t>
  </si>
  <si>
    <t>Colgate Palmolive (India) Ltd.</t>
  </si>
  <si>
    <t>INE259A01022</t>
  </si>
  <si>
    <t>InterGlobe Aviation Ltd.</t>
  </si>
  <si>
    <t>INE646L01027</t>
  </si>
  <si>
    <t>Transport Services</t>
  </si>
  <si>
    <t>NMDC Ltd.</t>
  </si>
  <si>
    <t>INE584A01023</t>
  </si>
  <si>
    <t>Biocon Ltd.</t>
  </si>
  <si>
    <t>INE376G01013</t>
  </si>
  <si>
    <t>MRF Ltd.</t>
  </si>
  <si>
    <t>INE883A01011</t>
  </si>
  <si>
    <t>Aditya Birla Capital Ltd.</t>
  </si>
  <si>
    <t>INE674K01013</t>
  </si>
  <si>
    <t>Waaree Energies Ltd.</t>
  </si>
  <si>
    <t>INE377N01017</t>
  </si>
  <si>
    <t>ICICI Prudential Life Insurance Co Ltd.</t>
  </si>
  <si>
    <t>INE726G01019</t>
  </si>
  <si>
    <t>Supreme Industries Ltd.</t>
  </si>
  <si>
    <t>INE195A01028</t>
  </si>
  <si>
    <t>PI Industries Ltd.</t>
  </si>
  <si>
    <t>INE603J01030</t>
  </si>
  <si>
    <t>Jindal Stainless Ltd.</t>
  </si>
  <si>
    <t>INE220G01021</t>
  </si>
  <si>
    <t>Mahindra &amp; Mahindra Financial Services Ltd</t>
  </si>
  <si>
    <t>INE774D01024</t>
  </si>
  <si>
    <t>Petronet LNG Ltd.</t>
  </si>
  <si>
    <t>INE347G01014</t>
  </si>
  <si>
    <t>Sona BLW Precision Forgings Ltd.</t>
  </si>
  <si>
    <t>INE073K01018</t>
  </si>
  <si>
    <t>NHPC Ltd.</t>
  </si>
  <si>
    <t>INE848E01016</t>
  </si>
  <si>
    <t>JK Cement Ltd.</t>
  </si>
  <si>
    <t>INE823G01014</t>
  </si>
  <si>
    <t>SBI Cards &amp; Payment Services Ltd.</t>
  </si>
  <si>
    <t>INE018E01016</t>
  </si>
  <si>
    <t>Apollo Hospitals Enterprise Ltd.</t>
  </si>
  <si>
    <t>INE437A01024</t>
  </si>
  <si>
    <t>Tata Motors Passenger Vehicles Ltd.</t>
  </si>
  <si>
    <t>INE155A01022</t>
  </si>
  <si>
    <t>UNO Minda Ltd.</t>
  </si>
  <si>
    <t>INE405E01023</t>
  </si>
  <si>
    <t>Bank of India</t>
  </si>
  <si>
    <t>INE084A01016</t>
  </si>
  <si>
    <t>HDFC Life Insurance Company Ltd.</t>
  </si>
  <si>
    <t>INE795G01014</t>
  </si>
  <si>
    <t>Page Industries Ltd.</t>
  </si>
  <si>
    <t>INE761H01022</t>
  </si>
  <si>
    <t>Textiles &amp; Apparels</t>
  </si>
  <si>
    <t>Cipla Ltd.</t>
  </si>
  <si>
    <t>INE059A01026</t>
  </si>
  <si>
    <t>Astral Ltd.</t>
  </si>
  <si>
    <t>INE006I01046</t>
  </si>
  <si>
    <t>Jubilant Foodworks Ltd.</t>
  </si>
  <si>
    <t>INE797F01020</t>
  </si>
  <si>
    <t>Leisure Services</t>
  </si>
  <si>
    <t>Balkrishna Industries Ltd.</t>
  </si>
  <si>
    <t>INE787D01026</t>
  </si>
  <si>
    <t>Apar Industries Ltd.</t>
  </si>
  <si>
    <t>INE372A01015</t>
  </si>
  <si>
    <t>Indian Oil Corporation Ltd.</t>
  </si>
  <si>
    <t>INE242A01010</t>
  </si>
  <si>
    <t>Tata Communications Ltd.</t>
  </si>
  <si>
    <t>INE151A01013</t>
  </si>
  <si>
    <t>Rail Vikas Nigam Ltd.</t>
  </si>
  <si>
    <t>INE415G01027</t>
  </si>
  <si>
    <t>Oberoi Realty Ltd.</t>
  </si>
  <si>
    <t>INE093I01010</t>
  </si>
  <si>
    <t>Schaeffler India Ltd.</t>
  </si>
  <si>
    <t>INE513A01022</t>
  </si>
  <si>
    <t>Patanjali Foods Ltd.</t>
  </si>
  <si>
    <t>INE619A01035</t>
  </si>
  <si>
    <t>Indian Railway Catering &amp;Tou. Corp. Ltd.</t>
  </si>
  <si>
    <t>INE335Y01020</t>
  </si>
  <si>
    <t>Tata Power Company Ltd.</t>
  </si>
  <si>
    <t>INE245A01021</t>
  </si>
  <si>
    <t>Container Corporation Of India Ltd.</t>
  </si>
  <si>
    <t>INE111A01025</t>
  </si>
  <si>
    <t>Oracle Financial Services Software Ltd.</t>
  </si>
  <si>
    <t>INE881D01027</t>
  </si>
  <si>
    <t>ITC Hotels Ltd.</t>
  </si>
  <si>
    <t>INE379A01028</t>
  </si>
  <si>
    <t>Power Finance Corporation Ltd.</t>
  </si>
  <si>
    <t>INE134E01011</t>
  </si>
  <si>
    <t>LIC Housing Finance Ltd.</t>
  </si>
  <si>
    <t>INE115A01026</t>
  </si>
  <si>
    <t>Lloyds Metals And Energy Ltd.</t>
  </si>
  <si>
    <t>INE281B01032</t>
  </si>
  <si>
    <t>Dalmia Bharat Ltd.</t>
  </si>
  <si>
    <t>INE00R701025</t>
  </si>
  <si>
    <t>The Indian Hotels Company Ltd.</t>
  </si>
  <si>
    <t>INE053A01029</t>
  </si>
  <si>
    <t>Kalyan Jewellers India Ltd.</t>
  </si>
  <si>
    <t>INE303R01014</t>
  </si>
  <si>
    <t>Tata Elxsi Ltd.</t>
  </si>
  <si>
    <t>INE670A01012</t>
  </si>
  <si>
    <t>Avenue Supermarts Ltd.</t>
  </si>
  <si>
    <t>INE192R01011</t>
  </si>
  <si>
    <t>Adani Enterprises Ltd.</t>
  </si>
  <si>
    <t>INE423A01024</t>
  </si>
  <si>
    <t>Metals &amp; Minerals Trading</t>
  </si>
  <si>
    <t>Bank of Maharashtra</t>
  </si>
  <si>
    <t>INE457A01014</t>
  </si>
  <si>
    <t>Exide Industries Ltd.</t>
  </si>
  <si>
    <t>INE302A01020</t>
  </si>
  <si>
    <t>AIA Engineering Ltd.</t>
  </si>
  <si>
    <t>INE212H01026</t>
  </si>
  <si>
    <t>Adani Power Ltd.</t>
  </si>
  <si>
    <t>INE814H01029</t>
  </si>
  <si>
    <t>Apollo Tyres Ltd.</t>
  </si>
  <si>
    <t>INE438A01022</t>
  </si>
  <si>
    <t>Gujarat Fluorochemicals Ltd.</t>
  </si>
  <si>
    <t>INE09N301011</t>
  </si>
  <si>
    <t>Adani Total Gas Ltd.</t>
  </si>
  <si>
    <t>INE399L01023</t>
  </si>
  <si>
    <t>Linde India Ltd.</t>
  </si>
  <si>
    <t>INE473A01011</t>
  </si>
  <si>
    <t>Abbott India Ltd.</t>
  </si>
  <si>
    <t>INE358A01014</t>
  </si>
  <si>
    <t>Berger Paints (I) Ltd.</t>
  </si>
  <si>
    <t>INE463A01038</t>
  </si>
  <si>
    <t>KPIT Technologies Ltd.</t>
  </si>
  <si>
    <t>INE04I401011</t>
  </si>
  <si>
    <t>Bajaj Holdings &amp; Investment Ltd.</t>
  </si>
  <si>
    <t>INE118A01012</t>
  </si>
  <si>
    <t>Cochin Shipyard Ltd.</t>
  </si>
  <si>
    <t>INE704P01025</t>
  </si>
  <si>
    <t>Ajanta Pharma Ltd.</t>
  </si>
  <si>
    <t>INE031B01049</t>
  </si>
  <si>
    <t>ICICI Lombard General Insurance Co. Ltd.</t>
  </si>
  <si>
    <t>INE765G01017</t>
  </si>
  <si>
    <t>GAIL (India) Ltd.</t>
  </si>
  <si>
    <t>INE129A01019</t>
  </si>
  <si>
    <t>Thermax Ltd.</t>
  </si>
  <si>
    <t>INE152A01029</t>
  </si>
  <si>
    <t>Bharti Hexacom Ltd.</t>
  </si>
  <si>
    <t>INE343G01021</t>
  </si>
  <si>
    <t>Punjab National Bank</t>
  </si>
  <si>
    <t>INE160A01022</t>
  </si>
  <si>
    <t>Indraprastha Gas Ltd.</t>
  </si>
  <si>
    <t>INE203G01027</t>
  </si>
  <si>
    <t>General Insurance Corporation of India</t>
  </si>
  <si>
    <t>INE481Y01014</t>
  </si>
  <si>
    <t>REC Ltd.</t>
  </si>
  <si>
    <t>INE020B01018</t>
  </si>
  <si>
    <t>Escorts Kubota Ltd.</t>
  </si>
  <si>
    <t>INE042A01014</t>
  </si>
  <si>
    <t>Bharat Dynamics Ltd.</t>
  </si>
  <si>
    <t>INE171Z01026</t>
  </si>
  <si>
    <t>United Breweries Ltd.</t>
  </si>
  <si>
    <t>INE686F01025</t>
  </si>
  <si>
    <t>Deepak Nitrite Ltd.</t>
  </si>
  <si>
    <t>INE288B01029</t>
  </si>
  <si>
    <t>Info Edge (India) Ltd.</t>
  </si>
  <si>
    <t>INE663F01032</t>
  </si>
  <si>
    <t>Procter &amp; Gamble Hygiene&amp;HealthCare Ltd.</t>
  </si>
  <si>
    <t>INE179A01014</t>
  </si>
  <si>
    <t>CRISIL Ltd.</t>
  </si>
  <si>
    <t>INE007A01025</t>
  </si>
  <si>
    <t>GlaxoSmithKline Pharmaceuticals Ltd.</t>
  </si>
  <si>
    <t>INE159A01016</t>
  </si>
  <si>
    <t>DLF Ltd.</t>
  </si>
  <si>
    <t>INE271C01023</t>
  </si>
  <si>
    <t>3M India Ltd.</t>
  </si>
  <si>
    <t>INE470A01017</t>
  </si>
  <si>
    <t>Diversified</t>
  </si>
  <si>
    <t>K.P.R. Mill Ltd.</t>
  </si>
  <si>
    <t>INE930H01031</t>
  </si>
  <si>
    <t>Tata Technologies Ltd.</t>
  </si>
  <si>
    <t>INE142M01025</t>
  </si>
  <si>
    <t>Indian Renewable Energy Dev Agency Ltd.</t>
  </si>
  <si>
    <t>INE202E01016</t>
  </si>
  <si>
    <t>ACC Ltd.</t>
  </si>
  <si>
    <t>INE012A01025</t>
  </si>
  <si>
    <t>L&amp;T Technology Services Ltd.</t>
  </si>
  <si>
    <t>INE010V01017</t>
  </si>
  <si>
    <t>Global Health Ltd.</t>
  </si>
  <si>
    <t>INE474Q01031</t>
  </si>
  <si>
    <t>Housing &amp; Urban Development Corp Ltd.</t>
  </si>
  <si>
    <t>INE031A01017</t>
  </si>
  <si>
    <t>Shree Cement Ltd.</t>
  </si>
  <si>
    <t>INE070A01015</t>
  </si>
  <si>
    <t>AWL Agri Business Ltd.</t>
  </si>
  <si>
    <t>INE699H01024</t>
  </si>
  <si>
    <t>Tata Investment Corporation Ltd.</t>
  </si>
  <si>
    <t>INE672A01026</t>
  </si>
  <si>
    <t>NLC India Ltd.</t>
  </si>
  <si>
    <t>INE589A01014</t>
  </si>
  <si>
    <t>Premier Energies Ltd.</t>
  </si>
  <si>
    <t>INE0BS701011</t>
  </si>
  <si>
    <t>NTPC Green Energy Ltd.</t>
  </si>
  <si>
    <t>INE0ONG01011</t>
  </si>
  <si>
    <t>Hyundai Motor India Ltd.</t>
  </si>
  <si>
    <t>INE0V6F01027</t>
  </si>
  <si>
    <t>IRB Infrastructure Developers Ltd.</t>
  </si>
  <si>
    <t>INE821I01022</t>
  </si>
  <si>
    <t>Ambuja Cements Ltd.</t>
  </si>
  <si>
    <t>INE079A01024</t>
  </si>
  <si>
    <t>JSW Infrastructure Ltd.</t>
  </si>
  <si>
    <t>INE880J01026</t>
  </si>
  <si>
    <t>Siemens Ltd.</t>
  </si>
  <si>
    <t>INE003A01024</t>
  </si>
  <si>
    <t>Syngene International Ltd.</t>
  </si>
  <si>
    <t>INE398R01022</t>
  </si>
  <si>
    <t>Adani Green Energy Ltd.</t>
  </si>
  <si>
    <t>INE364U01010</t>
  </si>
  <si>
    <t>Lodha Developers Ltd.</t>
  </si>
  <si>
    <t>INE670K01029</t>
  </si>
  <si>
    <t>Hexaware Technologies Ltd.</t>
  </si>
  <si>
    <t>INE093A01041</t>
  </si>
  <si>
    <t>Gujarat Gas Ltd.</t>
  </si>
  <si>
    <t>INE844O01030</t>
  </si>
  <si>
    <t>Honeywell Automation India Ltd.</t>
  </si>
  <si>
    <t>INE671A01010</t>
  </si>
  <si>
    <t>IDBI Bank Ltd.</t>
  </si>
  <si>
    <t>INE008A01015</t>
  </si>
  <si>
    <t>Indian Overseas Bank</t>
  </si>
  <si>
    <t>INE565A01014</t>
  </si>
  <si>
    <t>SJVN Ltd.</t>
  </si>
  <si>
    <t>INE002L01015</t>
  </si>
  <si>
    <t>Life Insurance Corporation of India</t>
  </si>
  <si>
    <t>INE0J1Y01017</t>
  </si>
  <si>
    <t>Indian Railway Finance Corporation Ltd.</t>
  </si>
  <si>
    <t>INE053F01010</t>
  </si>
  <si>
    <t>Fertilizers &amp; Chemicals Travancore Ltd.</t>
  </si>
  <si>
    <t>INE188A01015</t>
  </si>
  <si>
    <t>Godrej Industries Ltd.</t>
  </si>
  <si>
    <t>INE233A01035</t>
  </si>
  <si>
    <t>The New India Assurance Company Ltd.</t>
  </si>
  <si>
    <t>INE470Y01017</t>
  </si>
  <si>
    <t>UCO Bank</t>
  </si>
  <si>
    <t>INE691A01018</t>
  </si>
  <si>
    <t>Bajaj Housing Finance Ltd.</t>
  </si>
  <si>
    <t>INE377Y01014</t>
  </si>
  <si>
    <t>Plan /option (Face Value 16)</t>
  </si>
  <si>
    <t>Edelweiss Nifty LargeMidcap 250 ETF</t>
  </si>
  <si>
    <t>PORTFOLIO STATEMENT OF EDELWEISS RECENTLY LISTED IPO FUND AS ON FEBRUARY 28, 2026</t>
  </si>
  <si>
    <t>(An open ended equity scheme following investment theme of investing in recently listed 100 companies or upcoming Initial Public Offer (IPOs).)</t>
  </si>
  <si>
    <t>ICICI Prudential Asset Mgmt Co Ltd.</t>
  </si>
  <si>
    <t>INE346A01027</t>
  </si>
  <si>
    <t>Tata Capital Ltd.</t>
  </si>
  <si>
    <t>INE976I01016</t>
  </si>
  <si>
    <t>Canara Robeco Asset Mgmt Co Ltd.</t>
  </si>
  <si>
    <t>INE218I01013</t>
  </si>
  <si>
    <t>HDB Financial Services Ltd.</t>
  </si>
  <si>
    <t>INE756I01012</t>
  </si>
  <si>
    <t>Aditya Infotech Ltd.</t>
  </si>
  <si>
    <t>INE819V01029</t>
  </si>
  <si>
    <t>Belrise Industries Ltd.</t>
  </si>
  <si>
    <t>INE894V01022</t>
  </si>
  <si>
    <t>Atlanta Electricals Ltd.</t>
  </si>
  <si>
    <t>INE0Z4F01028</t>
  </si>
  <si>
    <t>Dr Agarwal's Health Care Ltd.</t>
  </si>
  <si>
    <t>INE943P01029</t>
  </si>
  <si>
    <t>Anthem Biosciences Ltd.</t>
  </si>
  <si>
    <t>INE0CZ201020</t>
  </si>
  <si>
    <t>Emmvee Photovoltaic Power Ltd.</t>
  </si>
  <si>
    <t>INE1C6T01020</t>
  </si>
  <si>
    <t>Tenneco Clean Air India Ltd.</t>
  </si>
  <si>
    <t>INE19RI01016</t>
  </si>
  <si>
    <t>JSW Cement Ltd.</t>
  </si>
  <si>
    <t>INE718I01012</t>
  </si>
  <si>
    <t>Sai Life Sciences Ltd</t>
  </si>
  <si>
    <t>INE570L01029</t>
  </si>
  <si>
    <t>Lenskart Solutions Ltd.</t>
  </si>
  <si>
    <t>INE956O01016</t>
  </si>
  <si>
    <t>Billionbrains Garage Ventures Ltd.</t>
  </si>
  <si>
    <t>INE0HOQ01053</t>
  </si>
  <si>
    <t>Corona Remedies Ltd.</t>
  </si>
  <si>
    <t>INE02ZQ01018</t>
  </si>
  <si>
    <t>Meesho Ltd.</t>
  </si>
  <si>
    <t>INE0VDM01015</t>
  </si>
  <si>
    <t>Rubicon Research Ltd.</t>
  </si>
  <si>
    <t>INE506V01022</t>
  </si>
  <si>
    <t>Studds Accessories Ltd.</t>
  </si>
  <si>
    <t>INE00Q601028</t>
  </si>
  <si>
    <t>Sudeep Pharma Ltd.</t>
  </si>
  <si>
    <t>INE0QPI01025</t>
  </si>
  <si>
    <t>Physicswallah Ltd.</t>
  </si>
  <si>
    <t>INE0LP301011</t>
  </si>
  <si>
    <t>Other Consumer Services</t>
  </si>
  <si>
    <t>Inventurus Knowledge Solutions Ltd.</t>
  </si>
  <si>
    <t>INE115Q01022</t>
  </si>
  <si>
    <t>Urban Company Ltd.</t>
  </si>
  <si>
    <t>INE0CAZ01013</t>
  </si>
  <si>
    <t>Midwest Ltd.</t>
  </si>
  <si>
    <t>INE0XAD01024</t>
  </si>
  <si>
    <t>Aequs Ltd.</t>
  </si>
  <si>
    <t>INE947N01017</t>
  </si>
  <si>
    <t>Indiqube Spaces Ltd.</t>
  </si>
  <si>
    <t>INE06ST01018</t>
  </si>
  <si>
    <t>GNG Electronics Ltd.</t>
  </si>
  <si>
    <t>INE18JU01028</t>
  </si>
  <si>
    <t>IT - Hardware</t>
  </si>
  <si>
    <t>Capillary Technologies India Ltd.</t>
  </si>
  <si>
    <t>INE0ILV01024</t>
  </si>
  <si>
    <t>Wework India Management Ltd.</t>
  </si>
  <si>
    <t>INE085001019</t>
  </si>
  <si>
    <t>Smartworks Coworking Spaces Ltd.</t>
  </si>
  <si>
    <t>INE0NAZ01010</t>
  </si>
  <si>
    <t>Orkla India Ltd.</t>
  </si>
  <si>
    <t>INE16NZ01023</t>
  </si>
  <si>
    <t>Oswal Pumps Ltd.</t>
  </si>
  <si>
    <t>INE0BYP01024</t>
  </si>
  <si>
    <t>Shadowfax Technologies Ltd.</t>
  </si>
  <si>
    <t>INE12UN01015</t>
  </si>
  <si>
    <t>Carraro India Ltd.</t>
  </si>
  <si>
    <t>INE0V7W01012</t>
  </si>
  <si>
    <t>Trualt Bioenergy Ltd.</t>
  </si>
  <si>
    <t>INE0MWH01014</t>
  </si>
  <si>
    <t>All Time Plastics Ltd.</t>
  </si>
  <si>
    <t>INE0GV601021</t>
  </si>
  <si>
    <t>Wakefit Innovations Ltd.</t>
  </si>
  <si>
    <t>INE0E7301029</t>
  </si>
  <si>
    <t>Ajax Engineering Ltd.</t>
  </si>
  <si>
    <t>INE274Y01021</t>
  </si>
  <si>
    <t>Fractal Analytics Ltd.</t>
  </si>
  <si>
    <t>INE212S01015</t>
  </si>
  <si>
    <t>Unimech Aerospace And Manufacturing Ltd.</t>
  </si>
  <si>
    <t>INE0U3I01011</t>
  </si>
  <si>
    <t>Ellenbarrie Industrial Gases Ltd.</t>
  </si>
  <si>
    <t>INE236E01022</t>
  </si>
  <si>
    <t>Brigade Hotel Ventures Ltd.</t>
  </si>
  <si>
    <t>INE03NU01014</t>
  </si>
  <si>
    <t>Leela Palaces Hotels &amp; Resorts Ltd.</t>
  </si>
  <si>
    <t>INE0AQ201015</t>
  </si>
  <si>
    <t>Vikram Solar Ltd.</t>
  </si>
  <si>
    <t>INE078V01014</t>
  </si>
  <si>
    <t>TBO Tek Ltd.</t>
  </si>
  <si>
    <t>INE673O01025</t>
  </si>
  <si>
    <t>GK Energy Ltd</t>
  </si>
  <si>
    <t>INE1AG301022</t>
  </si>
  <si>
    <t>Seshaasai Technologies Ltd.</t>
  </si>
  <si>
    <t>INE04VU01023</t>
  </si>
  <si>
    <t>Jain Resource Recycling Ltd.</t>
  </si>
  <si>
    <t>INE0YD401026</t>
  </si>
  <si>
    <t>DAM Capital Advisors Ltd.</t>
  </si>
  <si>
    <t>INE284H01025</t>
  </si>
  <si>
    <t>Amagi Media Labs Ltd.</t>
  </si>
  <si>
    <t>INE121R01077</t>
  </si>
  <si>
    <t>NIFTY 30-Mar-2026</t>
  </si>
  <si>
    <t>INDEX FUTURES</t>
  </si>
  <si>
    <t>Treasury bills</t>
  </si>
  <si>
    <t>364 DAYS TBILL RED 02-04-2026</t>
  </si>
  <si>
    <t>IN002025Z013</t>
  </si>
  <si>
    <t>91 DAYS TBILL RED 23-04-2026</t>
  </si>
  <si>
    <t>IN002025X422</t>
  </si>
  <si>
    <t>Edelweiss Recently Listed IPO Fund</t>
  </si>
  <si>
    <t>PORTFOLIO STATEMENT OF EDELWEISS  GREATER CHINA EQUITY OFF-SHORE FUND AS ON FEBRUARY 28, 2026</t>
  </si>
  <si>
    <t>(An open ended fund of fund scheme investing in JPMorgan Funds – Greater China Fund)</t>
  </si>
  <si>
    <t>JPM GREATER CHINA-I-I2 USD</t>
  </si>
  <si>
    <t>LU1727356906</t>
  </si>
  <si>
    <t>JPM GREATER CHINA-I AC</t>
  </si>
  <si>
    <t>LU0248053877</t>
  </si>
  <si>
    <t>Edelweiss Greater China Equity Off-Shore Fund</t>
  </si>
  <si>
    <t>PORTFOLIO STATEMENT OF EDELWEISS MSCI INDIA DOMESTIC &amp; WORLD HEALTHCARE 45 INDEX AS ON FEBRUARY 28, 2026</t>
  </si>
  <si>
    <t>(An Open-ended Equity Scheme replicating MSCI India Domestic &amp; World Healthcare 45 Index)</t>
  </si>
  <si>
    <t>Laurus Labs Ltd.</t>
  </si>
  <si>
    <t>INE947Q01028</t>
  </si>
  <si>
    <t>Aster DM Healthcare Ltd.</t>
  </si>
  <si>
    <t>INE914M01019</t>
  </si>
  <si>
    <t>Gland Pharma Ltd.</t>
  </si>
  <si>
    <t>INE068V01023</t>
  </si>
  <si>
    <t>Piramal Pharma Ltd.</t>
  </si>
  <si>
    <t>INE0DK501011</t>
  </si>
  <si>
    <t>(c) Listed / Awaiting listing on International Stock Exchanges</t>
  </si>
  <si>
    <t>ELI LILLY &amp; CO</t>
  </si>
  <si>
    <t>US5324571083</t>
  </si>
  <si>
    <t>Pharmaceuticals</t>
  </si>
  <si>
    <t>JOHNSON &amp; JOHNSON</t>
  </si>
  <si>
    <t>US4781601046</t>
  </si>
  <si>
    <t>ABBVIE INC</t>
  </si>
  <si>
    <t>US00287Y1091</t>
  </si>
  <si>
    <t>Biotechnology</t>
  </si>
  <si>
    <t>NOVARTIS AG</t>
  </si>
  <si>
    <t>US66987V1098</t>
  </si>
  <si>
    <t>MERCK &amp; CO.INC</t>
  </si>
  <si>
    <t>US58933Y1055</t>
  </si>
  <si>
    <t>AMGEN INC</t>
  </si>
  <si>
    <t>US0311621009</t>
  </si>
  <si>
    <t>ABBOTT LABORATORIES</t>
  </si>
  <si>
    <t>US0028241000</t>
  </si>
  <si>
    <t>Health Care Equipment &amp; Supplies</t>
  </si>
  <si>
    <t>THERMO FISHER SCIENTIFIC INC</t>
  </si>
  <si>
    <t>US8835561023</t>
  </si>
  <si>
    <t>Life Sciences Tools &amp; Services</t>
  </si>
  <si>
    <t>GILEAD SCIENCES INC</t>
  </si>
  <si>
    <t>US3755581036</t>
  </si>
  <si>
    <t>INTUITIVE SURGICAL INC</t>
  </si>
  <si>
    <t>US46120E6023</t>
  </si>
  <si>
    <t>DANAHER CORP</t>
  </si>
  <si>
    <t>US2358511028</t>
  </si>
  <si>
    <t>STRYKER CORP</t>
  </si>
  <si>
    <t>US8636671013</t>
  </si>
  <si>
    <t>VERTEX PHARMACEUTICALS INC</t>
  </si>
  <si>
    <t>US92532F1003</t>
  </si>
  <si>
    <t>MEDTRONIC PLC</t>
  </si>
  <si>
    <t>IE00BTN1Y115</t>
  </si>
  <si>
    <t>Novo Nordisk A/S</t>
  </si>
  <si>
    <t>US6701002056</t>
  </si>
  <si>
    <t>Regeneron Pharmaceuticals Inc</t>
  </si>
  <si>
    <t>US75886F1075</t>
  </si>
  <si>
    <t>BECTON DICKINSON AND CO</t>
  </si>
  <si>
    <t>US0758871091</t>
  </si>
  <si>
    <t>AGILENT TECHNOLOGIES INC</t>
  </si>
  <si>
    <t>US00846U1016</t>
  </si>
  <si>
    <t>IQVIA HOLDINGS INC</t>
  </si>
  <si>
    <t>US46266C1053</t>
  </si>
  <si>
    <t>ILLUMINA INC</t>
  </si>
  <si>
    <t>US4523271090</t>
  </si>
  <si>
    <t>Edelweiss MSCI India Domestic &amp; World Healthcare 45 Index Fund</t>
  </si>
  <si>
    <t>PORTFOLIO STATEMENT OF BHARAT BOND ETF – APRIL 2030 AS ON FEBRUARY 28, 2026</t>
  </si>
  <si>
    <t>(An open ended Target Maturity Exchange Traded Bond Fund predominantly investing in constituents of Nifty BHARAT Bond Index - April 2030. A relatively high interest rate risk and relatively low credit risk.)</t>
  </si>
  <si>
    <t>7.39% SIDBI SR IX NCD RED 21-03-2030**</t>
  </si>
  <si>
    <t>INE556F08KY6</t>
  </si>
  <si>
    <t>7.89% REC LTD. NCD RED 30-03-2030**</t>
  </si>
  <si>
    <t>INE020B08CI2</t>
  </si>
  <si>
    <t>7.86% PFC LTD NCD RED 12-04-2030**</t>
  </si>
  <si>
    <t>INE134E08KK4</t>
  </si>
  <si>
    <t>7.64% NABARD NCD SR 25B RED 06-12-2029**</t>
  </si>
  <si>
    <t>INE261F08EJ7</t>
  </si>
  <si>
    <t>7.22% HPCL NCD RED 28-08-2029**</t>
  </si>
  <si>
    <t>INE094A08168</t>
  </si>
  <si>
    <t>7.34% NPCIL NCD RED 23-01-2030**</t>
  </si>
  <si>
    <t>INE206D08469</t>
  </si>
  <si>
    <t>7.55% IRFC NCD RED 12-04-2030**</t>
  </si>
  <si>
    <t>INE053F07BY5</t>
  </si>
  <si>
    <t>7.70% NHAI NCD RED 13-09-2029**</t>
  </si>
  <si>
    <t>INE906B07HH5</t>
  </si>
  <si>
    <t>7.54% NHAI NCD RED 25-01-2030**</t>
  </si>
  <si>
    <t>INE906B07HK9</t>
  </si>
  <si>
    <t>7.32% NTPC LTD NCD RED 17-07-2029**</t>
  </si>
  <si>
    <t>INE733E07KL3</t>
  </si>
  <si>
    <t>7.4% MANGALORE REF &amp; PET NCD 12-04-2030**</t>
  </si>
  <si>
    <t>INE103A08019</t>
  </si>
  <si>
    <t>7.08% IRFC NCD RED 28-02-2030**</t>
  </si>
  <si>
    <t>INE053F07CA3</t>
  </si>
  <si>
    <t>7.75% MANGALORE REF &amp; PET NCD 29-01-2030**</t>
  </si>
  <si>
    <t>INE103A08035</t>
  </si>
  <si>
    <t>7.38% POWER GRID CORP NCD RED 12-04-2030**</t>
  </si>
  <si>
    <t>INE752E08635</t>
  </si>
  <si>
    <t>7.55% IRFC NCD RED 06-11-29**</t>
  </si>
  <si>
    <t>INE053F07BX7</t>
  </si>
  <si>
    <t>7.47% SIDBI SR II NCD RED 05-09-2029**</t>
  </si>
  <si>
    <t>INE556F08KR0</t>
  </si>
  <si>
    <t>7.43% NABARD GOI SERV NCD RED 31-01-2030**</t>
  </si>
  <si>
    <t>INE261F08BX4</t>
  </si>
  <si>
    <t>7.82% PFC SR BS225 NCD RED 13-03-2030**</t>
  </si>
  <si>
    <t>INE134E08MF0</t>
  </si>
  <si>
    <t>7.68% NABARD NCD SR 24F RED 30-04-2029**</t>
  </si>
  <si>
    <t>INE261F08EG3</t>
  </si>
  <si>
    <t>7.5% IRFC NCD RED 07-09-2029**</t>
  </si>
  <si>
    <t>INE053F07BW9</t>
  </si>
  <si>
    <t>7.25% INDIAN OIL CORP SR XXVII 05-01-30**</t>
  </si>
  <si>
    <t>INE242A08569</t>
  </si>
  <si>
    <t>7.14% EXIM BOND SR AA01 NCD 13-12-2029**</t>
  </si>
  <si>
    <t>INE514E08GD0</t>
  </si>
  <si>
    <t>8.36% NHAI NCD RED 20-05-2029**</t>
  </si>
  <si>
    <t>INE906B07HD4</t>
  </si>
  <si>
    <t>8.3% REC LTD NCD RED 25-06-2029**</t>
  </si>
  <si>
    <t>INE020B08BU9</t>
  </si>
  <si>
    <t>7.36% INDIAN OIL COR N SR XXVI 16-07-29**</t>
  </si>
  <si>
    <t>INE242A08551</t>
  </si>
  <si>
    <t>7.10% NABARD GOI SERV NCD RED 08-02-2030**</t>
  </si>
  <si>
    <t>INE261F08BY2</t>
  </si>
  <si>
    <t>8.25% REC GOI SERVICED NCD RED 26-03-30**</t>
  </si>
  <si>
    <t>INE020B08CR3</t>
  </si>
  <si>
    <t>7.93% PFC LTD NCD RED 31-12-2029**</t>
  </si>
  <si>
    <t>INE134E08KI8</t>
  </si>
  <si>
    <t>7.48% SIDBI SR VI NCD RED 24-05-2029**</t>
  </si>
  <si>
    <t>INE556F08KV2</t>
  </si>
  <si>
    <t>8.24% POWER GRID NCD GOI SERV 14-02-2029**</t>
  </si>
  <si>
    <t>INE752E08551</t>
  </si>
  <si>
    <t>7.49% POWER GRID CORP NCD 25-10-2029**</t>
  </si>
  <si>
    <t>INE752E08601</t>
  </si>
  <si>
    <t>7.92% REC LTD. NCD RED 30-03-2030**</t>
  </si>
  <si>
    <t>INE020B08CJ0</t>
  </si>
  <si>
    <t>8.23% IRFC NCD RED 29-03-2029**</t>
  </si>
  <si>
    <t>INE053F07BE7</t>
  </si>
  <si>
    <t>7.27% NABARD NCD RED 14-02-2030**</t>
  </si>
  <si>
    <t>INE261F08BZ9</t>
  </si>
  <si>
    <t>8.3% NTPC LTD NCD RED 15-01-2029**</t>
  </si>
  <si>
    <t>INE733E07KJ7</t>
  </si>
  <si>
    <t>8.85% POWER FIN CORP NCD RED 25-05-2029**</t>
  </si>
  <si>
    <t>INE134E08KC1</t>
  </si>
  <si>
    <t>7.5% NHPC NCD RED 06-10-2029**</t>
  </si>
  <si>
    <t>INE848E07AS5</t>
  </si>
  <si>
    <t>8.80% RECL NCD RED 14-05-2029**</t>
  </si>
  <si>
    <t>INE020B08BS3</t>
  </si>
  <si>
    <t>8.37% NHAI NCD RED 20-01-2029**</t>
  </si>
  <si>
    <t>INE906B07GN5</t>
  </si>
  <si>
    <t>7.25% NPCIL NCD RED 15-12-2029 XXXIII C**</t>
  </si>
  <si>
    <t>INE206D08436</t>
  </si>
  <si>
    <t>7.13% NHPC LTD NCD 11-02-2030**</t>
  </si>
  <si>
    <t>INE848E07BC7</t>
  </si>
  <si>
    <t>6.7% REC LTD SR 249B NCD 31-12-29**</t>
  </si>
  <si>
    <t>INE020B08FY2</t>
  </si>
  <si>
    <t>8.4% POWER GRID NCD RED 26-05-2029**</t>
  </si>
  <si>
    <t>INE752E07MV8</t>
  </si>
  <si>
    <t>7.38% NHPC LTD NCD 03-01-2030**</t>
  </si>
  <si>
    <t>INE848E07AX5</t>
  </si>
  <si>
    <t>8.15% POWER GRID CORP NCD RED 09-03-2030**</t>
  </si>
  <si>
    <t>INE752E07MK1</t>
  </si>
  <si>
    <t>8.14% NUCLEAR POWER NCD RED 25-03-2030**</t>
  </si>
  <si>
    <t>INE206D08303</t>
  </si>
  <si>
    <t>8.15% EXIM NCB 21-01-2030 R21 - 2030**</t>
  </si>
  <si>
    <t>INE514E08EJ2</t>
  </si>
  <si>
    <t>7.95% IRFC NCD RED 12-06-2029**</t>
  </si>
  <si>
    <t>INE053F07BR9</t>
  </si>
  <si>
    <t>9.3% POWER GRID CORP NCD RED 04-09-2029**</t>
  </si>
  <si>
    <t>INE752E07LR8</t>
  </si>
  <si>
    <t>8.13% NUCLEAR POWER CORP NCD 28-03-2030**</t>
  </si>
  <si>
    <t>INE206D08394</t>
  </si>
  <si>
    <t>7.44%POWER FIN COR SR247A NCD R 15-01-30**</t>
  </si>
  <si>
    <t>INE134E08NO0</t>
  </si>
  <si>
    <t>8.20% PGCIL NCD 23-01-2030 STRPPS D**</t>
  </si>
  <si>
    <t>INE752E07MH7</t>
  </si>
  <si>
    <t>7.41% NABARD NCD RED 18-07-2029**</t>
  </si>
  <si>
    <t>INE261F08BM7</t>
  </si>
  <si>
    <t>9.18% NUCLEAR POWER CORP NCD RD 23-01-29**</t>
  </si>
  <si>
    <t>INE206D08162</t>
  </si>
  <si>
    <t>8.87% EXIM BANK NCD RED 30-10-2029**</t>
  </si>
  <si>
    <t>INE514E08ED5</t>
  </si>
  <si>
    <t>7.36% NLC INDIA LTD. NCD RED 25-01-2030**</t>
  </si>
  <si>
    <t>INE589A07045</t>
  </si>
  <si>
    <t>9.18% NUCLEAR POWER CORP NCD RD 23-01-28**</t>
  </si>
  <si>
    <t>INE206D08204</t>
  </si>
  <si>
    <t>8.70% POWER GRID CORP NCD RED 15-07-2028**</t>
  </si>
  <si>
    <t>INE752E07LC0</t>
  </si>
  <si>
    <t>8.13% PGCIL NCD 25-04-2029 LIII J**</t>
  </si>
  <si>
    <t>INE752E07NV6</t>
  </si>
  <si>
    <t>7.8% NHAI NCD RED 26-06-2029**</t>
  </si>
  <si>
    <t>INE906B07HF9</t>
  </si>
  <si>
    <t>7.04% GOVT OF INDIA RED 03-06-2029</t>
  </si>
  <si>
    <t>IN0020240050</t>
  </si>
  <si>
    <t>In accordance with SEBI Circular no. SEBI/HO/IMD/PoD2/P/CIR/2024/183 dated December 13, 2024, Debt Index Replication Factor (DIRF) is 77.26%</t>
  </si>
  <si>
    <t>Plan /option (Face Value 1000)</t>
  </si>
  <si>
    <t>Growth Option</t>
  </si>
  <si>
    <t>BHARAT Bond ETF - April 2030</t>
  </si>
  <si>
    <t>Debt ETFs</t>
  </si>
  <si>
    <t>PORTFOLIO STATEMENT OF EDELWEISS LARGE &amp; MID CAP FUND AS ON FEBRUARY 28, 2026</t>
  </si>
  <si>
    <t>(An open ended equity scheme investing in both large cap and mid cap stocks)</t>
  </si>
  <si>
    <t>Aether Industries Ltd.</t>
  </si>
  <si>
    <t>INE0BWX01014</t>
  </si>
  <si>
    <t>Century Plyboards (India) Ltd.</t>
  </si>
  <si>
    <t>INE348B01021</t>
  </si>
  <si>
    <t>Metro Brands Ltd.</t>
  </si>
  <si>
    <t>INE317I01021</t>
  </si>
  <si>
    <t>Birlasoft Ltd.</t>
  </si>
  <si>
    <t>INE836A01035</t>
  </si>
  <si>
    <t>Triveni Turbine Ltd.</t>
  </si>
  <si>
    <t>INE152M01016</t>
  </si>
  <si>
    <t>Edelweiss Large and Mid Cap Fund</t>
  </si>
  <si>
    <t>PORTFOLIO STATEMENT OF EDELWEISS AGGRESSIVE HYBRID FUND AS ON FEBRUARY 28, 2026</t>
  </si>
  <si>
    <t>(An open ended hybrid scheme investing predominantly in equity and equity related instruments)</t>
  </si>
  <si>
    <t>Akzo Nobel India Ltd.</t>
  </si>
  <si>
    <t>INE133A01011</t>
  </si>
  <si>
    <t>RBL Bank Ltd.</t>
  </si>
  <si>
    <t>INE976G01028</t>
  </si>
  <si>
    <t>V2 Retail Ltd.</t>
  </si>
  <si>
    <t>INE945H01013</t>
  </si>
  <si>
    <t>Navin Fluorine International Ltd.</t>
  </si>
  <si>
    <t>INE048G01026</t>
  </si>
  <si>
    <t>ZF Commercial Vehicle Ctrl Sys Ind Ltd.</t>
  </si>
  <si>
    <t>INE342J01019</t>
  </si>
  <si>
    <t>Time Technoplast Ltd.</t>
  </si>
  <si>
    <t>INE508G01029</t>
  </si>
  <si>
    <t>R R Kabel Ltd.</t>
  </si>
  <si>
    <t>INE777K01022</t>
  </si>
  <si>
    <t>IN9397D01014</t>
  </si>
  <si>
    <t>Medi Assist Healthcare Services Ltd.</t>
  </si>
  <si>
    <t>INE456Z01021</t>
  </si>
  <si>
    <t>CCL Products (India) Ltd.</t>
  </si>
  <si>
    <t>INE421D01022</t>
  </si>
  <si>
    <t>Anant Raj Ltd.</t>
  </si>
  <si>
    <t>INE242C01024</t>
  </si>
  <si>
    <t>Cholamandalam Financial Holdings Ltd.</t>
  </si>
  <si>
    <t>INE149A01033</t>
  </si>
  <si>
    <t>Aptus Value Housing Finance India Ltd.</t>
  </si>
  <si>
    <t>INE852O01025</t>
  </si>
  <si>
    <t>Aadhar Housing Finance Ltd.</t>
  </si>
  <si>
    <t>INE883F01010</t>
  </si>
  <si>
    <t>BROOKFIELD INDIA REAL ESTATE TRUST</t>
  </si>
  <si>
    <t>INE0FDU25010</t>
  </si>
  <si>
    <t>Ashok Leyland Ltd.30/03/2026</t>
  </si>
  <si>
    <t>Swiggy Ltd.30/03/2026</t>
  </si>
  <si>
    <t>Bharat Dynamics Ltd.30/03/2026</t>
  </si>
  <si>
    <t>7.73% BAJAJ FIN LTD OPT II R 07-06-28**</t>
  </si>
  <si>
    <t>INE296A07SN8</t>
  </si>
  <si>
    <t>EDELWEISS LIQUID FUND - DIRECT PL -GR</t>
  </si>
  <si>
    <t>INF754K01GM4</t>
  </si>
  <si>
    <t>EDELWEISS-NIFTY 50-INDEX FUND</t>
  </si>
  <si>
    <t>INF754K01NB3</t>
  </si>
  <si>
    <t>Plan B - Growth option</t>
  </si>
  <si>
    <t>Plan B - IDCW option</t>
  </si>
  <si>
    <t>Direct Plan IDCW</t>
  </si>
  <si>
    <t>Edelweiss Aggressive Hybrid Fund</t>
  </si>
  <si>
    <t>PORTFOLIO STATEMENT OF EDELWEISS BSE SENSEX ETF AS ON FEBRUARY 28, 2026</t>
  </si>
  <si>
    <t>(An open-ended exchange traded scheme replicating/tracking BSE Sensex Total Return Index)</t>
  </si>
  <si>
    <t>Plan /option (Face Value 85)</t>
  </si>
  <si>
    <t>Edelweiss BSE Sensex ETF</t>
  </si>
  <si>
    <t>PORTFOLIO STATEMENT OF EDELWEISS TECHNOLOGY FUND AS ON FEBRUARY 28, 2026</t>
  </si>
  <si>
    <t>(An open-ended equity scheme investing in technology &amp; technology-related companies)</t>
  </si>
  <si>
    <t>Data Patterns (India) Ltd.</t>
  </si>
  <si>
    <t>INE0IX101010</t>
  </si>
  <si>
    <t>Teamlease Services Ltd.</t>
  </si>
  <si>
    <t>INE985S01024</t>
  </si>
  <si>
    <t>NVIDIA CORP</t>
  </si>
  <si>
    <t>US67066G1040</t>
  </si>
  <si>
    <t>IT-Hardware</t>
  </si>
  <si>
    <t>APPLE INC</t>
  </si>
  <si>
    <t>US0378331005</t>
  </si>
  <si>
    <t>Software Products</t>
  </si>
  <si>
    <t>MICROSOFT CORP</t>
  </si>
  <si>
    <t>US5949181045</t>
  </si>
  <si>
    <t>Computers Hardware &amp; Equipments</t>
  </si>
  <si>
    <t>BROADCOM INC</t>
  </si>
  <si>
    <t>US11135F1012</t>
  </si>
  <si>
    <t>Telecom - Equipment &amp; Accessories</t>
  </si>
  <si>
    <t>MICRON TECHNOLOGY INC</t>
  </si>
  <si>
    <t>US5951121038</t>
  </si>
  <si>
    <t>ADVANCED MICRO DEVICES INC</t>
  </si>
  <si>
    <t>US0079031078</t>
  </si>
  <si>
    <t>PALANTIR TECHNOLOGIES INC</t>
  </si>
  <si>
    <t>US69608A1088</t>
  </si>
  <si>
    <t>APPLIED MATERIALS INC</t>
  </si>
  <si>
    <t>US0382221051</t>
  </si>
  <si>
    <t>LAM RESEARCH CORPORATION</t>
  </si>
  <si>
    <t>US5128073062</t>
  </si>
  <si>
    <t>CISCO SYSTEMS INC</t>
  </si>
  <si>
    <t>US17275R1023</t>
  </si>
  <si>
    <t>ORACLE CORPORATION</t>
  </si>
  <si>
    <t>US68389X1054</t>
  </si>
  <si>
    <t>IBM</t>
  </si>
  <si>
    <t>US4592001014</t>
  </si>
  <si>
    <t>Computers - Software &amp; Consulting</t>
  </si>
  <si>
    <t>KLA CORP</t>
  </si>
  <si>
    <t>US4824801009</t>
  </si>
  <si>
    <t>TEXAS INSTRUMENTS INC</t>
  </si>
  <si>
    <t>US8825081040</t>
  </si>
  <si>
    <t>INTEL CORP</t>
  </si>
  <si>
    <t>US4581401001</t>
  </si>
  <si>
    <t>AMPHENOL CORP</t>
  </si>
  <si>
    <t>US0320951017</t>
  </si>
  <si>
    <t>SALESFORCE INC</t>
  </si>
  <si>
    <t>US79466L3024</t>
  </si>
  <si>
    <t>ANALOG DEVICES INC</t>
  </si>
  <si>
    <t>US0326541051</t>
  </si>
  <si>
    <t>QUALCOMM INC</t>
  </si>
  <si>
    <t>US7475251036</t>
  </si>
  <si>
    <t>ARISTA NETWORKS INC.</t>
  </si>
  <si>
    <t>US0404132054</t>
  </si>
  <si>
    <t>ACCENTURE PLC</t>
  </si>
  <si>
    <t>IE00B4BNMY34</t>
  </si>
  <si>
    <t>CORNING INC</t>
  </si>
  <si>
    <t>US2193501051</t>
  </si>
  <si>
    <t>APPLOVIN CORP</t>
  </si>
  <si>
    <t>US03831W1080</t>
  </si>
  <si>
    <t>SERVICENOW INC.</t>
  </si>
  <si>
    <t>US81762P1021</t>
  </si>
  <si>
    <t>INTUIT INC</t>
  </si>
  <si>
    <t>US4612021034</t>
  </si>
  <si>
    <t>ADOBE INC</t>
  </si>
  <si>
    <t>US00724F1012</t>
  </si>
  <si>
    <t>PALO ALTO NETWORKS INC</t>
  </si>
  <si>
    <t>US6974351057</t>
  </si>
  <si>
    <t>DELL TECHNOLOGIES INC</t>
  </si>
  <si>
    <t>US24703L2025</t>
  </si>
  <si>
    <t>WESTERN DIGITAL CORP</t>
  </si>
  <si>
    <t>US9581021055</t>
  </si>
  <si>
    <t>CROWDSTRIKE HOLDINGS INC</t>
  </si>
  <si>
    <t>US22788C1053</t>
  </si>
  <si>
    <t>SANDISK CORP</t>
  </si>
  <si>
    <t>US80004C2008</t>
  </si>
  <si>
    <t>SEAGATE TECHNOLOGY HOLDINGS PLC</t>
  </si>
  <si>
    <t>IE00BKVD2N49</t>
  </si>
  <si>
    <t>CADENCE DESIGN SYS INC</t>
  </si>
  <si>
    <t>US1273871087</t>
  </si>
  <si>
    <t>MOTOROLA SOLUTIONS INC</t>
  </si>
  <si>
    <t>US6200763075</t>
  </si>
  <si>
    <t>SYNOPSYS INC</t>
  </si>
  <si>
    <t>US8716071076</t>
  </si>
  <si>
    <t>TE CONNECTIVITY PLC</t>
  </si>
  <si>
    <t>IE000IVNQZ81</t>
  </si>
  <si>
    <t>NXP SEMICONDUCTORS NV</t>
  </si>
  <si>
    <t>NL0009538784</t>
  </si>
  <si>
    <t>MONOLITHIC POWER SYSTEM INC</t>
  </si>
  <si>
    <t>US6098391054</t>
  </si>
  <si>
    <t>KEYSIGHT TECHNOLOGIES INC</t>
  </si>
  <si>
    <t>US49338L1035</t>
  </si>
  <si>
    <t>AUTODESK INC</t>
  </si>
  <si>
    <t>US0527691069</t>
  </si>
  <si>
    <t>TERADYNE INC</t>
  </si>
  <si>
    <t>US8807701029</t>
  </si>
  <si>
    <t>IT Enabled Services</t>
  </si>
  <si>
    <t>FORTINET INC</t>
  </si>
  <si>
    <t>US34959E1091</t>
  </si>
  <si>
    <t>MICROCHIP TECHNOLOGY INC</t>
  </si>
  <si>
    <t>US5950171042</t>
  </si>
  <si>
    <t>ROPER TECHNOLOGIES INC</t>
  </si>
  <si>
    <t>US7766961061</t>
  </si>
  <si>
    <t>DATADOG INC</t>
  </si>
  <si>
    <t>US23804L1035</t>
  </si>
  <si>
    <t>FAIR ISAAC CORP</t>
  </si>
  <si>
    <t>US3032501047</t>
  </si>
  <si>
    <t>WORKDAY INC</t>
  </si>
  <si>
    <t>US98138H1014</t>
  </si>
  <si>
    <t>TELEDYNE TECHNOLOGIES INC</t>
  </si>
  <si>
    <t>US8793601050</t>
  </si>
  <si>
    <t>COGNIZANT TECH SOLUTIONS</t>
  </si>
  <si>
    <t>US1924461023</t>
  </si>
  <si>
    <t>HEWLETT PACKARD ENTERPRISE CO</t>
  </si>
  <si>
    <t>US42824C1099</t>
  </si>
  <si>
    <t>Edelweiss Technology Fund</t>
  </si>
  <si>
    <t>PORTFOLIO STATEMENT OF EDELWEISS  EUROPE DYNAMIC EQUITY OFF-SHORE FUND AS ON FEBRUARY 28, 2026</t>
  </si>
  <si>
    <t>(An open ended fund of fund scheme investing in JPMorgan Funds – Europe Dynamic Fund)</t>
  </si>
  <si>
    <t>JPMORGAN F-EUROPE DYNAM-I-A</t>
  </si>
  <si>
    <t>LU0248045857</t>
  </si>
  <si>
    <t>Edelweiss Europe Dynamic Equity Off-Shore Fund</t>
  </si>
  <si>
    <t>PORTFOLIO STATEMENT OF BHARAT BOND FOF – APRIL 2033 AS ON FEBRUARY 28, 2026</t>
  </si>
  <si>
    <t>(An open-ended Target Maturity fund of funds scheme investing in units of BHARAT Bond ETF – April 2033)</t>
  </si>
  <si>
    <t>BHARAT BOND ETF - APRIL 2033</t>
  </si>
  <si>
    <t>INF754K01QX0</t>
  </si>
  <si>
    <t>BHARAT Bond FOF - April 2033</t>
  </si>
  <si>
    <t>Fund of funds scheme (Domestic)</t>
  </si>
  <si>
    <t>BHARAT Bond ETF FOF – April 2033</t>
  </si>
  <si>
    <t>PORTFOLIO STATEMENT OF EDELWEISS  GOVERNMENT SECURITIES FUND AS ON FEBRUARY 28, 2026</t>
  </si>
  <si>
    <t>(An open ended debt scheme investing in government securities across maturity. A relatively high interest rate risk and relatively low credit risk.)</t>
  </si>
  <si>
    <t>6.9% GOVT OF INDIA RED 15-04-2065</t>
  </si>
  <si>
    <t>IN0020250018</t>
  </si>
  <si>
    <t>7.34% GOVT OF INDIA RED 22-04-2064</t>
  </si>
  <si>
    <t>IN0020240035</t>
  </si>
  <si>
    <t>7.24% GOVT OF INDIA RED 18-08-2055</t>
  </si>
  <si>
    <t>IN0020250075</t>
  </si>
  <si>
    <t>7.47% GUJARAT SDL RED 28-01-2036</t>
  </si>
  <si>
    <t>IN1520250268</t>
  </si>
  <si>
    <t>7.48% KARNATAKA SDL RED 18-02-2037</t>
  </si>
  <si>
    <t>IN1920250215</t>
  </si>
  <si>
    <t>7.49% KARNATAKA SDL RED 04-02-2035</t>
  </si>
  <si>
    <t>IN1920250165</t>
  </si>
  <si>
    <t>8.38% GUJARAT SDL RED 27-02-2029</t>
  </si>
  <si>
    <t>IN1520180309</t>
  </si>
  <si>
    <t>Direct Plan Annual IDCW Option</t>
  </si>
  <si>
    <t>Regular Plan - Annual IDCW Option</t>
  </si>
  <si>
    <t>Edelweiss Government Securities Fund</t>
  </si>
  <si>
    <t>Gilt Fund</t>
  </si>
  <si>
    <t>PORTFOLIO STATEMENT OF EDELWEISS OVERNIGHT FUND AS ON FEBRUARY 28, 2026</t>
  </si>
  <si>
    <t>(An open-ended debt scheme investing in overnight securities. A relatively low interest rate risk and relatively low credit risk.)</t>
  </si>
  <si>
    <t>Reverse Repo</t>
  </si>
  <si>
    <t>Direct Plan Daily IDCW Option</t>
  </si>
  <si>
    <t>Regular Annual IDCW Option</t>
  </si>
  <si>
    <t>Regular Daily IDCW Option</t>
  </si>
  <si>
    <t>Unclaimed IDCW less than 3 yrs</t>
  </si>
  <si>
    <t>Unclaimed IDCW more than 3 yrs</t>
  </si>
  <si>
    <t>Unclaimed Redemption less than 3 yrs</t>
  </si>
  <si>
    <t>Unclaimed Redemption more than 3 yrs</t>
  </si>
  <si>
    <t>Direct Daily IDCW</t>
  </si>
  <si>
    <t>Direct Fortnightly IDCW</t>
  </si>
  <si>
    <t>Direct Monthly IDCW</t>
  </si>
  <si>
    <t>Direct Weekly IDCW</t>
  </si>
  <si>
    <t>Regular Daily IDCW</t>
  </si>
  <si>
    <t>Regular Fortnightly IDCW</t>
  </si>
  <si>
    <t>Regular Monthly IDCW</t>
  </si>
  <si>
    <t>Regular Weekly IDCW</t>
  </si>
  <si>
    <t>EDELWEISS OVERNIGHT FUND</t>
  </si>
  <si>
    <t>Overnight Fund</t>
  </si>
  <si>
    <t>Edelweiss Overnight Fund</t>
  </si>
  <si>
    <t>PORTFOLIO STATEMENT OF EDELWEISS CONSUMPTION FUND AS ON FEBRUARY 28, 2026</t>
  </si>
  <si>
    <t>(An open-ended equity scheme following consumption theme)</t>
  </si>
  <si>
    <t>Delhivery Ltd.</t>
  </si>
  <si>
    <t>INE148O01028</t>
  </si>
  <si>
    <t>Aditya Birla Real Estate Ltd.</t>
  </si>
  <si>
    <t>INE055A01016</t>
  </si>
  <si>
    <t>Paper, Forest &amp; Jute Products</t>
  </si>
  <si>
    <t>Crompton Greaves Cons Electrical Ltd.</t>
  </si>
  <si>
    <t>INE299U01018</t>
  </si>
  <si>
    <t>Devyani International Ltd.</t>
  </si>
  <si>
    <t>INE872J01023</t>
  </si>
  <si>
    <t>Edelweiss Consumption Fund</t>
  </si>
  <si>
    <t>PORTFOLIO STATEMENT OF EDELWEISS SMALL CAP FUND AS ON FEBRUARY 28, 2026</t>
  </si>
  <si>
    <t>(An open ended equity scheme predominantly investing in small cap stocks)</t>
  </si>
  <si>
    <t>Avalon Technologies Ltd.</t>
  </si>
  <si>
    <t>INE0LCL01028</t>
  </si>
  <si>
    <t>JB Chemicals &amp; Pharmaceuticals Ltd.</t>
  </si>
  <si>
    <t>INE572A01036</t>
  </si>
  <si>
    <t>PNB Housing Finance Ltd.</t>
  </si>
  <si>
    <t>INE572E01012</t>
  </si>
  <si>
    <t>Go Digit General Insurance Ltd.</t>
  </si>
  <si>
    <t>INE03JT01014</t>
  </si>
  <si>
    <t>Kirloskar Pneumatic Co.Ltd.</t>
  </si>
  <si>
    <t>INE811A01020</t>
  </si>
  <si>
    <t>Vijaya Diagnostic Centre Ltd.</t>
  </si>
  <si>
    <t>INE043W01024</t>
  </si>
  <si>
    <t>Dodla Dairy Ltd.</t>
  </si>
  <si>
    <t>INE021O01019</t>
  </si>
  <si>
    <t>Firstsource Solutions Ltd.</t>
  </si>
  <si>
    <t>INE684F01012</t>
  </si>
  <si>
    <t>Arvind Fashions Ltd.</t>
  </si>
  <si>
    <t>INE955V01021</t>
  </si>
  <si>
    <t>Clean Science and Technology Ltd.</t>
  </si>
  <si>
    <t>INE227W01023</t>
  </si>
  <si>
    <t>Voltamp Transformers Ltd.</t>
  </si>
  <si>
    <t>INE540H01012</t>
  </si>
  <si>
    <t>V-Mart Retail Ltd.</t>
  </si>
  <si>
    <t>INE665J01013</t>
  </si>
  <si>
    <t>KSB Ltd.</t>
  </si>
  <si>
    <t>INE999A01023</t>
  </si>
  <si>
    <t>Westlife Foodworld Ltd.</t>
  </si>
  <si>
    <t>INE274F01020</t>
  </si>
  <si>
    <t>Ahluwalia Contracts (India) Ltd.</t>
  </si>
  <si>
    <t>INE758C01029</t>
  </si>
  <si>
    <t>JK Lakshmi Cement Ltd.</t>
  </si>
  <si>
    <t>INE786A01032</t>
  </si>
  <si>
    <t>The Ramco Cements Ltd.</t>
  </si>
  <si>
    <t>INE331A01037</t>
  </si>
  <si>
    <t>Jamna Auto Industries Ltd.</t>
  </si>
  <si>
    <t>INE039C01032</t>
  </si>
  <si>
    <t>Concord Biotech Ltd.</t>
  </si>
  <si>
    <t>INE338H01029</t>
  </si>
  <si>
    <t>Ratnamani Metals &amp; Tubes Ltd.</t>
  </si>
  <si>
    <t>INE703B01027</t>
  </si>
  <si>
    <t>Garware Technical Fibres Ltd.</t>
  </si>
  <si>
    <t>INE276A01018</t>
  </si>
  <si>
    <t>Cera Sanitaryware Ltd.</t>
  </si>
  <si>
    <t>INE739E01017</t>
  </si>
  <si>
    <t>SBFC Finance Ltd.</t>
  </si>
  <si>
    <t>INE423Y01016</t>
  </si>
  <si>
    <t>Mold-Tek Packaging Ltd.</t>
  </si>
  <si>
    <t>INE893J01029</t>
  </si>
  <si>
    <t>RHI Magnesita India Ltd.</t>
  </si>
  <si>
    <t>INE743M01012</t>
  </si>
  <si>
    <t>KNR Constructions Ltd.</t>
  </si>
  <si>
    <t>INE634I01029</t>
  </si>
  <si>
    <t>Action Construction Equipment Ltd.</t>
  </si>
  <si>
    <t>INE731H01025</t>
  </si>
  <si>
    <t>GMM Pfaudler Ltd.</t>
  </si>
  <si>
    <t>INE541A01023</t>
  </si>
  <si>
    <t>Rolex Rings Ltd.</t>
  </si>
  <si>
    <t>INE645S01024</t>
  </si>
  <si>
    <t>Vedant Fashions Ltd.</t>
  </si>
  <si>
    <t>INE825V01034</t>
  </si>
  <si>
    <t>Whirlpool of India Ltd.</t>
  </si>
  <si>
    <t>INE716A01013</t>
  </si>
  <si>
    <t>Cohance Lifesciences Ltd.</t>
  </si>
  <si>
    <t>INE03QK01018</t>
  </si>
  <si>
    <t>Edelweiss Small Cap Fund</t>
  </si>
  <si>
    <t>PORTFOLIO STATEMENT OF EDELWEISS NIFTY LARGE MID CAP 250 INDEX FUND AS ON FEBRUARY 28, 2026</t>
  </si>
  <si>
    <t>(An Open-ended Equity Scheme replicating Nifty LargeMidcap 250 Index)</t>
  </si>
  <si>
    <t>Edelweiss NIFTY Large Mid Cap 250 Index Fund</t>
  </si>
  <si>
    <t>PORTFOLIO STATEMENT OF EDELWEISS MULTI ASSET OMNI FUND OF FUND AS ON FEBRUARY 28, 2026</t>
  </si>
  <si>
    <t>(An open-ended fund of funds scheme investing in equity-oriented schemes, debt-oriented schemes and Gold &amp; Silver ETFs)</t>
  </si>
  <si>
    <t>EDELWEISS NIFTY LARGEMIDCAP 250 ETF</t>
  </si>
  <si>
    <t>INF754K01VV4</t>
  </si>
  <si>
    <t>EDELWEISS SILVER ETF</t>
  </si>
  <si>
    <t>INF754K01SF3</t>
  </si>
  <si>
    <t>EDELWEISS GOLD ETF</t>
  </si>
  <si>
    <t>INF754K01SE6</t>
  </si>
  <si>
    <t>EDELWEISS NIFTY BANK ETF</t>
  </si>
  <si>
    <t>INF754K01TE4</t>
  </si>
  <si>
    <t>EDELWEISS FOCUSED FUND-DIRECT PL-GROWTH</t>
  </si>
  <si>
    <t>INF754K01OP1</t>
  </si>
  <si>
    <t>EDELWEISS LARGE CAP FUND-DR PLAN-GROWTH</t>
  </si>
  <si>
    <t>INF754K01BW4</t>
  </si>
  <si>
    <t>EDELWEISS LARGE &amp; MID CAP FUND-DR PL-GR</t>
  </si>
  <si>
    <t>INF843K01AL0</t>
  </si>
  <si>
    <t>EDELWEISS RECENT LISTED IPO FD DR PL GR</t>
  </si>
  <si>
    <t>INF754K01ML4</t>
  </si>
  <si>
    <t>EDELWEISS CONSUMPTION FUND-DR-GROWTH</t>
  </si>
  <si>
    <t>INF754K01TY2</t>
  </si>
  <si>
    <t>EDELWEISS TECHNOLOGY FUND-DR PL-GROWTH</t>
  </si>
  <si>
    <t>INF754K01SK3</t>
  </si>
  <si>
    <t>Edelweiss Multi Asset Omni Fund of Fund</t>
  </si>
  <si>
    <t>PORTFOLIO STATEMENT OF EDELWEISS GOLD AND SILVER ETF FOF AS ON FEBRUARY 28, 2026</t>
  </si>
  <si>
    <t>(An open-ended fund of funds scheme investing in units of Gold ETF and Silver ETF)</t>
  </si>
  <si>
    <t>Edelweiss Gold and Silver ETF Fund of Fund</t>
  </si>
  <si>
    <t>PORTFOLIO STATEMENT OF EDELWEISS SILVER ETF FUND OF FUND AS ON FEBRUARY 28, 2026</t>
  </si>
  <si>
    <t>(An open-ended fund of funds scheme investing in units of Edelweiss Silver ETF)</t>
  </si>
  <si>
    <t>Edelweiss Silver ETF Fund of Fund</t>
  </si>
  <si>
    <t>PORTFOLIO STATEMENT OF BHARAT BOND ETF – APRIL 2031 AS ON FEBRUARY 28, 2026</t>
  </si>
  <si>
    <t>(An open ended Target Maturity Exchange Traded Bond Fund predominantly investing in constituents of Nifty BHARAT Bond Index - April 2031. A relatively high interest rate risk and relatively low credit risk.)</t>
  </si>
  <si>
    <t>6.41% IRFC NCD RED 11-04-2031**</t>
  </si>
  <si>
    <t>INE053F07CR7</t>
  </si>
  <si>
    <t>6.45% NABARD NCD RED 11-04-2031**</t>
  </si>
  <si>
    <t>INE261F08CJ1</t>
  </si>
  <si>
    <t>6.50% NHAI NCD RED 11-04-2031**</t>
  </si>
  <si>
    <t>INE906B07IE0</t>
  </si>
  <si>
    <t>6.80% NPCL NCD RED 21-03-2031**</t>
  </si>
  <si>
    <t>INE206D08477</t>
  </si>
  <si>
    <t>6.88% PFC LTD NCD RED 11-04-2031**</t>
  </si>
  <si>
    <t>INE134E08KY5</t>
  </si>
  <si>
    <t>6.90% REC LTD. NCD RED 31-03-2031**</t>
  </si>
  <si>
    <t>INE020B08DA7</t>
  </si>
  <si>
    <t>6.4% ONGC NCD RED 11-04-2031**</t>
  </si>
  <si>
    <t>INE213A08024</t>
  </si>
  <si>
    <t>6.63% HPCL NCD RED 11-04-2031**</t>
  </si>
  <si>
    <t>INE094A08093</t>
  </si>
  <si>
    <t>6.29% NTPC LTD NCD RED 11-04-2031**</t>
  </si>
  <si>
    <t>INE733E08155</t>
  </si>
  <si>
    <t>7.57% NHB NCD RED 09-01-2031**</t>
  </si>
  <si>
    <t>INE557F08FT4</t>
  </si>
  <si>
    <t>7.51% NATIONAL HOUSING BANK RED 04-04-31**</t>
  </si>
  <si>
    <t>INE557F08FX6</t>
  </si>
  <si>
    <t>6.65% FOOD CORP GOI GRNT NCD 23-10-2030**</t>
  </si>
  <si>
    <t>INE861G08076</t>
  </si>
  <si>
    <t>ICRA AAA(CE)</t>
  </si>
  <si>
    <t>6.28% POWER GRID CORP NCD 11-04-31**</t>
  </si>
  <si>
    <t>INE752E08650</t>
  </si>
  <si>
    <t>7.55% REC LTD. NCD RED 10-05-2030**</t>
  </si>
  <si>
    <t>INE020B08CU7</t>
  </si>
  <si>
    <t>7.05% PFC LTD NCD RED 09-08-2030**</t>
  </si>
  <si>
    <t>INE134E08KZ2</t>
  </si>
  <si>
    <t>7.82% PFC SR BS225 NCD RED 13-03-2031**</t>
  </si>
  <si>
    <t>INE134E08MG8</t>
  </si>
  <si>
    <t>6.80% REC LTD NCD RED 20-12-2030**</t>
  </si>
  <si>
    <t>INE020B08DE9</t>
  </si>
  <si>
    <t>7.35% NHAI NCD RED 26-04-2030**</t>
  </si>
  <si>
    <t>INE906B07HP8</t>
  </si>
  <si>
    <t>7.04% PFC LTD NCD RED 16-12-2030**</t>
  </si>
  <si>
    <t>INE134E08LC9</t>
  </si>
  <si>
    <t>6.90% REC LTD. NCD RED 31-01-2031**</t>
  </si>
  <si>
    <t>INE020B08DG4</t>
  </si>
  <si>
    <t>7.79% REC LTD. NCD RED 21-05-2030**</t>
  </si>
  <si>
    <t>INE020B08CW3</t>
  </si>
  <si>
    <t>7.75% PFC LTD NCD RED 11-06-2030**</t>
  </si>
  <si>
    <t>INE134E08KV1</t>
  </si>
  <si>
    <t>8.32% POWER GRID CORP NCD RED 23-12-2030**</t>
  </si>
  <si>
    <t>INE752E07NL7</t>
  </si>
  <si>
    <t>6.43% NTPC LTD NCD RED 27-01-2031**</t>
  </si>
  <si>
    <t>INE733E08171</t>
  </si>
  <si>
    <t>8.13% NUCLEAR POWER CORP NCD 28-03-2031**</t>
  </si>
  <si>
    <t>INE206D08402</t>
  </si>
  <si>
    <t>6.65% IRFC SR 190 NCD RED 20-05-2030**</t>
  </si>
  <si>
    <t>INE053F08502</t>
  </si>
  <si>
    <t>8.13% PGCIL NCD 25-04-2030 LIII K**</t>
  </si>
  <si>
    <t>INE752E07NW4</t>
  </si>
  <si>
    <t>9.35% POWER GRID CORP NCD RED 29-08-2029**</t>
  </si>
  <si>
    <t>INE752E07IZ7</t>
  </si>
  <si>
    <t>8.4% POWER GRID CORP NCD RED 27-05-2030**</t>
  </si>
  <si>
    <t>INE752E07MW6</t>
  </si>
  <si>
    <t>7.25% NPCIL NCD RED 15-12-2030 XXXIII D**</t>
  </si>
  <si>
    <t>INE206D08444</t>
  </si>
  <si>
    <t>7% POWER FIN CORP NCD RED 22-01-2031**</t>
  </si>
  <si>
    <t>INE134E07AN1</t>
  </si>
  <si>
    <t>9.35% POWER GRID NCD RED 29-08-2030**</t>
  </si>
  <si>
    <t>INE752E07JA8</t>
  </si>
  <si>
    <t>8.5% NHPC LTD NCD RED 14-07-2030**</t>
  </si>
  <si>
    <t>INE848E07906</t>
  </si>
  <si>
    <t>8.37% HUDCO NCD RED 23-03-2029**</t>
  </si>
  <si>
    <t>INE031A08707</t>
  </si>
  <si>
    <t>8.13% NPCIL NCD 28-03-2028 XXXII B**</t>
  </si>
  <si>
    <t>INE206D08378</t>
  </si>
  <si>
    <t>6.8% NHPC SR AB STRPP E NCD 24-04-2030**</t>
  </si>
  <si>
    <t>INE848E07BN4</t>
  </si>
  <si>
    <t>6.75% HUDCO NCD RED 29-05-2030**</t>
  </si>
  <si>
    <t>INE031A08806</t>
  </si>
  <si>
    <t>In accordance with SEBI Circular no. SEBI/HO/IMD/PoD2/P/CIR/2024/183 dated December 13, 2024, Debt Index Replication Factor (DIRF) is 67.93%</t>
  </si>
  <si>
    <t>BHARAT Bond ETF - April 2031</t>
  </si>
  <si>
    <t>PORTFOLIO STATEMENT OF BHARAT BOND ETF – APRIL 2032 AS ON FEBRUARY 28, 2026</t>
  </si>
  <si>
    <t>(An open ended Target Maturity Exchange Traded Bond Fund predominantly investing in constituents of Nifty BHARAT Bond Index - April 2032)</t>
  </si>
  <si>
    <t>6.92% REC LTD NCD RED 20-03-2032**</t>
  </si>
  <si>
    <t>INE020B08DV3</t>
  </si>
  <si>
    <t>6.92% POWER FINANCE NCD 14-04-32**</t>
  </si>
  <si>
    <t>INE134E08LN6</t>
  </si>
  <si>
    <t>6.74% NTPC LTD RED 14-04-2032**</t>
  </si>
  <si>
    <t>INE733E08205</t>
  </si>
  <si>
    <t>7.48% MANGALORE REF&amp;PET 14-04-2032**</t>
  </si>
  <si>
    <t>INE103A08050</t>
  </si>
  <si>
    <t>6.87% NHAI NCD RED 14-04-2032**</t>
  </si>
  <si>
    <t>INE906B07JA6</t>
  </si>
  <si>
    <t>6.87% IRFC NCD RED 14-04-2032**</t>
  </si>
  <si>
    <t>INE053F08163</t>
  </si>
  <si>
    <t>7.79% IOC NCD RED 12-04-2032**</t>
  </si>
  <si>
    <t>INE242A08528</t>
  </si>
  <si>
    <t>6.85% NABARD NCD RED 14-04-2032**</t>
  </si>
  <si>
    <t>INE261F08DL5</t>
  </si>
  <si>
    <t>7.81% HPCL NCD RED 13-04-2032**</t>
  </si>
  <si>
    <t>INE094A08119</t>
  </si>
  <si>
    <t>6.92% IRFC NCD SR 161 RED 29-08-2031**</t>
  </si>
  <si>
    <t>INE053F08122</t>
  </si>
  <si>
    <t>6.85% NLC INDIA RED 13-04-2032**</t>
  </si>
  <si>
    <t>INE589A08043</t>
  </si>
  <si>
    <t>7.2% NAT HSG BANK NCD RED 03-10-2031**</t>
  </si>
  <si>
    <t>INE557F08GB0</t>
  </si>
  <si>
    <t>7.82% PFC SR BS225 NCD RED 12-03-2032**</t>
  </si>
  <si>
    <t>INE134E08ME3</t>
  </si>
  <si>
    <t>7.35% NHB NCD RED 02-01-2032**</t>
  </si>
  <si>
    <t>INE557F08GD6</t>
  </si>
  <si>
    <t>6.89% IRFC NCD RED 18-07-2031**</t>
  </si>
  <si>
    <t>INE053F08106</t>
  </si>
  <si>
    <t>6.69% NTPC LTD NCD RED 12-09-2031**</t>
  </si>
  <si>
    <t>INE733E08197</t>
  </si>
  <si>
    <t>7.38% NABARD NCD RED 20-10-2031**</t>
  </si>
  <si>
    <t>INE261F08683</t>
  </si>
  <si>
    <t>8.12% EXIM BANK SR T02 NCD 25-04-2031**</t>
  </si>
  <si>
    <t>INE514E08FC4</t>
  </si>
  <si>
    <t>7.55% PGC SERIES LV NCD RED 21-09-2031**</t>
  </si>
  <si>
    <t>INE752E07OB6</t>
  </si>
  <si>
    <t>8.25% EXIM BANK SR T04 NCD 23-06-2031**</t>
  </si>
  <si>
    <t>INE514E08FE0</t>
  </si>
  <si>
    <t>8.13% PGCIL NCD 25-04-2031 LIII L**</t>
  </si>
  <si>
    <t>INE752E07NX2</t>
  </si>
  <si>
    <t>8.1% NTPC NCD RED 27-05-2031**</t>
  </si>
  <si>
    <t>INE733E07KD0</t>
  </si>
  <si>
    <t>7.16% NABARD NCD RED 12-01-2032**</t>
  </si>
  <si>
    <t>INE261F08725</t>
  </si>
  <si>
    <t>8.11% EXIM BANK SR T05 NCD R 11-07-2031**</t>
  </si>
  <si>
    <t>INE514E08FF7</t>
  </si>
  <si>
    <t>7.30% NABARD NCD RED 26-12-2031**</t>
  </si>
  <si>
    <t>INE261F08717</t>
  </si>
  <si>
    <t>7.02% EXIM BANK NCD RED SR T 25-11-2031**</t>
  </si>
  <si>
    <t>INE514E08FH3</t>
  </si>
  <si>
    <t>8.17% NHPC LTD SR U-1 NCD 27-06-2031**</t>
  </si>
  <si>
    <t>INE848E07922</t>
  </si>
  <si>
    <t>8.24% NHPC LTD SER U NCD RED 27-06-2031**</t>
  </si>
  <si>
    <t>INE848E07914</t>
  </si>
  <si>
    <t>7.49% NTPC LTD NCD RED 07-11-2031**</t>
  </si>
  <si>
    <t>INE733E07KG3</t>
  </si>
  <si>
    <t>7.25% NPCIL NCD RED 15-12-2031 XXXIII E**</t>
  </si>
  <si>
    <t>INE206D08451</t>
  </si>
  <si>
    <t>In accordance with SEBI Circular no. SEBI/HO/IMD/PoD2/P/CIR/2024/183 dated December 13, 2024, Debt Index Replication Factor (DIRF) is 66.75%</t>
  </si>
  <si>
    <t>BHARAT Bond ETF - April 2032</t>
  </si>
  <si>
    <t>PORTFOLIO STATEMENT OF EDELWEISS CRISIL IBX AAA FINANCIAL SERVICES BOND – JAN 2028 INDEX FUND AS ON FEBRUARY 28, 2026</t>
  </si>
  <si>
    <t>(An open-ended target maturity debt Index Fund predominantly investing in the constituents of CRISIL IBX AAA Financial
Services – Jan 2028 Index. A relatively high-interest rate risk and relatively low credit risk.)</t>
  </si>
  <si>
    <t>8.3721% KOTAK MAH INVEST NCD R 20-08-27**</t>
  </si>
  <si>
    <t>INE975F07IS6</t>
  </si>
  <si>
    <t>8.29% AXIS FIN SR 01 NCD R 19-08-27**</t>
  </si>
  <si>
    <t>INE891K07978</t>
  </si>
  <si>
    <t>8.01% MAH &amp; MAH FIN SR RED 24-12-2027**</t>
  </si>
  <si>
    <t>INE774D07VG6</t>
  </si>
  <si>
    <t>7.712% TATA CAP HSG FIN SR D 14-01-2028**</t>
  </si>
  <si>
    <t>INE033L07IK9</t>
  </si>
  <si>
    <t>7.7951% BAJAJ FIN LTD NCD RED 10-12-2027**</t>
  </si>
  <si>
    <t>INE296A07TF2</t>
  </si>
  <si>
    <t>7.98% BAJAJ HOUSING FIN NCD RED 18-11-27**</t>
  </si>
  <si>
    <t>INE377Y07383</t>
  </si>
  <si>
    <t>7.70% RECL NCD SR156 RED 10-12-2027**</t>
  </si>
  <si>
    <t>INE020B08AQ9</t>
  </si>
  <si>
    <t>7.62% NABARD NCD SR 23I RED 31-01-2028**</t>
  </si>
  <si>
    <t>INE261F08DV4</t>
  </si>
  <si>
    <t>7.68% TATA CAPITAL LTD NCD 07-09-2027**</t>
  </si>
  <si>
    <t>INE306N07NA6</t>
  </si>
  <si>
    <t>In accordance with SEBI Circular no. SEBI/HO/IMD/PoD2/P/CIR/2024/183 dated December 13, 2024, Debt Index Replication Factor (DIRF) is 67.49%</t>
  </si>
  <si>
    <t>EDELWEISS CRISIL IBX AAA FINANCIAL SERVICES BOND – JAN 2028 INDEX FUND</t>
  </si>
  <si>
    <t>CRISIL IBX AAA Financial Services Bond – Jan 2028 Index</t>
  </si>
  <si>
    <t>Edelweiss CRISIL-IBX AAA Financial Services Bond– Jan 2028 Index Fund</t>
  </si>
  <si>
    <t>PORTFOLIO STATEMENT OF EDELWEISS LOW DURATION FUND AS ON FEBRUARY 28, 2026</t>
  </si>
  <si>
    <t>(An open-ended low duration debt scheme investing in debt and money market instruments such that the Macaulay duration of the portfolio is between 6 - 12 months. A relatively high interest rate risk and moderate credit risk.</t>
  </si>
  <si>
    <t>7.74% HPCL NCD RED 02-03-2028**</t>
  </si>
  <si>
    <t>INE094A08150</t>
  </si>
  <si>
    <t>7.80% NABARD NCD SR 24E RED 15-03-2027**</t>
  </si>
  <si>
    <t>INE261F08EF5</t>
  </si>
  <si>
    <t>7.123% TATA CAP HSG FI SR B R 21-07-2027**</t>
  </si>
  <si>
    <t>INE033L07IO1</t>
  </si>
  <si>
    <t>6.6%REC LTD SR 250A NCD 30-06-27**</t>
  </si>
  <si>
    <t>INE020B08FZ9</t>
  </si>
  <si>
    <t>8.95% NUVAMA WEALTH FIN LTD NCD 19-05-28**</t>
  </si>
  <si>
    <t>INE918K07QF6</t>
  </si>
  <si>
    <t>CARE AA</t>
  </si>
  <si>
    <t>8.05% MUTHOOT FIN SR 44A OP 1 25-11-27**</t>
  </si>
  <si>
    <t>INE414G07JQ6</t>
  </si>
  <si>
    <t>CRISIL AA+</t>
  </si>
  <si>
    <t>8.75% 360 ONEPRIME LTD R 07-10-27**</t>
  </si>
  <si>
    <t>INE248U07GC5</t>
  </si>
  <si>
    <t>ICRA AA</t>
  </si>
  <si>
    <t>8.08% MAHARASHTRA SDL RED 15-06-2026</t>
  </si>
  <si>
    <t>IN2220160013</t>
  </si>
  <si>
    <t>182 DAYS TBILL RED 28-05-2026</t>
  </si>
  <si>
    <t>IN002025Y354</t>
  </si>
  <si>
    <t>182 DAYS TBILL RED 09-04-2026</t>
  </si>
  <si>
    <t>IN002025Y289</t>
  </si>
  <si>
    <t>PUNJAB NATIONAL BANK CD 15-12-26#**</t>
  </si>
  <si>
    <t>INE160A16TZ9</t>
  </si>
  <si>
    <t>CRISIL A1+</t>
  </si>
  <si>
    <t>HDFC BANK CD RED 11-09-2026#**</t>
  </si>
  <si>
    <t>INE040A16HN4</t>
  </si>
  <si>
    <t>CARE A1+</t>
  </si>
  <si>
    <t>SIDBI CD RED 10-11-2026#**</t>
  </si>
  <si>
    <t>INE556F16BR2</t>
  </si>
  <si>
    <t>BANK OF BARODA CD RED 06-01-2027#**</t>
  </si>
  <si>
    <t>INE028A16KX2</t>
  </si>
  <si>
    <t>ICICI BANK CD RED 27-01-2027#**</t>
  </si>
  <si>
    <t>INE090AD6279</t>
  </si>
  <si>
    <t>CANARA BANK CD RED 02-02-2027#**</t>
  </si>
  <si>
    <t>INE476A16G44</t>
  </si>
  <si>
    <t>BANK OF BARODA CD RED 04-12-26#**</t>
  </si>
  <si>
    <t>INE028A16KO1</t>
  </si>
  <si>
    <t>FITCH A1+</t>
  </si>
  <si>
    <t>Commercial Paper</t>
  </si>
  <si>
    <t>NUVAMA WEALTH FIN CP RED 10-03-26**</t>
  </si>
  <si>
    <t>INE918K14CO4</t>
  </si>
  <si>
    <t>360 ONE PRIME LTD. CP 29-05-26**</t>
  </si>
  <si>
    <t>INE248U14SL7</t>
  </si>
  <si>
    <t>Edelweiss Low Duration Fund</t>
  </si>
  <si>
    <t>Low Duration Fund</t>
  </si>
  <si>
    <t>As on (Date)</t>
  </si>
  <si>
    <t>PORTFOLIO STATEMENT OF EDELWEISS BUSINESS CYCLE FUND AS ON FEBRUARY 28, 2026</t>
  </si>
  <si>
    <t>(An open-ended equity scheme following business cycle-based investing theme))</t>
  </si>
  <si>
    <t>Edelweiss Business Cycle Fund</t>
  </si>
  <si>
    <t>PORTFOLIO STATEMENT OF EDELWEISS LARGE CAP FUND AS ON FEBRUARY 28, 2026</t>
  </si>
  <si>
    <t>(An open ended equity scheme predominantly investing in large cap stocks)</t>
  </si>
  <si>
    <t>BANKNIFTY 30-Mar-2026</t>
  </si>
  <si>
    <t>Plan C - Growth option</t>
  </si>
  <si>
    <t>Plan C - IDCW option</t>
  </si>
  <si>
    <t>Edelweiss Large Cap Fund</t>
  </si>
  <si>
    <t>PORTFOLIO STATEMENT OF EDELWEISS NIFTY500 MULTICAP MOMENTUM QUALITY 50 ETF AS ON FEBRUARY 28, 2026</t>
  </si>
  <si>
    <t>(An open-ended exchange traded scheme replicating/tracking Nifty500 Multicap Momentum Quality 50 Total Return Index)</t>
  </si>
  <si>
    <t>Plan /option (Face Value 45)</t>
  </si>
  <si>
    <t>Edelweiss Nifty500 Multicap Momentum Quality 50 ETF</t>
  </si>
  <si>
    <t>PORTFOLIO STATEMENT OF EDELWEISS  US TECHNOLOGY EQUITY FOF AS ON FEBRUARY 28, 2026</t>
  </si>
  <si>
    <t>(An open ended fund of fund scheme investing in JPMorgan Funds – US Technology Fund)</t>
  </si>
  <si>
    <t>JPMORGAN F-US TECHNOLOGY-I A</t>
  </si>
  <si>
    <t>LU0248060906</t>
  </si>
  <si>
    <t>Edelweiss US Technology Equity Fund of Fund</t>
  </si>
  <si>
    <t>PORTFOLIO STATEMENT OF ALTIVA HYBRID LONG-SHORT FUND AS ON FEBRUARY 28, 2026</t>
  </si>
  <si>
    <t>(An interval investment strategy investing in equity and debt securities, including limited short exposure in equity and debt through derivatives)</t>
  </si>
  <si>
    <t>INDIGRID INFRASTRUCTURE TRUST</t>
  </si>
  <si>
    <t>INE219X23014</t>
  </si>
  <si>
    <t>Bharti Airtel Ltd.#</t>
  </si>
  <si>
    <t>CAPITAL INFRA TRUST</t>
  </si>
  <si>
    <t>INE0Z8Z23013</t>
  </si>
  <si>
    <t>Bandhan Bank Ltd.</t>
  </si>
  <si>
    <t>INE545U01014</t>
  </si>
  <si>
    <t>Cigniti Technologies Ltd.</t>
  </si>
  <si>
    <t>INE675C01017</t>
  </si>
  <si>
    <t>Adani Enterprises Ltd.#</t>
  </si>
  <si>
    <t>IN9423A01048</t>
  </si>
  <si>
    <t>Restaurant Brands Asia Ltd.</t>
  </si>
  <si>
    <t>INE07T201019</t>
  </si>
  <si>
    <t>Sammaan Capital Ltd.</t>
  </si>
  <si>
    <t>INE148I01020</t>
  </si>
  <si>
    <t>Nuvama Wealth Management Ltd.</t>
  </si>
  <si>
    <t>INE531F01023</t>
  </si>
  <si>
    <t>(B)Index / Stock Option</t>
  </si>
  <si>
    <t xml:space="preserve">CALL NUVAMA 30-Mar-2026 </t>
  </si>
  <si>
    <t>SHARE OPTIONS</t>
  </si>
  <si>
    <t xml:space="preserve">PUT LAURUSLABS 30-Mar-2026 </t>
  </si>
  <si>
    <t xml:space="preserve">CALL CDSL 30-Mar-2026 </t>
  </si>
  <si>
    <t xml:space="preserve">CALL TATAELXSI 30-Mar-2026 </t>
  </si>
  <si>
    <t xml:space="preserve">CALL ITC 30-Mar-2026 </t>
  </si>
  <si>
    <t xml:space="preserve">CALL SRF 30-Mar-2026 </t>
  </si>
  <si>
    <t xml:space="preserve">PUT UPL 30-Mar-2026 </t>
  </si>
  <si>
    <t xml:space="preserve">CALL M&amp;M 30-Mar-2026 </t>
  </si>
  <si>
    <t xml:space="preserve">PUT DIXON 30-Mar-2026 </t>
  </si>
  <si>
    <t xml:space="preserve">PUT CUMMINSIND 30-Mar-2026 </t>
  </si>
  <si>
    <t xml:space="preserve">PUT BHARTIARTL 30-Mar-2026 </t>
  </si>
  <si>
    <t xml:space="preserve">CALL UNIONBANK 30-Mar-2026 </t>
  </si>
  <si>
    <t xml:space="preserve">PUT BDL 30-Mar-2026 </t>
  </si>
  <si>
    <t xml:space="preserve">PUT BIOCON 30-Mar-2026 </t>
  </si>
  <si>
    <t xml:space="preserve">CALL PAYTM 30-Mar-2026 </t>
  </si>
  <si>
    <t xml:space="preserve">PUT GLENMARK 30-Mar-2026 </t>
  </si>
  <si>
    <t xml:space="preserve">CALL MAZDOCK 30-Mar-2026 </t>
  </si>
  <si>
    <t xml:space="preserve">CALL HDFCLIFE 30-Mar-2026 </t>
  </si>
  <si>
    <t xml:space="preserve">CALL AUBANK 30-Mar-2026 </t>
  </si>
  <si>
    <t xml:space="preserve">PUT IDFCFIRSTB 30-Mar-2026 </t>
  </si>
  <si>
    <t xml:space="preserve">CALL MARUTI 30-Mar-2026 </t>
  </si>
  <si>
    <t xml:space="preserve">CALL SWIGGY 30-Mar-2026 </t>
  </si>
  <si>
    <t xml:space="preserve">CALL LTF 30-Mar-2026 </t>
  </si>
  <si>
    <t xml:space="preserve">PUT MCX 30-Mar-2026 </t>
  </si>
  <si>
    <t xml:space="preserve">CALL EXIDEIND 30-Mar-2026 </t>
  </si>
  <si>
    <t xml:space="preserve">CALL UPL 30-Mar-2026 </t>
  </si>
  <si>
    <t xml:space="preserve">CALL DABUR 30-Mar-2026 </t>
  </si>
  <si>
    <t xml:space="preserve">CALL AXISBANK 30-Mar-2026 </t>
  </si>
  <si>
    <t xml:space="preserve">CALL VBL 30-Mar-2026 </t>
  </si>
  <si>
    <t xml:space="preserve">CALL CIPLA 30-Mar-2026 </t>
  </si>
  <si>
    <t xml:space="preserve">CALL COFORGE 30-Mar-2026 </t>
  </si>
  <si>
    <t xml:space="preserve">PUT RBLBANK 30-Mar-2026 </t>
  </si>
  <si>
    <t xml:space="preserve">CALL JIOFIN 30-Mar-2026 </t>
  </si>
  <si>
    <t xml:space="preserve">CALL MPHASIS 30-Mar-2026 </t>
  </si>
  <si>
    <t xml:space="preserve">CALL FORTIS 30-Mar-2026 </t>
  </si>
  <si>
    <t xml:space="preserve">CALL MUTHOOTFIN 30-Mar-2026 </t>
  </si>
  <si>
    <t xml:space="preserve">CALL PFC 30-Mar-2026 </t>
  </si>
  <si>
    <t xml:space="preserve">CALL SHRIRAMFIN 30-Mar-2026 </t>
  </si>
  <si>
    <t xml:space="preserve">CALL BHARTIARTL 30-Mar-2026 </t>
  </si>
  <si>
    <t xml:space="preserve">CALL GODREJPROP 30-Mar-2026 </t>
  </si>
  <si>
    <t xml:space="preserve">CALL BDL 30-Mar-2026 </t>
  </si>
  <si>
    <t xml:space="preserve">CALL ETERNAL 30-Mar-2026 </t>
  </si>
  <si>
    <t xml:space="preserve">CALL INFY 30-Mar-2026 </t>
  </si>
  <si>
    <t xml:space="preserve">CALL INDUSTOWER 30-Mar-2026 </t>
  </si>
  <si>
    <t xml:space="preserve">CALL HDFCBANK 30-Mar-2026 </t>
  </si>
  <si>
    <t xml:space="preserve">CALL CHOLAFIN 30-Mar-2026 </t>
  </si>
  <si>
    <t xml:space="preserve">CALL ICICIBANK 30-Mar-2026 </t>
  </si>
  <si>
    <t xml:space="preserve">CALL POWERGRID 30-Mar-2026 </t>
  </si>
  <si>
    <t xml:space="preserve">CALL RELIANCE 30-Mar-2026 </t>
  </si>
  <si>
    <t xml:space="preserve">PUT MUTHOOTFIN 30-Mar-2026 </t>
  </si>
  <si>
    <t xml:space="preserve">CALL BANDHANBNK 30-Mar-2026 </t>
  </si>
  <si>
    <t xml:space="preserve">CALL ASHOKLEY 30-Mar-2026 </t>
  </si>
  <si>
    <t xml:space="preserve">PUT POLYCAB 30-Mar-2026 </t>
  </si>
  <si>
    <t xml:space="preserve">CALL FEDERALBNK 30-Mar-2026 </t>
  </si>
  <si>
    <t xml:space="preserve">CALL LAURUSLABS 30-Mar-2026 </t>
  </si>
  <si>
    <t xml:space="preserve">CALL MANAPPURAM 30-Mar-2026 </t>
  </si>
  <si>
    <t xml:space="preserve">CALL HDFCAMC 30-Mar-2026 </t>
  </si>
  <si>
    <t xml:space="preserve">CALL BIOCON 30-Mar-2026 </t>
  </si>
  <si>
    <t xml:space="preserve">CALL BAJAJ-AUTO 30-Mar-2026 </t>
  </si>
  <si>
    <t xml:space="preserve">PUT NIFTY 30-Mar-2026 </t>
  </si>
  <si>
    <t>INDEX OPTIONS</t>
  </si>
  <si>
    <t xml:space="preserve">CALL DIXON 30-Mar-2026 </t>
  </si>
  <si>
    <t xml:space="preserve">CALL TMPV 30-Mar-2026 </t>
  </si>
  <si>
    <t xml:space="preserve">PUT MANAPPURAM 30-Mar-2026 </t>
  </si>
  <si>
    <t xml:space="preserve">CALL BSE 30-Mar-2026 </t>
  </si>
  <si>
    <t xml:space="preserve">CALL RBLBANK 30-Mar-2026 </t>
  </si>
  <si>
    <t xml:space="preserve">CALL BHEL 30-Mar-2026 </t>
  </si>
  <si>
    <t xml:space="preserve">CALL POLYCAB 30-Mar-2026 </t>
  </si>
  <si>
    <t xml:space="preserve">CALL GLENMARK 30-Mar-2026 </t>
  </si>
  <si>
    <t xml:space="preserve">CALL IDEA 30-Mar-2026 </t>
  </si>
  <si>
    <t xml:space="preserve">CALL MCX 30-Mar-2026 </t>
  </si>
  <si>
    <t xml:space="preserve">CALL IDFCFIRSTB 30-Mar-2026 </t>
  </si>
  <si>
    <t xml:space="preserve">CALL VEDL 30-Mar-2026 </t>
  </si>
  <si>
    <t>ITC Ltd.#30/03/2026</t>
  </si>
  <si>
    <t>Adani Ports &amp; Special Economic Zone Ltd.#30/03/2026</t>
  </si>
  <si>
    <t>Sammaan Capital Ltd.30/03/2026</t>
  </si>
  <si>
    <t>Vodafone Idea Ltd.#30/03/2026</t>
  </si>
  <si>
    <t>Adani Green Energy Ltd.30/03/2026</t>
  </si>
  <si>
    <t>Biocon Ltd.30/03/2026</t>
  </si>
  <si>
    <t>Multi Commodity Exchange Of India Ltd.#30/03/2026</t>
  </si>
  <si>
    <t>InterGlobe Aviation Ltd.30/03/2026</t>
  </si>
  <si>
    <t>Adani Enterprises Ltd.30/03/2026</t>
  </si>
  <si>
    <t>Cummins India Ltd.30/03/2026</t>
  </si>
  <si>
    <t>Polycab India Ltd.30/03/2026</t>
  </si>
  <si>
    <t>IDFC First Bank Ltd.30/03/2026</t>
  </si>
  <si>
    <t>7.60% TORRENT PHARMA SR2 NCD R 19-01-29**</t>
  </si>
  <si>
    <t>INE685A07157</t>
  </si>
  <si>
    <t>ICRA AA+</t>
  </si>
  <si>
    <t>8.75% PIRAMAL FINANCE LTD 29-10-27**</t>
  </si>
  <si>
    <t>INE202B07JW4</t>
  </si>
  <si>
    <t>8.9188% NUVAMA WEALTH FI 13-07-28**</t>
  </si>
  <si>
    <t>INE918K07QK6</t>
  </si>
  <si>
    <t>JTPM METAL TRAD R30-04-30 P/C 29-09-28**</t>
  </si>
  <si>
    <t>INE02PE08036</t>
  </si>
  <si>
    <t>CRISIL AA</t>
  </si>
  <si>
    <t>JUBILANT BEVERAGES LTD ZCB R 31-05-2028**</t>
  </si>
  <si>
    <t>INE1D4O08012</t>
  </si>
  <si>
    <t>8.37% CREDILA FIN SERV SR B NCD 15-03-28**</t>
  </si>
  <si>
    <t>INE539K07338</t>
  </si>
  <si>
    <t>6.52% REC LTD 248A NCD RED 31-01-28**</t>
  </si>
  <si>
    <t>INE020B08FW6</t>
  </si>
  <si>
    <t>8.86% 360 ONE PRIME NCD 01-12-28**</t>
  </si>
  <si>
    <t>INE248U07GE1</t>
  </si>
  <si>
    <t>8.95% 360 ONE PRIME NCD 04-06-27**</t>
  </si>
  <si>
    <t>INE248U07FW5</t>
  </si>
  <si>
    <t>9.0704% NUVAMA WEALT&amp;INV NCD R 23-05-28**</t>
  </si>
  <si>
    <t>INE523L07AQ3</t>
  </si>
  <si>
    <t>6.61%POWER FIN CO SR250A NCD RED15-07-28**</t>
  </si>
  <si>
    <t>INE134E08NS1</t>
  </si>
  <si>
    <t>8.25% CREDILA FINA SERV SR A NCD 29-3-28**</t>
  </si>
  <si>
    <t>INE539K07254</t>
  </si>
  <si>
    <t>182 DAYS TBILL RED 21-05-2026</t>
  </si>
  <si>
    <t>IN002025Y347</t>
  </si>
  <si>
    <t>364 DAYS TBILL RED 07-05-2026</t>
  </si>
  <si>
    <t>IN002025Z062</t>
  </si>
  <si>
    <t>91 DAYS TBILL RED 17-04-2026</t>
  </si>
  <si>
    <t>IN002025X414</t>
  </si>
  <si>
    <t>182 DAYS TBILL RED 30-04-2026</t>
  </si>
  <si>
    <t>IN002025Y313</t>
  </si>
  <si>
    <t>364 DAYS TBILL RED 05-03-2026</t>
  </si>
  <si>
    <t>IN002024Z479</t>
  </si>
  <si>
    <t>91 DAYS TBILL RED 12-03-2026</t>
  </si>
  <si>
    <t>IN002025X372</t>
  </si>
  <si>
    <t>364 DAYS TBILL RED 19-03-2026</t>
  </si>
  <si>
    <t>IN002024Z495</t>
  </si>
  <si>
    <t>182 DAYS TBILL RED 16-04-2026</t>
  </si>
  <si>
    <t>IN002025Y297</t>
  </si>
  <si>
    <t>PORTFOLIO STATEMENT OF BHARAT BOND FOF – APRIL 2032 AS ON FEBRUARY 28, 2026</t>
  </si>
  <si>
    <t>(An open-ended Target Maturity fund of funds scheme investing in units of BHARAT Bond ETF – April 2032)</t>
  </si>
  <si>
    <t>BHARAT BOND ETF–APRIL 2032-GROWTH</t>
  </si>
  <si>
    <t>INF754K01OB1</t>
  </si>
  <si>
    <t>BHARAT Bond FOF - April 2032</t>
  </si>
  <si>
    <t>Bharat Bond ETF FOF – April 2032</t>
  </si>
  <si>
    <t>PORTFOLIO STATEMENT OF EDEL NIFTY ALPHA LOW VOLATILITY 30 INDEX FUND AS ON FEBRUARY 28, 2026</t>
  </si>
  <si>
    <t>(An Open-ended Scheme replicating Nifty Alpha Low Volatility 30 Index.)</t>
  </si>
  <si>
    <t>Edelweiss Nifty Alpha Low Volatility 30 Index Fund</t>
  </si>
  <si>
    <t>PORTFOLIO STATEMENT OF EDELWEISS ARBITRAGE FUND AS ON FEBRUARY 28, 2026</t>
  </si>
  <si>
    <t>(An open ended scheme investing in arbitrage opportunities)</t>
  </si>
  <si>
    <t>Inox Wind Ltd.</t>
  </si>
  <si>
    <t>INE066P01011</t>
  </si>
  <si>
    <t>National Buildings Construction Corporation Ltd.</t>
  </si>
  <si>
    <t>INE095N01031</t>
  </si>
  <si>
    <t>Amber Enterprises India Ltd.</t>
  </si>
  <si>
    <t>INE371P01015</t>
  </si>
  <si>
    <t>Indian Energy Exchange Ltd.</t>
  </si>
  <si>
    <t>INE022Q01020</t>
  </si>
  <si>
    <t>PG Electroplast Ltd.</t>
  </si>
  <si>
    <t>INE457L01029</t>
  </si>
  <si>
    <t>NHPC Ltd.30/03/2026</t>
  </si>
  <si>
    <t>Oil India Ltd.30/03/2026</t>
  </si>
  <si>
    <t>Premier Energies Ltd.30/03/2026</t>
  </si>
  <si>
    <t>Cipla Ltd.30/03/2026</t>
  </si>
  <si>
    <t>Bosch Ltd.30/03/2026</t>
  </si>
  <si>
    <t>Waaree Energies Ltd.30/03/2026</t>
  </si>
  <si>
    <t>PG Electroplast Ltd.30/03/2026</t>
  </si>
  <si>
    <t>Zydus Lifesciences Ltd.30/03/2026</t>
  </si>
  <si>
    <t>ABB India Ltd.30/03/2026</t>
  </si>
  <si>
    <t>Info Edge (India) Ltd.30/03/2026</t>
  </si>
  <si>
    <t>Siemens Ltd.30/03/2026</t>
  </si>
  <si>
    <t>Indian Energy Exchange Ltd.30/03/2026</t>
  </si>
  <si>
    <t>Union Bank of India30/03/2026</t>
  </si>
  <si>
    <t>Hindustan Unilever Ltd.30/03/2026</t>
  </si>
  <si>
    <t>Bharat Petroleum Corporation Ltd.30/03/2026</t>
  </si>
  <si>
    <t>Bajaj Holdings &amp; Investment Ltd.30/03/2026</t>
  </si>
  <si>
    <t>Jindal Steel Ltd.30/03/2026</t>
  </si>
  <si>
    <t>Angel One Ltd.30/03/2026</t>
  </si>
  <si>
    <t>Aditya Birla Capital Ltd.30/03/2026</t>
  </si>
  <si>
    <t>Power Finance Corporation Ltd.28/04/2026</t>
  </si>
  <si>
    <t>Lupin Ltd.30/03/2026</t>
  </si>
  <si>
    <t>CG Power and Industrial Solutions Ltd.30/03/2026</t>
  </si>
  <si>
    <t>HDFC Asset Management Company Ltd.30/03/2026</t>
  </si>
  <si>
    <t>Bharti Airtel Ltd.28/04/2026</t>
  </si>
  <si>
    <t>Hitachi Energy India Ltd.30/03/2026</t>
  </si>
  <si>
    <t>Computer Age Management Services Ltd.30/03/2026</t>
  </si>
  <si>
    <t>Indian Bank30/03/2026</t>
  </si>
  <si>
    <t>Blue Star Ltd.30/03/2026</t>
  </si>
  <si>
    <t>IndusInd Bank Ltd.30/03/2026</t>
  </si>
  <si>
    <t>Tata Power Company Ltd.30/03/2026</t>
  </si>
  <si>
    <t>The Phoenix Mills Ltd.30/03/2026</t>
  </si>
  <si>
    <t>The Federal Bank Ltd.30/03/2026</t>
  </si>
  <si>
    <t>360 One Wam Ltd.30/03/2026</t>
  </si>
  <si>
    <t>Samvardhana Motherson International Ltd.30/03/2026</t>
  </si>
  <si>
    <t>Tata Consultancy Services Ltd.30/03/2026</t>
  </si>
  <si>
    <t>Alkem Laboratories Ltd.30/03/2026</t>
  </si>
  <si>
    <t>SBI Life Insurance Company Ltd.30/03/2026</t>
  </si>
  <si>
    <t>Tata Motors Passenger Vehicles Ltd.30/03/2026</t>
  </si>
  <si>
    <t>Syngene International Ltd.30/03/2026</t>
  </si>
  <si>
    <t>Hero MotoCorp Ltd.30/03/2026</t>
  </si>
  <si>
    <t>HCL Technologies Ltd.30/03/2026</t>
  </si>
  <si>
    <t>KPIT Technologies Ltd.30/03/2026</t>
  </si>
  <si>
    <t>Dixon Technologies (India) Ltd.30/03/2026</t>
  </si>
  <si>
    <t>Dalmia Bharat Ltd.30/03/2026</t>
  </si>
  <si>
    <t>Muthoot Finance Ltd.30/03/2026</t>
  </si>
  <si>
    <t>Power Grid Corporation of India Ltd.30/03/2026</t>
  </si>
  <si>
    <t>Petronet LNG Ltd.28/04/2026</t>
  </si>
  <si>
    <t>Trent Ltd.30/03/2026</t>
  </si>
  <si>
    <t>Life Insurance Corporation of India30/03/2026</t>
  </si>
  <si>
    <t>Larsen &amp; Toubro Ltd.30/03/2026</t>
  </si>
  <si>
    <t>FSN E-Commerce Ventures Ltd.30/03/2026</t>
  </si>
  <si>
    <t>Cholamandalam Investment &amp; Finance Company Ltd.30/03/2026</t>
  </si>
  <si>
    <t>One 97 Communications Ltd.30/03/2026</t>
  </si>
  <si>
    <t>Sona BLW Precision Forgings Ltd.30/03/2026</t>
  </si>
  <si>
    <t>Steel Authority of India Ltd.28/04/2026</t>
  </si>
  <si>
    <t>Coforge Ltd.30/03/2026</t>
  </si>
  <si>
    <t>United Spirits Ltd.30/03/2026</t>
  </si>
  <si>
    <t>Dr. Reddy's Laboratories Ltd.30/03/2026</t>
  </si>
  <si>
    <t>UNO Minda Ltd.30/03/2026</t>
  </si>
  <si>
    <t>Suzlon Energy Ltd.30/03/2026</t>
  </si>
  <si>
    <t>Mphasis Ltd.30/03/2026</t>
  </si>
  <si>
    <t>Lodha Developers Ltd.30/03/2026</t>
  </si>
  <si>
    <t>Mazagon Dock Shipbuilders Ltd.30/03/2026</t>
  </si>
  <si>
    <t>Amber Enterprises India Ltd.30/03/2026</t>
  </si>
  <si>
    <t>National Buildings Construction Corporation Ltd.30/03/2026</t>
  </si>
  <si>
    <t>Godrej Consumer Products Ltd.30/03/2026</t>
  </si>
  <si>
    <t>Ambuja Cements Ltd.30/03/2026</t>
  </si>
  <si>
    <t>Havells India Ltd.30/03/2026</t>
  </si>
  <si>
    <t>Max Financial Services Ltd.30/03/2026</t>
  </si>
  <si>
    <t>Tech Mahindra Ltd.30/03/2026</t>
  </si>
  <si>
    <t>Indian Oil Corporation Ltd.30/03/2026</t>
  </si>
  <si>
    <t>PNB Housing Finance Ltd.30/03/2026</t>
  </si>
  <si>
    <t>Bharat Heavy Electricals Ltd.30/03/2026</t>
  </si>
  <si>
    <t>HDFC Life Insurance Company Ltd.30/03/2026</t>
  </si>
  <si>
    <t>Container Corporation Of India Ltd.30/03/2026</t>
  </si>
  <si>
    <t>Bharat Forge Ltd.30/03/2026</t>
  </si>
  <si>
    <t>The Indian Hotels Company Ltd.30/03/2026</t>
  </si>
  <si>
    <t>Asian Paints Ltd.30/03/2026</t>
  </si>
  <si>
    <t>ICICI Prudential Life Insurance Co Ltd.30/03/2026</t>
  </si>
  <si>
    <t>Eicher Motors Ltd.30/03/2026</t>
  </si>
  <si>
    <t>GMR Airports Ltd.30/03/2026</t>
  </si>
  <si>
    <t>Bajaj Finance Ltd.30/03/2026</t>
  </si>
  <si>
    <t>Bank of India30/03/2026</t>
  </si>
  <si>
    <t>Hindustan Zinc Ltd.30/03/2026</t>
  </si>
  <si>
    <t>Laurus Labs Ltd.30/03/2026</t>
  </si>
  <si>
    <t>Godrej Properties Ltd.30/03/2026</t>
  </si>
  <si>
    <t>Power Finance Corporation Ltd.30/03/2026</t>
  </si>
  <si>
    <t>State Bank of India30/03/2026</t>
  </si>
  <si>
    <t>Bandhan Bank Ltd.30/03/2026</t>
  </si>
  <si>
    <t>Petronet LNG Ltd.30/03/2026</t>
  </si>
  <si>
    <t>Sun Pharmaceutical Industries Ltd.30/03/2026</t>
  </si>
  <si>
    <t>Apollo Hospitals Enterprise Ltd.30/03/2026</t>
  </si>
  <si>
    <t>Bajaj Finserv Ltd.30/03/2026</t>
  </si>
  <si>
    <t>Kalyan Jewellers India Ltd.30/03/2026</t>
  </si>
  <si>
    <t>NTPC Ltd.30/03/2026</t>
  </si>
  <si>
    <t>Manappuram Finance Ltd.30/03/2026</t>
  </si>
  <si>
    <t>LIC Housing Finance Ltd.30/03/2026</t>
  </si>
  <si>
    <t>Exide Industries Ltd.30/03/2026</t>
  </si>
  <si>
    <t>Titan Company Ltd.30/03/2026</t>
  </si>
  <si>
    <t>Housing &amp; Urban Development Corp Ltd.30/03/2026</t>
  </si>
  <si>
    <t>APL Apollo Tubes Ltd.30/03/2026</t>
  </si>
  <si>
    <t>VARUN BEVERAGES LIMITED30/03/2026</t>
  </si>
  <si>
    <t>Solar Industries India Ltd.30/03/2026</t>
  </si>
  <si>
    <t>Delhivery Ltd.30/03/2026</t>
  </si>
  <si>
    <t>Patanjali Foods Ltd.30/03/2026</t>
  </si>
  <si>
    <t>Crompton Greaves Cons Electrical Ltd.30/03/2026</t>
  </si>
  <si>
    <t>UPL Ltd.30/03/2026</t>
  </si>
  <si>
    <t>Nestle India Ltd.30/03/2026</t>
  </si>
  <si>
    <t>Inox Wind Ltd.30/03/2026</t>
  </si>
  <si>
    <t>RBL Bank Ltd.30/03/2026</t>
  </si>
  <si>
    <t>GAIL (India) Ltd.30/03/2026</t>
  </si>
  <si>
    <t>JSW Energy Ltd.30/03/2026</t>
  </si>
  <si>
    <t>AU Small Finance Bank Ltd.30/03/2026</t>
  </si>
  <si>
    <t>DLF Ltd.30/03/2026</t>
  </si>
  <si>
    <t>Punjab National Bank30/03/2026</t>
  </si>
  <si>
    <t>REC Ltd.30/03/2026</t>
  </si>
  <si>
    <t>Marico Ltd.30/03/2026</t>
  </si>
  <si>
    <t>Canara Bank30/03/2026</t>
  </si>
  <si>
    <t>Maruti Suzuki India Ltd.30/03/2026</t>
  </si>
  <si>
    <t>Britannia Industries Ltd.30/03/2026</t>
  </si>
  <si>
    <t>Indus Towers Ltd.30/03/2026</t>
  </si>
  <si>
    <t>Multi Commodity Exchange Of India Ltd.30/03/2026</t>
  </si>
  <si>
    <t>NMDC Ltd.30/03/2026</t>
  </si>
  <si>
    <t>7.71% REC LTD SR 230A NCD RED 26-02-2027**</t>
  </si>
  <si>
    <t>INE020B08EW9</t>
  </si>
  <si>
    <t>7.30% BHARTI TELE XXVII 01-12-27**</t>
  </si>
  <si>
    <t>INE403D08306</t>
  </si>
  <si>
    <t>7.23% POWER FIN COR NCD RED- 05-01-2027**</t>
  </si>
  <si>
    <t>INE134E08IO0</t>
  </si>
  <si>
    <t>7.19% JIO CRDT LTD NCD SR I RED 15-03-28**</t>
  </si>
  <si>
    <t>INE282H07018</t>
  </si>
  <si>
    <t>7.02% GOVT OF INDIA RED 27-05-2027</t>
  </si>
  <si>
    <t>IN0020240043</t>
  </si>
  <si>
    <t>364 DAYS TBILL RED 18-06-2026</t>
  </si>
  <si>
    <t>IN002025Z120</t>
  </si>
  <si>
    <t>364 DAYS TBILL RED 17-09-2026</t>
  </si>
  <si>
    <t>IN002025Z252</t>
  </si>
  <si>
    <t>SIDBI CD RED 20-05-2026#**</t>
  </si>
  <si>
    <t>INE556F16BI1</t>
  </si>
  <si>
    <t>SIDBI CD RED 16-12-2026#**</t>
  </si>
  <si>
    <t>INE556F16BT8</t>
  </si>
  <si>
    <t>CANARA BANK CD RED 18-12-2026#**</t>
  </si>
  <si>
    <t>INE476A16F78</t>
  </si>
  <si>
    <t>NABARD CD RED 14-01-2027#**</t>
  </si>
  <si>
    <t>INE261F16AD1</t>
  </si>
  <si>
    <t>SIDBI CD RED 26-02-2027#**</t>
  </si>
  <si>
    <t>INE556F16CC2</t>
  </si>
  <si>
    <t>KOTAK MAHINDRA BANK CD RED 13-03-2026#**</t>
  </si>
  <si>
    <t>INE237A167Z1</t>
  </si>
  <si>
    <t>SIDBI CD RED 26-03-2026#**</t>
  </si>
  <si>
    <t>INE556F16BG5</t>
  </si>
  <si>
    <t>HDFC BANK CD RED 19-05-2026#**</t>
  </si>
  <si>
    <t>INE040A16GW7</t>
  </si>
  <si>
    <t>CANARA BANK CD RED 29-05-2026#**</t>
  </si>
  <si>
    <t>INE476A16F03</t>
  </si>
  <si>
    <t>BANK OF BARODA CD RED 05-06-2026#**</t>
  </si>
  <si>
    <t>INE028A16KR4</t>
  </si>
  <si>
    <t>HDFC BANK CD RED 24-06-2026#**</t>
  </si>
  <si>
    <t>INE040A16HB9</t>
  </si>
  <si>
    <t>CANARA BANK CD RED 12-01-2027#**</t>
  </si>
  <si>
    <t>INE476A16G02</t>
  </si>
  <si>
    <t>AXIS BANK LTD CD RED 14-01-2027#**</t>
  </si>
  <si>
    <t>INE238AD6BW9</t>
  </si>
  <si>
    <t>UNION BANK OF INDIA RED 12-03-26#**</t>
  </si>
  <si>
    <t>INE692A16KM8</t>
  </si>
  <si>
    <t>UNION BANK OF INDIA CD R 25-06-26#**</t>
  </si>
  <si>
    <t>INE692A16JQ1</t>
  </si>
  <si>
    <t>TATA CAPITAL LTD CP RED 13-03-2026**</t>
  </si>
  <si>
    <t>INE976I14PV3</t>
  </si>
  <si>
    <t>ADITYA BIRLA CAPITAL CP RED 18-03-2026**</t>
  </si>
  <si>
    <t>INE674K14974</t>
  </si>
  <si>
    <t>ICICI SECURITIES CP RED 06-03-2026**</t>
  </si>
  <si>
    <t>INE763G14XX9</t>
  </si>
  <si>
    <t>REC LTD. CP RED 10-06-2026**</t>
  </si>
  <si>
    <t>INE020B14698</t>
  </si>
  <si>
    <t>ICICI SECURITIES CP RED 17-02-2027**</t>
  </si>
  <si>
    <t>INE763G14F68</t>
  </si>
  <si>
    <t>Edelweiss Arbitrage Fund</t>
  </si>
  <si>
    <t>PORTFOLIO STATEMENT OF EDELWEISS BALANCED ADVANTAGE FUND AS ON FEBRUARY 28, 2026</t>
  </si>
  <si>
    <t>(An open ended dynamic asset allocation fund)</t>
  </si>
  <si>
    <t>Minda Corporation Ltd.</t>
  </si>
  <si>
    <t>INE842C01021</t>
  </si>
  <si>
    <t>Granules India Ltd.</t>
  </si>
  <si>
    <t>INE101D01020</t>
  </si>
  <si>
    <t>(cb) Investment CCD</t>
  </si>
  <si>
    <t>6.5% SAMVARDHANA MOTHERSON CCD 20-09-27**</t>
  </si>
  <si>
    <t>INE775A08105</t>
  </si>
  <si>
    <t>UNRATED UNRT</t>
  </si>
  <si>
    <t>PI Industries Ltd.30/03/2026</t>
  </si>
  <si>
    <t>Page Industries Ltd.30/03/2026</t>
  </si>
  <si>
    <t xml:space="preserve">CALL TECHM 30-Mar-2026 </t>
  </si>
  <si>
    <t xml:space="preserve">CALL TCS 30-Mar-2026 </t>
  </si>
  <si>
    <t xml:space="preserve">CALL HCLTECH 30-Mar-2026 </t>
  </si>
  <si>
    <t>7.3789% ADITYA BIRLA CAP SR B2 14-02-28**</t>
  </si>
  <si>
    <t>INE674K07036</t>
  </si>
  <si>
    <t>7.99% HDB FIN SR A1 FX 189 NCD R16-03-26**</t>
  </si>
  <si>
    <t>INE756I07EO2</t>
  </si>
  <si>
    <t>7.70% PFC SR BS227A NCD RED 15-09-2026**</t>
  </si>
  <si>
    <t>INE134E08MK0</t>
  </si>
  <si>
    <t>7.59% POWER FIN NCD SR 221B R 17-01-2028**</t>
  </si>
  <si>
    <t>INE134E08LX5</t>
  </si>
  <si>
    <t>8.2% IND GR TRU SR V CAT III&amp;IV 06-05-31**</t>
  </si>
  <si>
    <t>INE219X07264</t>
  </si>
  <si>
    <t>6.48% GOVT OF INDIA RED 06-10-2035</t>
  </si>
  <si>
    <t>IN0020250091</t>
  </si>
  <si>
    <t>5.74% GOVT OF INDIA RED 15-11-2026</t>
  </si>
  <si>
    <t>IN0020210186</t>
  </si>
  <si>
    <t>(d) Non-convertible Preference share</t>
  </si>
  <si>
    <t>Direct plan -Quarterly IDCW option</t>
  </si>
  <si>
    <t>Regular Plan -Quarterly IDCW option</t>
  </si>
  <si>
    <t>Direct Plan - Monthly IDCW</t>
  </si>
  <si>
    <t>Regular Plan - Monthly IDCW</t>
  </si>
  <si>
    <t>Edelweiss Balanced Advantage Fund</t>
  </si>
  <si>
    <t>PORTFOLIO STATEMENT OF EDEL BSE CAPITAL MARKETS &amp; INSURANCE ETF AS ON FEBRUARY 28, 2026</t>
  </si>
  <si>
    <t>(An open-ended exchange traded scheme replicating/tracking BSE Capital Markets &amp; Insurance Total Return Index.)</t>
  </si>
  <si>
    <t>Star Health &amp; Allied Insurance Co Ltd.</t>
  </si>
  <si>
    <t>INE575P01011</t>
  </si>
  <si>
    <t>Aditya Birla Sun Life AMC Ltd.</t>
  </si>
  <si>
    <t>INE404A01024</t>
  </si>
  <si>
    <t>Niva Bupa Health Insurance Company Ltd.</t>
  </si>
  <si>
    <t>INE995S01015</t>
  </si>
  <si>
    <t>UTI Asset Management Company Ltd.</t>
  </si>
  <si>
    <t>INE094J01016</t>
  </si>
  <si>
    <t>Plan /option (Face Value 20)</t>
  </si>
  <si>
    <t>Edelweiss BSE Capital Markets &amp; Insurance ETF</t>
  </si>
  <si>
    <t>PORTFOLIO STATEMENT OF EDELWEISS BSE INTERNET ECONOMY INDEX FUND AS ON FEBRUARY 28, 2026</t>
  </si>
  <si>
    <t>(An open-ended index scheme replicating BSE Internet Economy Index)</t>
  </si>
  <si>
    <t>Tejas Networks Ltd.</t>
  </si>
  <si>
    <t>INE010J01012</t>
  </si>
  <si>
    <t>BLS International Services Ltd.</t>
  </si>
  <si>
    <t>INE153T01027</t>
  </si>
  <si>
    <t>Edelweiss BSE Internet Economy Index Fund</t>
  </si>
  <si>
    <t>PORTFOLIO STATEMENT OF EDELWEISS EQUITY SAVINGS FUND AS ON FEBRUARY 28, 2026</t>
  </si>
  <si>
    <t>(An Open ended scheme investing in equity, arbitrage and debt)</t>
  </si>
  <si>
    <t>CEAT Ltd.</t>
  </si>
  <si>
    <t>INE482A01020</t>
  </si>
  <si>
    <t>Aavas Financiers Ltd.</t>
  </si>
  <si>
    <t>INE216P01012</t>
  </si>
  <si>
    <t>MINDSPACE BUSINESS PARKS REIT</t>
  </si>
  <si>
    <t>INE0CCU25019</t>
  </si>
  <si>
    <t>KFIN Technologies Ltd.30/03/2026</t>
  </si>
  <si>
    <t>Astral Ltd.30/03/2026</t>
  </si>
  <si>
    <t>7.3763% BAJAJ FIN LTD OPT III R 26-06-28**</t>
  </si>
  <si>
    <t>INE296A07TJ4</t>
  </si>
  <si>
    <t>Edelweiss Equity Savings Fund</t>
  </si>
  <si>
    <t>PORTFOLIO STATEMENT OF EDELWEISS MULTI CAP FUND AS ON FEBRUARY 28, 2026</t>
  </si>
  <si>
    <t>(An open-ended equity scheme investing across large cap, mid cap, small cap stocks)</t>
  </si>
  <si>
    <t>Chalet Hotels Ltd.</t>
  </si>
  <si>
    <t>INE427F01016</t>
  </si>
  <si>
    <t>Rainbow Children's Medicare Ltd.</t>
  </si>
  <si>
    <t>INE961O01016</t>
  </si>
  <si>
    <t>Ujjivan Small Finance Bank Ltd.</t>
  </si>
  <si>
    <t>INE551W01018</t>
  </si>
  <si>
    <t>Edelweiss Multi Cap Fund</t>
  </si>
  <si>
    <t>Nifty 500 MultiCap 50:25:25 TRI</t>
  </si>
  <si>
    <t>PORTFOLIO STATEMENT OF EDELWEISS NIFTY 50 ETF AS ON FEBRUARY 28, 2026</t>
  </si>
  <si>
    <t>(An open-ended exchange traded scheme replicating/tracking Nifty 50 Total Return Index)</t>
  </si>
  <si>
    <t>Plan /option (Face Value 26)</t>
  </si>
  <si>
    <t>Edelweiss Nifty 50 ETF</t>
  </si>
  <si>
    <t>PORTFOLIO STATEMENT OF EDELWEISS MID CAP FUND AS ON FEBRUARY 28, 2026</t>
  </si>
  <si>
    <t>(An open ended equity scheme predominantly investing in mid cap stocks)</t>
  </si>
  <si>
    <t>Edelweiss Mid Cap Fund</t>
  </si>
  <si>
    <t>PORTFOLIO STATEMENT OF EDELWEISS  ASEAN EQUITY OFF-SHORE FUND AS ON FEBRUARY 28, 2026</t>
  </si>
  <si>
    <t>(An open ended fund of fund scheme investing in JPMorgan Funds – ASEAN Equity Fund)</t>
  </si>
  <si>
    <t>JPM ASEAN EQUITY-I ACC USD</t>
  </si>
  <si>
    <t>LU0441852299</t>
  </si>
  <si>
    <t>Edelweiss ASEAN Equity Off-Shore Fund</t>
  </si>
  <si>
    <t>PORTFOLIO STATEMENT OF EDELWEISS  US VALUE EQUITY OFF-SHORE FUND AS ON FEBRUARY 28, 2026</t>
  </si>
  <si>
    <t>(An open ended fund of fund scheme investing in JPMorgan Funds – US Value Fund)</t>
  </si>
  <si>
    <t>JPMORGAN F-JPM US VALUE-I AC</t>
  </si>
  <si>
    <t>LU0248060658</t>
  </si>
  <si>
    <t>Edelweiss US Value Equity Off-Shore Fund</t>
  </si>
  <si>
    <t>PORTFOLIO STATEMENT OF EDELWEISS SILVER ETF FUND AS ON FEBRUARY 28, 2026</t>
  </si>
  <si>
    <t>(An open ended exchange traded fund replicating/tracking domestic prices of Silver)</t>
  </si>
  <si>
    <t xml:space="preserve">a) Silver </t>
  </si>
  <si>
    <t>Edelweiss Silver ETF</t>
  </si>
  <si>
    <t>PORTFOLIO STATEMENT OF EDELWEISS CRISIL IBX 50:50 GILT PLUS SDL APRIL 2037 INDEX FUND AS ON FEBRUARY 28, 2026</t>
  </si>
  <si>
    <t>(An open-ended target maturity Index Fund investing in the constituents of CRISIL IBX 50:50 Gilt Plus SDL Index – April 2037. A relatively high interest rate risk and relatively low credit risk)</t>
  </si>
  <si>
    <t>7.41% GOVT OF INDIA RED 19-12-2036</t>
  </si>
  <si>
    <t>IN0020220102</t>
  </si>
  <si>
    <t>7.54% GOVT OF INDIA RED 23-05-2036</t>
  </si>
  <si>
    <t>IN0020220029</t>
  </si>
  <si>
    <t>7.84% TELANGANA SDL RED 03-08-2036</t>
  </si>
  <si>
    <t>IN4520220109</t>
  </si>
  <si>
    <t>7.74% UTTAR PRADESH SDL 15-03-2037</t>
  </si>
  <si>
    <t>IN3320220152</t>
  </si>
  <si>
    <t>8.03% ANDHRA PRADESH SDL RED 20-07-2036</t>
  </si>
  <si>
    <t>IN1020220332</t>
  </si>
  <si>
    <t>7.89% TELANGANA SDL RED 27-10-2036</t>
  </si>
  <si>
    <t>IN4520220224</t>
  </si>
  <si>
    <t>7.75% RAJASTHAN SDL RED 08-11-2036</t>
  </si>
  <si>
    <t>IN2920230306</t>
  </si>
  <si>
    <t>7.72% ANDHRA PRADESH SDL RED 25-10-2036</t>
  </si>
  <si>
    <t>IN1020230539</t>
  </si>
  <si>
    <t>7.83% TELANGANA SDL RED 04-10-2036</t>
  </si>
  <si>
    <t>IN4520220216</t>
  </si>
  <si>
    <t>7.47% ANDHRA PRADESH SDL RED 26-04-2037</t>
  </si>
  <si>
    <t>IN1020230067</t>
  </si>
  <si>
    <t>7.24% KARNATAKA SDL RED 10-03-2037</t>
  </si>
  <si>
    <t>IN1920200657</t>
  </si>
  <si>
    <t>7.94% TELANGANA SDL RED 29-06-2036</t>
  </si>
  <si>
    <t>IN4520220042</t>
  </si>
  <si>
    <t>7.97% ANDHRA PRADESH SDL RED 10-08-2036</t>
  </si>
  <si>
    <t>IN1020220407</t>
  </si>
  <si>
    <t>7.72% KARNATAKA SDL RED 10-01-2037</t>
  </si>
  <si>
    <t>IN1920230191</t>
  </si>
  <si>
    <t>7.45% MAHARASHTRA SDL RED 20-03-2037</t>
  </si>
  <si>
    <t>IN2220230295</t>
  </si>
  <si>
    <t>7.45% KARNATAKA SDL RED 20-03-2037</t>
  </si>
  <si>
    <t>IN1920230357</t>
  </si>
  <si>
    <t>In accordance with SEBI Circular no. SEBI/HO/IMD/PoD2/P/CIR/2024/183 dated December 13, 2024, Debt Index Replication Factor (DIRF) is 98.57%</t>
  </si>
  <si>
    <t xml:space="preserve">EDELWEISS CRISIL IBX 50:50 GILT PLUS SDL APRIL 2037 INDEX FUND </t>
  </si>
  <si>
    <t>CRISIL Gilt Plus SDL 5050 Apr 2037 Index Fund</t>
  </si>
  <si>
    <t>Edelweiss Crisil IBX 50-50 Gilt Plus SDL Apr 2037 Index Fund</t>
  </si>
  <si>
    <t>PORTFOLIO STATEMENT OF BHARAT BOND FOF – APRIL 2030 AS ON FEBRUARY 28, 2026</t>
  </si>
  <si>
    <t>(An open-ended Target Maturity fund of funds scheme investing in units of BHARAT Bond ETF – April 2030)</t>
  </si>
  <si>
    <t>BHARAT BOND ETF-APRIL 2030-GROWTH</t>
  </si>
  <si>
    <t>INF754K01KO2</t>
  </si>
  <si>
    <t>BHARAT Bond FOF - April 2030</t>
  </si>
  <si>
    <t>PORTFOLIO STATEMENT OF BHARAT BOND FOF – APRIL 2031 AS ON FEBRUARY 28, 2026</t>
  </si>
  <si>
    <t>(An open-ended Target Maturity fund of funds scheme investing in units of BHARAT Bond ETF – April 2031)</t>
  </si>
  <si>
    <t>BHARAT BOND ETF-APRIL 2031-GROWTH</t>
  </si>
  <si>
    <t>INF754K01LE1</t>
  </si>
  <si>
    <t>BHARAT Bond FOF - April 2031</t>
  </si>
  <si>
    <t>PORTFOLIO STATEMENT OF EDELWEISS NIFTY PSU BOND PLUS SDL APR 2027 50 50 INDEX AS ON FEBRUARY 28, 2026</t>
  </si>
  <si>
    <t>(An open-ended target maturity Index Fund predominantly investing in the constituents of Nifty PSU Bond Plus SDL Apr 2027 50:50 Index. A relatively high interest rate risk and relatively low credit risk.)</t>
  </si>
  <si>
    <t>6.14% IND OIL COR NCD 18-02-27**</t>
  </si>
  <si>
    <t>INE242A08502</t>
  </si>
  <si>
    <t>7.83% IRFC LTD NCD RED 19-03-2027**</t>
  </si>
  <si>
    <t>INE053F07983</t>
  </si>
  <si>
    <t>7.75% POWER FIN COR GOI SER NCD 22-03-27**</t>
  </si>
  <si>
    <t>INE134E08IX1</t>
  </si>
  <si>
    <t>7.89% POWER GRID CORP NCD RED 09-03-2027**</t>
  </si>
  <si>
    <t>INE752E07OE0</t>
  </si>
  <si>
    <t>7.95% RECL SR 147 NCD RED 12-03-2027**</t>
  </si>
  <si>
    <t>INE020B08AH8</t>
  </si>
  <si>
    <t>7.25% EXIM BANK NCD RED 01-02-2027**</t>
  </si>
  <si>
    <t>INE514E08FJ9</t>
  </si>
  <si>
    <t>7.13% NHPC STRPP B NCD 11-02-2027**</t>
  </si>
  <si>
    <t>INE848E07AZ0</t>
  </si>
  <si>
    <t>8.14% NUCLEAR POWER CORP NCD 25-03-2027**</t>
  </si>
  <si>
    <t>INE206D08279</t>
  </si>
  <si>
    <t>8.85% POWER GRID CORP NCD KRED 19-10-26**</t>
  </si>
  <si>
    <t>INE752E07KL3</t>
  </si>
  <si>
    <t>9.25% POWER GRID CORP NCD  RED 09-03-27**</t>
  </si>
  <si>
    <t>INE752E07JN1</t>
  </si>
  <si>
    <t>7.5% NHPC NCD RED 07-10-2026**</t>
  </si>
  <si>
    <t>INE848E07AP1</t>
  </si>
  <si>
    <t>9% NTPC SRS XLII NCD RED 25-01-2027**</t>
  </si>
  <si>
    <t>INE733E07HC8</t>
  </si>
  <si>
    <t>6.09% HPCL NCD RED 26-02-2027**</t>
  </si>
  <si>
    <t>INE094A08101</t>
  </si>
  <si>
    <t>6.58% GUJARAT SDL RED 31-03-2027</t>
  </si>
  <si>
    <t>IN1520200347</t>
  </si>
  <si>
    <t>7.78% BIHAR SDL RED 01-03-2027</t>
  </si>
  <si>
    <t>IN1320160170</t>
  </si>
  <si>
    <t>7.86% KARNATAKA SDL RED 15-03-2027</t>
  </si>
  <si>
    <t>IN1920160117</t>
  </si>
  <si>
    <t>8.31% RAJASTHAN SDL RED 08-04-2027</t>
  </si>
  <si>
    <t>IN2920200036</t>
  </si>
  <si>
    <t>7.75% KARNATAKA SDL RED 01-03-2027</t>
  </si>
  <si>
    <t>IN1920160109</t>
  </si>
  <si>
    <t>7.92% WEST BENGAL SDL 15-03-2027</t>
  </si>
  <si>
    <t>IN3420160175</t>
  </si>
  <si>
    <t>7.78% WEST BENGAL SDL 01-03-2027</t>
  </si>
  <si>
    <t>IN3420160167</t>
  </si>
  <si>
    <t>7.74% TAMIL NADU SDL RED 01-03-2027</t>
  </si>
  <si>
    <t>IN3120161309</t>
  </si>
  <si>
    <t>7.64% HARYANA SDL RED 29-03-2027</t>
  </si>
  <si>
    <t>IN1620160292</t>
  </si>
  <si>
    <t>7.61% TAMIL NADU SDL RED 15-02-2027</t>
  </si>
  <si>
    <t>IN3120160194</t>
  </si>
  <si>
    <t>7.59% BIHAR SDL RED 15-02-2027</t>
  </si>
  <si>
    <t>IN1320160162</t>
  </si>
  <si>
    <t>7.62% UTTAR PRADESH SDL 15-02-2027</t>
  </si>
  <si>
    <t>IN3320160317</t>
  </si>
  <si>
    <t>7.85% TAMIL NADU SDL RED 15-03-2027</t>
  </si>
  <si>
    <t>IN3120161317</t>
  </si>
  <si>
    <t>7.59% Karnataka SDL RED 29-03-2027</t>
  </si>
  <si>
    <t>IN1920160125</t>
  </si>
  <si>
    <t>7.62% Tamil Nadu SDL RED 29-03-2027</t>
  </si>
  <si>
    <t>IN3120161424</t>
  </si>
  <si>
    <t>7.64% WEST BENGAL SDL RED 29-03-2027</t>
  </si>
  <si>
    <t>IN3420160183</t>
  </si>
  <si>
    <t>In accordance with SEBI Circular no. SEBI/HO/IMD/PoD2/P/CIR/2024/183 dated December 13, 2024, Debt Index Replication Factor (DIRF) is 76.78%</t>
  </si>
  <si>
    <t>Edelweiss Nifty PSU Bond Plus SDL Apr2027 50 50 Index</t>
  </si>
  <si>
    <t>NY PSU BD PL SDL IDX Fund-2027</t>
  </si>
  <si>
    <t>Edelweiss NIFTY PSU Bond Plus SDL Apr 2027 50-50 Index Fund</t>
  </si>
  <si>
    <t>PORTFOLIO STATEMENT OF EDELWEISS FINANCIAL SERVICES FUND AS ON FEBRUARY 28, 2026</t>
  </si>
  <si>
    <t>(An open-ended equity scheme investing in the financial services sector)</t>
  </si>
  <si>
    <t>Edelweiss Financial Services Fund</t>
  </si>
  <si>
    <t>PORTFOLIO STATEMENT OF EDELWEISS NIFTY NEXT 50 INDEX FUND AS ON FEBRUARY 28, 2026</t>
  </si>
  <si>
    <t>(An Open-ended Equity Scheme replicating Nifty Next 50 Index)</t>
  </si>
  <si>
    <t>Edelweiss NIFTY Next 50 Index Fund</t>
  </si>
  <si>
    <t>Nifty Next 50 Index</t>
  </si>
  <si>
    <t>PORTFOLIO STATEMENT OF EDELWEISS NIFTY SMALLCAP 250 INDEX FUND AS ON FEBRUARY 28, 2026</t>
  </si>
  <si>
    <t>(An Open-ended Equity Scheme replicating Nifty Smallcap 250 Index)</t>
  </si>
  <si>
    <t>REDINGTON LIMITED</t>
  </si>
  <si>
    <t>INE891D01026</t>
  </si>
  <si>
    <t>Kalpataru Projects International Ltd.</t>
  </si>
  <si>
    <t>INE220B01022</t>
  </si>
  <si>
    <t>The Great Eastern Shipping Company Ltd.</t>
  </si>
  <si>
    <t>INE017A01032</t>
  </si>
  <si>
    <t>Poonawalla Fincorp Ltd.</t>
  </si>
  <si>
    <t>INE511C01022</t>
  </si>
  <si>
    <t>Authum Investment &amp; Infrastructure Ltd.</t>
  </si>
  <si>
    <t>INE206F01022</t>
  </si>
  <si>
    <t>Timken India Ltd.</t>
  </si>
  <si>
    <t>INE325A01013</t>
  </si>
  <si>
    <t>Kirloskar Oil Engines Ltd.</t>
  </si>
  <si>
    <t>INE146L01010</t>
  </si>
  <si>
    <t>IIFL Finance Ltd.</t>
  </si>
  <si>
    <t>INE530B01024</t>
  </si>
  <si>
    <t>Elgi Equipments Ltd.</t>
  </si>
  <si>
    <t>INE285A01027</t>
  </si>
  <si>
    <t>Himadri Speciality Chemical Ltd.</t>
  </si>
  <si>
    <t>INE019C01026</t>
  </si>
  <si>
    <t>Wockhardt Ltd.</t>
  </si>
  <si>
    <t>INE049B01025</t>
  </si>
  <si>
    <t>Tata Chemicals Ltd.</t>
  </si>
  <si>
    <t>INE092A01019</t>
  </si>
  <si>
    <t>Asahi India Glass Ltd.</t>
  </si>
  <si>
    <t>INE439A01020</t>
  </si>
  <si>
    <t>PTC Industries Ltd.</t>
  </si>
  <si>
    <t>INE596F01018</t>
  </si>
  <si>
    <t>Welspun Corp Ltd.</t>
  </si>
  <si>
    <t>INE191B01025</t>
  </si>
  <si>
    <t>Atul Ltd.</t>
  </si>
  <si>
    <t>INE100A01010</t>
  </si>
  <si>
    <t>Amara Raja Energy &amp; Mobility Ltd.</t>
  </si>
  <si>
    <t>INE885A01032</t>
  </si>
  <si>
    <t>CESC Ltd.</t>
  </si>
  <si>
    <t>INE486A01021</t>
  </si>
  <si>
    <t>Sundram Fasteners Ltd.</t>
  </si>
  <si>
    <t>INE387A01021</t>
  </si>
  <si>
    <t>Carborundum Universal Ltd.</t>
  </si>
  <si>
    <t>INE120A01034</t>
  </si>
  <si>
    <t>Aarti Industries Ltd.</t>
  </si>
  <si>
    <t>INE769A01020</t>
  </si>
  <si>
    <t>Emami Ltd.</t>
  </si>
  <si>
    <t>INE548C01032</t>
  </si>
  <si>
    <t>EID Parry India Ltd.</t>
  </si>
  <si>
    <t>INE126A01031</t>
  </si>
  <si>
    <t>Natco Pharma Ltd.</t>
  </si>
  <si>
    <t>INE987B01026</t>
  </si>
  <si>
    <t>Gujarat State Petronet Ltd.</t>
  </si>
  <si>
    <t>INE246F01010</t>
  </si>
  <si>
    <t>Aegis Logistics Ltd.</t>
  </si>
  <si>
    <t>INE208C01025</t>
  </si>
  <si>
    <t>Nava Ltd.</t>
  </si>
  <si>
    <t>INE725A01030</t>
  </si>
  <si>
    <t>Five Star Business Finance Ltd.</t>
  </si>
  <si>
    <t>INE128S01021</t>
  </si>
  <si>
    <t>Zee Entertainment Enterprises Ltd.</t>
  </si>
  <si>
    <t>INE256A01028</t>
  </si>
  <si>
    <t>Entertainment</t>
  </si>
  <si>
    <t>Kajaria Ceramics Ltd.</t>
  </si>
  <si>
    <t>INE217B01036</t>
  </si>
  <si>
    <t>Cyient Ltd.</t>
  </si>
  <si>
    <t>INE136B01020</t>
  </si>
  <si>
    <t>Pfizer Ltd.</t>
  </si>
  <si>
    <t>INE182A01018</t>
  </si>
  <si>
    <t>KEC International Ltd.</t>
  </si>
  <si>
    <t>INE389H01022</t>
  </si>
  <si>
    <t>Onesource Specialty Pharma Ltd.</t>
  </si>
  <si>
    <t>INE013P01021</t>
  </si>
  <si>
    <t>Jaiprakash Power Ventures Ltd.</t>
  </si>
  <si>
    <t>INE351F01018</t>
  </si>
  <si>
    <t>HFCL Ltd.</t>
  </si>
  <si>
    <t>INE548A01028</t>
  </si>
  <si>
    <t>Eris Lifesciences Ltd.</t>
  </si>
  <si>
    <t>INE406M01024</t>
  </si>
  <si>
    <t>PVR Inox Ltd.</t>
  </si>
  <si>
    <t>INE191H01014</t>
  </si>
  <si>
    <t>Maharashtra Scooters Ltd.</t>
  </si>
  <si>
    <t>INE288A01013</t>
  </si>
  <si>
    <t>Chambal Fertilizers &amp; Chemicals Ltd.</t>
  </si>
  <si>
    <t>INE085A01013</t>
  </si>
  <si>
    <t>Jubilant Pharmova Ltd.</t>
  </si>
  <si>
    <t>INE700A01033</t>
  </si>
  <si>
    <t>Finolex Cables Ltd.</t>
  </si>
  <si>
    <t>INE235A01022</t>
  </si>
  <si>
    <t>Reliance Power Ltd.</t>
  </si>
  <si>
    <t>INE614G01033</t>
  </si>
  <si>
    <t>Deepak Fertilizers &amp; Petrochem Corp Ltd.</t>
  </si>
  <si>
    <t>INE501A01019</t>
  </si>
  <si>
    <t>BEML Ltd.</t>
  </si>
  <si>
    <t>INE258A01024</t>
  </si>
  <si>
    <t>Sun TV Network Ltd.</t>
  </si>
  <si>
    <t>INE424H01027</t>
  </si>
  <si>
    <t>Syrma Sgs Technology Ltd.</t>
  </si>
  <si>
    <t>INE0DYJ01015</t>
  </si>
  <si>
    <t>Zen Technologies Ltd.</t>
  </si>
  <si>
    <t>INE251B01027</t>
  </si>
  <si>
    <t>JK Tyre &amp; Industries Ltd.</t>
  </si>
  <si>
    <t>INE573A01042</t>
  </si>
  <si>
    <t>NCC Ltd.</t>
  </si>
  <si>
    <t>INE868B01028</t>
  </si>
  <si>
    <t>EIH Ltd.</t>
  </si>
  <si>
    <t>INE230A01023</t>
  </si>
  <si>
    <t>Sobha Ltd.</t>
  </si>
  <si>
    <t>INE671H01015</t>
  </si>
  <si>
    <t>Capri Global Capital Ltd.</t>
  </si>
  <si>
    <t>INE180C01042</t>
  </si>
  <si>
    <t>Engineers India Ltd.</t>
  </si>
  <si>
    <t>INE510A01028</t>
  </si>
  <si>
    <t>Sagility Ltd.</t>
  </si>
  <si>
    <t>INE0W2G01015</t>
  </si>
  <si>
    <t>Shyam Metalics And Energy Ltd.</t>
  </si>
  <si>
    <t>INE810G01011</t>
  </si>
  <si>
    <t>Bayer Cropscience Ltd.</t>
  </si>
  <si>
    <t>INE462A01022</t>
  </si>
  <si>
    <t>V-Guard Industries Ltd.</t>
  </si>
  <si>
    <t>INE951I01027</t>
  </si>
  <si>
    <t>Techno Electric &amp; Engineering Co. Ltd.</t>
  </si>
  <si>
    <t>INE285K01026</t>
  </si>
  <si>
    <t>Choice International Ltd.</t>
  </si>
  <si>
    <t>INE102B01014</t>
  </si>
  <si>
    <t>Ramkrishna Forgings Ltd.</t>
  </si>
  <si>
    <t>INE399G01023</t>
  </si>
  <si>
    <t>Lemon Tree Hotels Ltd.</t>
  </si>
  <si>
    <t>INE970X01018</t>
  </si>
  <si>
    <t>Titagarh Rail Systems Ltd.</t>
  </si>
  <si>
    <t>INE615H01020</t>
  </si>
  <si>
    <t>Vardhman Textiles Ltd.</t>
  </si>
  <si>
    <t>INE825A01020</t>
  </si>
  <si>
    <t>LT Foods Ltd.</t>
  </si>
  <si>
    <t>INE818H01020</t>
  </si>
  <si>
    <t>PCBL Chemical Ltd.</t>
  </si>
  <si>
    <t>INE602A01031</t>
  </si>
  <si>
    <t>The Jammu &amp; Kashmir Bank Ltd.</t>
  </si>
  <si>
    <t>INE168A01041</t>
  </si>
  <si>
    <t>Balrampur Chini Mills Ltd.</t>
  </si>
  <si>
    <t>INE119A01028</t>
  </si>
  <si>
    <t>Swan Corp Ltd.</t>
  </si>
  <si>
    <t>INE665A01038</t>
  </si>
  <si>
    <t>Schneider Electric Infrastructure Ltd.</t>
  </si>
  <si>
    <t>INE839M01018</t>
  </si>
  <si>
    <t>Sonata Software Ltd.</t>
  </si>
  <si>
    <t>INE269A01021</t>
  </si>
  <si>
    <t>Finolex Industries Ltd.</t>
  </si>
  <si>
    <t>INE183A01024</t>
  </si>
  <si>
    <t>Gravita India Ltd.</t>
  </si>
  <si>
    <t>INE024L01027</t>
  </si>
  <si>
    <t>Indegene Ltd.</t>
  </si>
  <si>
    <t>INE065X01017</t>
  </si>
  <si>
    <t>Sarda Energy &amp; Minerals Ltd.</t>
  </si>
  <si>
    <t>INE385C01021</t>
  </si>
  <si>
    <t>Bata India Ltd.</t>
  </si>
  <si>
    <t>INE176A01028</t>
  </si>
  <si>
    <t>JM Financial Ltd.</t>
  </si>
  <si>
    <t>INE780C01023</t>
  </si>
  <si>
    <t>Aditya Birla Lifestyle Brands Ltd.</t>
  </si>
  <si>
    <t>INE14LE01019</t>
  </si>
  <si>
    <t>Metropolis Healthcare Ltd.</t>
  </si>
  <si>
    <t>INE112L01020</t>
  </si>
  <si>
    <t>HEG Ltd.</t>
  </si>
  <si>
    <t>INE545A01024</t>
  </si>
  <si>
    <t>Sapphire Foods India Ltd.</t>
  </si>
  <si>
    <t>INE806T01020</t>
  </si>
  <si>
    <t>Brainbees Solutions Ltd.</t>
  </si>
  <si>
    <t>INE02RE01045</t>
  </si>
  <si>
    <t>Poly Medicure Ltd.</t>
  </si>
  <si>
    <t>INE205C01021</t>
  </si>
  <si>
    <t>Healthcare Equipment &amp; Supplies</t>
  </si>
  <si>
    <t>Graphite India Ltd.</t>
  </si>
  <si>
    <t>INE371A01025</t>
  </si>
  <si>
    <t>Ircon International Ltd.</t>
  </si>
  <si>
    <t>INE962Y01021</t>
  </si>
  <si>
    <t>NMDC Steel Ltd.</t>
  </si>
  <si>
    <t>INE0NNS01018</t>
  </si>
  <si>
    <t>Chennai Petroleum Corporation Ltd.</t>
  </si>
  <si>
    <t>INE178A01016</t>
  </si>
  <si>
    <t>Shipping Corporation Of India Ltd.</t>
  </si>
  <si>
    <t>INE109A01011</t>
  </si>
  <si>
    <t>Ola Electric Mobility Ltd.</t>
  </si>
  <si>
    <t>INE0LXG01040</t>
  </si>
  <si>
    <t>Afcons Infrastructure Ltd.</t>
  </si>
  <si>
    <t>INE101I01011</t>
  </si>
  <si>
    <t>Emcure Pharmaceuticals Ltd.</t>
  </si>
  <si>
    <t>INE168P01015</t>
  </si>
  <si>
    <t>Jindal Saw Ltd.</t>
  </si>
  <si>
    <t>INE324A01032</t>
  </si>
  <si>
    <t>Doms Industries Ltd.</t>
  </si>
  <si>
    <t>INE321T01012</t>
  </si>
  <si>
    <t>Household Products</t>
  </si>
  <si>
    <t>Honasa Consumer Ltd.</t>
  </si>
  <si>
    <t>INE0J5401028</t>
  </si>
  <si>
    <t>DCM Shriram Ltd.</t>
  </si>
  <si>
    <t>INE499A01024</t>
  </si>
  <si>
    <t>Olectra Greentech Ltd.</t>
  </si>
  <si>
    <t>INE260D01016</t>
  </si>
  <si>
    <t>Kirloskar Brothers Ltd.</t>
  </si>
  <si>
    <t>INE732A01036</t>
  </si>
  <si>
    <t>Welspun Living Ltd.</t>
  </si>
  <si>
    <t>INE192B01031</t>
  </si>
  <si>
    <t>IFCI Ltd.</t>
  </si>
  <si>
    <t>INE039A01010</t>
  </si>
  <si>
    <t>BASF India Ltd.</t>
  </si>
  <si>
    <t>INE373A01013</t>
  </si>
  <si>
    <t>Praj Industries Ltd.</t>
  </si>
  <si>
    <t>INE074A01025</t>
  </si>
  <si>
    <t>Central Bank of India</t>
  </si>
  <si>
    <t>INE483A01010</t>
  </si>
  <si>
    <t>Signatureglobal (India) Ltd.</t>
  </si>
  <si>
    <t>INE903U01023</t>
  </si>
  <si>
    <t>Aditya Birla Fashion and Retail Ltd.</t>
  </si>
  <si>
    <t>INE647O01011</t>
  </si>
  <si>
    <t>Elecon Engineering Company Ltd.</t>
  </si>
  <si>
    <t>INE205B01031</t>
  </si>
  <si>
    <t>Jupiter Wagons Ltd.</t>
  </si>
  <si>
    <t>INE209L01016</t>
  </si>
  <si>
    <t>Mangalore Refinery &amp; Petrochemicals Ltd.</t>
  </si>
  <si>
    <t>INE103A01014</t>
  </si>
  <si>
    <t>Jyothy Labs Ltd.</t>
  </si>
  <si>
    <t>INE668F01031</t>
  </si>
  <si>
    <t>Caplin Point Laboratories Ltd.</t>
  </si>
  <si>
    <t>INE475E01026</t>
  </si>
  <si>
    <t>Triveni Engineering &amp; Industries Ltd.</t>
  </si>
  <si>
    <t>INE256C01024</t>
  </si>
  <si>
    <t>Blue Dart Express Ltd.</t>
  </si>
  <si>
    <t>INE233B01017</t>
  </si>
  <si>
    <t>International Gemmological Inst Ind Ltd.</t>
  </si>
  <si>
    <t>INE0Q9301021</t>
  </si>
  <si>
    <t>Transformers And Rectifiers (India) Ltd.</t>
  </si>
  <si>
    <t>INE763I01026</t>
  </si>
  <si>
    <t>Nuvoco Vistas Corporation Ltd.</t>
  </si>
  <si>
    <t>INE118D01016</t>
  </si>
  <si>
    <t>Newgen Software Technologies Ltd.</t>
  </si>
  <si>
    <t>INE619B01017</t>
  </si>
  <si>
    <t>Trident Ltd.</t>
  </si>
  <si>
    <t>INE064C01022</t>
  </si>
  <si>
    <t>Aegis Vopak Terminals Ltd.</t>
  </si>
  <si>
    <t>INE0INX01018</t>
  </si>
  <si>
    <t>Godrej Agrovet Ltd.</t>
  </si>
  <si>
    <t>INE850D01014</t>
  </si>
  <si>
    <t>Happiest Minds Technologies Ltd.</t>
  </si>
  <si>
    <t>INE419U01012</t>
  </si>
  <si>
    <t>The Bombay Burmah Trading Corp Ltd.</t>
  </si>
  <si>
    <t>INE050A01025</t>
  </si>
  <si>
    <t>RITES LTD.</t>
  </si>
  <si>
    <t>INE320J01015</t>
  </si>
  <si>
    <t>Valor Estate Ltd.</t>
  </si>
  <si>
    <t>INE879I01012</t>
  </si>
  <si>
    <t>RailTel Corporation of India Ltd.</t>
  </si>
  <si>
    <t>INE0DD101019</t>
  </si>
  <si>
    <t>The India Cements Ltd.</t>
  </si>
  <si>
    <t>INE383A01012</t>
  </si>
  <si>
    <t>INOX INDIA LIMITED</t>
  </si>
  <si>
    <t>INE616N01034</t>
  </si>
  <si>
    <t>ITI Ltd.</t>
  </si>
  <si>
    <t>INE248A01017</t>
  </si>
  <si>
    <t>Reliance Infrastructure Ltd.</t>
  </si>
  <si>
    <t>INE036A01016</t>
  </si>
  <si>
    <t>Saregama India Ltd.</t>
  </si>
  <si>
    <t>INE979A01025</t>
  </si>
  <si>
    <t>Latent View Analytics Ltd.</t>
  </si>
  <si>
    <t>INE0I7C01011</t>
  </si>
  <si>
    <t>Acme Solar Holdings Ltd.</t>
  </si>
  <si>
    <t>INE622W01025</t>
  </si>
  <si>
    <t>Maharashtra Seamless Ltd.</t>
  </si>
  <si>
    <t>INE271B01025</t>
  </si>
  <si>
    <t>Jbm Auto Ltd.</t>
  </si>
  <si>
    <t>INE927D01051</t>
  </si>
  <si>
    <t>Campus Activewear Ltd.</t>
  </si>
  <si>
    <t>INE278Y01022</t>
  </si>
  <si>
    <t>Tata Teleservices (Maharashtra) Ltd.</t>
  </si>
  <si>
    <t>INE517B01013</t>
  </si>
  <si>
    <t>Alkyl Amines Chemicals Ltd.</t>
  </si>
  <si>
    <t>INE150B01039</t>
  </si>
  <si>
    <t>Ventive Hospitality Ltd.</t>
  </si>
  <si>
    <t>INE781S01027</t>
  </si>
  <si>
    <t>C.E. Info Systems Ltd.</t>
  </si>
  <si>
    <t>INE0BV301023</t>
  </si>
  <si>
    <t>Alok Industries Ltd.</t>
  </si>
  <si>
    <t>INE270A01029</t>
  </si>
  <si>
    <t>Rashtriya Chemicals and Fertilizers Ltd.</t>
  </si>
  <si>
    <t>INE027A01015</t>
  </si>
  <si>
    <t>Blue Jet Healthcare Ltd.</t>
  </si>
  <si>
    <t>INE0KBH01020</t>
  </si>
  <si>
    <t>Akums Drugs And Pharmaceuticals Ltd.</t>
  </si>
  <si>
    <t>INE09XN01023</t>
  </si>
  <si>
    <t>MMTC Ltd.</t>
  </si>
  <si>
    <t>INE123F01029</t>
  </si>
  <si>
    <t>Edelweiss NIFTY Smallcap 250 Index Fund</t>
  </si>
  <si>
    <t>PORTFOLIO STATEMENT OF EDELWEISS GOLD ETF FUND AS ON FEBRUARY 28, 2026</t>
  </si>
  <si>
    <t>((An open ended exchange traded fund replicating/tracking domestic prices of Gold))</t>
  </si>
  <si>
    <t xml:space="preserve">a) Gold </t>
  </si>
  <si>
    <t>Edelweiss Gold ETF</t>
  </si>
  <si>
    <t>PORTFOLIO STATEMENT OF EDELWEISS  LIQUID FUND AS ON FEBRUARY 28, 2026</t>
  </si>
  <si>
    <t>(An open-ended liquid scheme. A relatively low interest rate risk and moderate credit risk.)</t>
  </si>
  <si>
    <t>7.9237% BAJAJ HOUSING FIN NCD 16-03-26**</t>
  </si>
  <si>
    <t>INE377Y07375</t>
  </si>
  <si>
    <t>91 DAYS TBILL RED 19-03-2026</t>
  </si>
  <si>
    <t>IN002025X380</t>
  </si>
  <si>
    <t>91 DAYS TBILL RED 14-05-2026</t>
  </si>
  <si>
    <t>IN002025X455</t>
  </si>
  <si>
    <t>91 DAYS TBILL RED 07-05-2026</t>
  </si>
  <si>
    <t>IN002025X448</t>
  </si>
  <si>
    <t>182 DAYS TBILL RED 19-03-2026</t>
  </si>
  <si>
    <t>IN002025Y255</t>
  </si>
  <si>
    <t>HDFC BANK CD RED 24-03-2026#**</t>
  </si>
  <si>
    <t>INE040A16GS5</t>
  </si>
  <si>
    <t>BANK OF BARODA CD RED 06-03-26#**</t>
  </si>
  <si>
    <t>INE028A16HW0</t>
  </si>
  <si>
    <t>PUNJAB NATIONAL BANK CD 09-03-26#**</t>
  </si>
  <si>
    <t>INE160A16TT2</t>
  </si>
  <si>
    <t>HDFC BANK CD RED 18-03-2026#**</t>
  </si>
  <si>
    <t>INE040A16IC5</t>
  </si>
  <si>
    <t>UNION BANK OF INDIA CD RED 14-05-2026#**</t>
  </si>
  <si>
    <t>INE692A16LC7</t>
  </si>
  <si>
    <t>CANARA BANK CD RED 27-05-26#**</t>
  </si>
  <si>
    <t>INE476A16H19</t>
  </si>
  <si>
    <t>PUNJAB NATIONAL BANK CD RED 03-03-2026#**</t>
  </si>
  <si>
    <t>INE160A16TR6</t>
  </si>
  <si>
    <t>BANK OF INDIA CD RED 05-03-2026#**</t>
  </si>
  <si>
    <t>INE084A16FC9</t>
  </si>
  <si>
    <t>INDIAN BANK CD RED 12-05-2026#**</t>
  </si>
  <si>
    <t>INE562A16QK4</t>
  </si>
  <si>
    <t>BANK OF BARODA CD RED 26-05-26#**</t>
  </si>
  <si>
    <t>INE028A16LM3</t>
  </si>
  <si>
    <t>UNION BANK OF INDIA CD RED 06-03-2026#**</t>
  </si>
  <si>
    <t>INE692A16JB3</t>
  </si>
  <si>
    <t>INDUSIND BANK LTD CD RED 10-03-2026#**</t>
  </si>
  <si>
    <t>INE095A16Z34</t>
  </si>
  <si>
    <t>BANK OF BARODA CD RED 11-03-2026#**</t>
  </si>
  <si>
    <t>INE028A16HZ3</t>
  </si>
  <si>
    <t>CANARA BANK CD RED 12-03-2026#**</t>
  </si>
  <si>
    <t>INE476A16B23</t>
  </si>
  <si>
    <t>PUNJAB NATIONAL BANK CD RED 16-03-2026#**</t>
  </si>
  <si>
    <t>INE160A16TY2</t>
  </si>
  <si>
    <t>UNION BANK OF INDIA CD R 05-05-26#**</t>
  </si>
  <si>
    <t>INE692A16KY3</t>
  </si>
  <si>
    <t>CANARA BANK CD RED 08-05-2026#**</t>
  </si>
  <si>
    <t>INE476A16G69</t>
  </si>
  <si>
    <t>AXIS BANK LTD CD RED 15-05-2026#**</t>
  </si>
  <si>
    <t>INE238AD6BA5</t>
  </si>
  <si>
    <t>PUNJAB NATIONAL BANK CD 18-05-26#**</t>
  </si>
  <si>
    <t>INE160A16UK9</t>
  </si>
  <si>
    <t>BANK OF BARODA CD RED 19-05-2026#**</t>
  </si>
  <si>
    <t>INE028A16LJ9</t>
  </si>
  <si>
    <t>INDIAN BANK CD RED 12-03-2026#**</t>
  </si>
  <si>
    <t>INE562A16OI3</t>
  </si>
  <si>
    <t>AXIS BANK LTD CD RED 25-05-26#**</t>
  </si>
  <si>
    <t>INE238AD6BB3</t>
  </si>
  <si>
    <t>NABARD CD RED 10-03-2026#**</t>
  </si>
  <si>
    <t>INE261F16975</t>
  </si>
  <si>
    <t>CANARA BANK CD RED 18-03-2026#**</t>
  </si>
  <si>
    <t>INE476A16B64</t>
  </si>
  <si>
    <t>UNION BANK OF INDIA CD R 15-05-26#**</t>
  </si>
  <si>
    <t>INE692A16KC9</t>
  </si>
  <si>
    <t>BANK OF INDIA CD RED 15-05-26#**</t>
  </si>
  <si>
    <t>INE084A16FP1</t>
  </si>
  <si>
    <t>KOTAK MAHINDRA BANK CD RED 25-05-2026#**</t>
  </si>
  <si>
    <t>INE237AD6083</t>
  </si>
  <si>
    <t>CANARA BANK CD RED 15-05-26#**</t>
  </si>
  <si>
    <t>INE476A16E79</t>
  </si>
  <si>
    <t>LARSEN &amp; TOUBRO LTD CP 18-03-26**</t>
  </si>
  <si>
    <t>INE018A14LT4</t>
  </si>
  <si>
    <t>SIDBI CP RED 20-03-2026**</t>
  </si>
  <si>
    <t>INE556F14LX4</t>
  </si>
  <si>
    <t>RELIANCE RETAIL VENT RED 18-03-26**</t>
  </si>
  <si>
    <t>INE929O14EM3</t>
  </si>
  <si>
    <t>RELIANCE RETAIL VENT CP 20-03-26**</t>
  </si>
  <si>
    <t>INE929O14EN1</t>
  </si>
  <si>
    <t>HDFC SECURITIES LTD. CP 17-03-26**</t>
  </si>
  <si>
    <t>INE700G14SK8</t>
  </si>
  <si>
    <t>RELIANCE RETAIL VENT CP 13-05-26**</t>
  </si>
  <si>
    <t>INE929O14EQ4</t>
  </si>
  <si>
    <t>ADITYA BIRLA MONEY CP RED 06-03-2026**</t>
  </si>
  <si>
    <t>INE865C14PA5</t>
  </si>
  <si>
    <t>GODREJ CONSUMER PRODUCTS CP RED 17-03-26**</t>
  </si>
  <si>
    <t>INE102D14BO2</t>
  </si>
  <si>
    <t>SUNDARAM HOME FIN RED 18-03-26**</t>
  </si>
  <si>
    <t>INE667F14GS9</t>
  </si>
  <si>
    <t>NETWORK18 MED&amp;INV CP RD 03-03-26**</t>
  </si>
  <si>
    <t>INE870H14WH5</t>
  </si>
  <si>
    <t>JULIUS BAER CAP PVT CP 10-03-26**</t>
  </si>
  <si>
    <t>INE824H14SZ2</t>
  </si>
  <si>
    <t>MOTILAL OSWAL FIN CP 10-03-2026**</t>
  </si>
  <si>
    <t>INE338I14LN2</t>
  </si>
  <si>
    <t>EXIM BANK CP RED 12-03-2026**</t>
  </si>
  <si>
    <t>INE514E14TA7</t>
  </si>
  <si>
    <t>KOTAK SECURITIES LTD CP RED 12-03-2026**</t>
  </si>
  <si>
    <t>INE028E14TZ5</t>
  </si>
  <si>
    <t>KOTAK SECURITIES LTD CP 20-03-26**</t>
  </si>
  <si>
    <t>INE028E14UD0</t>
  </si>
  <si>
    <t>HDFC SECURITIES LTD RED 20-03-26**</t>
  </si>
  <si>
    <t>INE700G14RM6</t>
  </si>
  <si>
    <t>JULIUS BAER CAPITAL RED 20-03-26**</t>
  </si>
  <si>
    <t>INE824H14TD7</t>
  </si>
  <si>
    <t>BARCLAYS INVEST &amp; LOAN 23-03-26**</t>
  </si>
  <si>
    <t>INE704I14KV0</t>
  </si>
  <si>
    <t>NABARD CP RED 08-05-2026**</t>
  </si>
  <si>
    <t>INE261F14OR7</t>
  </si>
  <si>
    <t>NABARD CP RED 18-05-2026**</t>
  </si>
  <si>
    <t>INE261F14OT3</t>
  </si>
  <si>
    <t>HERO FINCORP LTD CP RED 18-05-26**</t>
  </si>
  <si>
    <t>INE957N14JU8</t>
  </si>
  <si>
    <t>HDFC SECURITIES LTD. CP 20-05-26**</t>
  </si>
  <si>
    <t>INE700G14SO0</t>
  </si>
  <si>
    <t>ICICI SECURITIES CP RED 22-05-2026**</t>
  </si>
  <si>
    <t>INE763G14YN8</t>
  </si>
  <si>
    <t>HDB FINANCIAL SERV CP RED 29-05-2026**</t>
  </si>
  <si>
    <t>INE756I14FZ1</t>
  </si>
  <si>
    <t>KOTAK SECURITIES LTD CP RED 29-05-2026**</t>
  </si>
  <si>
    <t>INE028E14VF3</t>
  </si>
  <si>
    <t>HDFC SECURITIES LTD. CP RED 29-05-2026**</t>
  </si>
  <si>
    <t>INE700G14SR3</t>
  </si>
  <si>
    <t>360 ONE WAM LTD. CP RED 05-03-2026**</t>
  </si>
  <si>
    <t>INE466L14FL1</t>
  </si>
  <si>
    <t>360 ONE PRIME LTD RED 18-03-26**</t>
  </si>
  <si>
    <t>INE248U14SR4</t>
  </si>
  <si>
    <t>360 ONE WAM LTD. CP RED 22-05-2026**</t>
  </si>
  <si>
    <t>INE466L14FW8</t>
  </si>
  <si>
    <t>SIDBI CP RED 03-03-2026**</t>
  </si>
  <si>
    <t>INE556F14LG9</t>
  </si>
  <si>
    <t>DSP FINANCE PVT LTD CP 11-03-26**</t>
  </si>
  <si>
    <t>INE422H14149</t>
  </si>
  <si>
    <t>HSBC INVESTDIR FIN SER CP RED 12-03-2026**</t>
  </si>
  <si>
    <t>INE790I14HD3</t>
  </si>
  <si>
    <t>ADITYA BIRLA MONEY CP 30-04-2026**</t>
  </si>
  <si>
    <t>INE865C14PG2</t>
  </si>
  <si>
    <t>RELIANCE RETAIL VENT CP 20-05-26**</t>
  </si>
  <si>
    <t>INE929O14ES0</t>
  </si>
  <si>
    <t>ADITYA BIRLA CAPITAL CP 25-05-26**</t>
  </si>
  <si>
    <t>INE674K14BV0</t>
  </si>
  <si>
    <t>HDFC SECURITIES LTD. CP 11-05-26**</t>
  </si>
  <si>
    <t>INE700G14SE1</t>
  </si>
  <si>
    <t>Regular Plan Annual IDCW</t>
  </si>
  <si>
    <t>Regular Plan Daily IDCW</t>
  </si>
  <si>
    <t>Regular Plan Growth</t>
  </si>
  <si>
    <t>Retail Annual IDCW Option</t>
  </si>
  <si>
    <t>Retail Bonus Option</t>
  </si>
  <si>
    <t>Retail Daily IDCW Option</t>
  </si>
  <si>
    <t>Retail Fortnightly IDCW Option</t>
  </si>
  <si>
    <t>Retail Growth Option</t>
  </si>
  <si>
    <t>Retail IDCW Option</t>
  </si>
  <si>
    <t>Retail Monthly IDCW Option</t>
  </si>
  <si>
    <t>Retail Weekly IDCW Option</t>
  </si>
  <si>
    <t>Retail Plan Monthly IDCW</t>
  </si>
  <si>
    <t>Retail Plan Weekly IDCW</t>
  </si>
  <si>
    <t>Edelweiss Liquid Fund</t>
  </si>
  <si>
    <t>Liquid Fund</t>
  </si>
  <si>
    <t>PORTFOLIO STATEMENT OF EDELWEISS MONEY MARKET FUND AS ON FEBRUARY 28, 2026</t>
  </si>
  <si>
    <t>(An open-ended debt scheme investing in money market securities. A relatively low interest rate risk and moderate credit risk.)</t>
  </si>
  <si>
    <t>182 DAYS TBILL RED 18-06-2026</t>
  </si>
  <si>
    <t>IN002025Y388</t>
  </si>
  <si>
    <t>364 DAYS TBILL RED 26-03-2026</t>
  </si>
  <si>
    <t>IN002024Z503</t>
  </si>
  <si>
    <t>364 DAYS TBILL RED 23-07-2026</t>
  </si>
  <si>
    <t>IN002025Z179</t>
  </si>
  <si>
    <t>364 DAYS TBILL RED 04-06-2026</t>
  </si>
  <si>
    <t>IN002025Z104</t>
  </si>
  <si>
    <t>NABARD CD RED 17-02-2027#**</t>
  </si>
  <si>
    <t>INE261F16AK6</t>
  </si>
  <si>
    <t>CANARA BANK CD RED 15-06-2026#**</t>
  </si>
  <si>
    <t>INE476A16F52</t>
  </si>
  <si>
    <t>AXIS BANK LTD CD RED 27-11-2026#**</t>
  </si>
  <si>
    <t>INE238AD6BP3</t>
  </si>
  <si>
    <t>FEDERAL BANK LTD CD 08-06-2026#**</t>
  </si>
  <si>
    <t>INE171A16NG9</t>
  </si>
  <si>
    <t>EXIM BANK CD RED 11-06-2026#**</t>
  </si>
  <si>
    <t>INE514E16CM3</t>
  </si>
  <si>
    <t>BANK OF BARODA CD RED 16-09-2026#**</t>
  </si>
  <si>
    <t>INE028A16KC6</t>
  </si>
  <si>
    <t>SIDBI CD RED 18-02-2027#**</t>
  </si>
  <si>
    <t>INE556F16CB4</t>
  </si>
  <si>
    <t>PUNJAB NATIONAL BANK CD RED 25-03-2026#**</t>
  </si>
  <si>
    <t>INE160A16RP4</t>
  </si>
  <si>
    <t>PUNJAB NATIONAL BANK CD 04-02-27#**</t>
  </si>
  <si>
    <t>INE160A16UD4</t>
  </si>
  <si>
    <t>SIDBI CD RED 11-03-2026#**</t>
  </si>
  <si>
    <t>INE556F16BD2</t>
  </si>
  <si>
    <t>NABARD CD RED 13-03-2026#**</t>
  </si>
  <si>
    <t>INE261F16983</t>
  </si>
  <si>
    <t>EXIM BANK CD RED 20-03-2026#**</t>
  </si>
  <si>
    <t>INE514E16CK7</t>
  </si>
  <si>
    <t>BANK OF BARODA CD RED 03-06-26#**</t>
  </si>
  <si>
    <t>INE028A16KG7</t>
  </si>
  <si>
    <t>INDIAN BANK CD 05-06-26#**</t>
  </si>
  <si>
    <t>INE562A16PZ4</t>
  </si>
  <si>
    <t>AXIS BANK LTD CD RED 11-06-2026#**</t>
  </si>
  <si>
    <t>INE238AD6AT7</t>
  </si>
  <si>
    <t>SIDBI CD RED 06-11-2026#**</t>
  </si>
  <si>
    <t>INE556F16BQ4</t>
  </si>
  <si>
    <t>AXIS BANK LTD CD RED 16-12-26#**</t>
  </si>
  <si>
    <t>INE238AD6CA3</t>
  </si>
  <si>
    <t>INDIAN BANK CD RED 12-01-2027#**</t>
  </si>
  <si>
    <t>INE562A16QE7</t>
  </si>
  <si>
    <t>BANK OF BARODA CD RED 03-02-2027#**</t>
  </si>
  <si>
    <t>INE028A16LE0</t>
  </si>
  <si>
    <t>BANK OF BARODA CD RED 12-02-27#**</t>
  </si>
  <si>
    <t>INE028A16LI1</t>
  </si>
  <si>
    <t>KOTAK MAHINDRA BANK CD 12-02-27#**</t>
  </si>
  <si>
    <t>INE237AD6141</t>
  </si>
  <si>
    <t>INDUSIND BANK LTD CD RED 22-01-2027#**</t>
  </si>
  <si>
    <t>INE095A168C9</t>
  </si>
  <si>
    <t>UNION BANK OF INDIA CD RED 05-03-2026#**</t>
  </si>
  <si>
    <t>INE692A16IY7</t>
  </si>
  <si>
    <t>BANK OF BARODA CD RED 25-11-2026#**</t>
  </si>
  <si>
    <t>INE028A16KK9</t>
  </si>
  <si>
    <t>BAJAJ FINANCE LTD CP RED 05-03-2026**</t>
  </si>
  <si>
    <t>INE296A14D88</t>
  </si>
  <si>
    <t>TATA CAPITAL HSNG CP 25-03-26**</t>
  </si>
  <si>
    <t>INE033L14OE6</t>
  </si>
  <si>
    <t>ICICI SECURITIES CP RED 05-03-2026**</t>
  </si>
  <si>
    <t>INE763G14D45</t>
  </si>
  <si>
    <t>MOTILAL OSWAL FIN SER CP RED 28-01-2027**</t>
  </si>
  <si>
    <t>INE338I14LQ5</t>
  </si>
  <si>
    <t>MUTHOOT FINANCE CP RED 23-02-2027**</t>
  </si>
  <si>
    <t>INE414G14VL8</t>
  </si>
  <si>
    <t>MIRAE ASSET FIN SERV LTD. CP R 18-02-27**</t>
  </si>
  <si>
    <t>INE0JRU14388</t>
  </si>
  <si>
    <t>MUTHOOT FINANCE CP RED 20-01-2027**</t>
  </si>
  <si>
    <t>INE414G14VE3</t>
  </si>
  <si>
    <t>Institutional Annual IDCW Option</t>
  </si>
  <si>
    <t>Institutional Growth Option</t>
  </si>
  <si>
    <t>Institutional IDCW Option</t>
  </si>
  <si>
    <t>Regular Plan - Bonus Option</t>
  </si>
  <si>
    <t>Regular Plan - Growth</t>
  </si>
  <si>
    <t>Regular Plan - IDCW Option</t>
  </si>
  <si>
    <t>.</t>
  </si>
  <si>
    <t>Edelweiss Money Market Fund</t>
  </si>
  <si>
    <t>Money Market Fund</t>
  </si>
  <si>
    <t>PORTFOLIO STATEMENT OF BHARAT BOND ETF – APRIL 2033 AS ON FEBRUARY 28, 2026</t>
  </si>
  <si>
    <t>(An open-ended Target Maturity Exchange Traded Bond Fund investing in constituents of Nifty BHARAT Bond Index - April 2033. A relatively high interest rate risk and relatively low credit risk.)</t>
  </si>
  <si>
    <t>7.55% NPCL NCD RED 23-12-2032**</t>
  </si>
  <si>
    <t>INE206D08493</t>
  </si>
  <si>
    <t>6.90% HUDCO NCD RED 23-04-2032**</t>
  </si>
  <si>
    <t>INE031A08962</t>
  </si>
  <si>
    <t>7.54% HPCL NCD RED 15-04-2033**</t>
  </si>
  <si>
    <t>INE094A08143</t>
  </si>
  <si>
    <t>7.47% IRFC SR166 NCD RED 15-04-2033**</t>
  </si>
  <si>
    <t>INE053F08213</t>
  </si>
  <si>
    <t>7.58% POWER FIN NCD RED 15-04-2033**</t>
  </si>
  <si>
    <t>INE134E08LW7</t>
  </si>
  <si>
    <t>7.54% NABARD NCD RED 15-04-2033**</t>
  </si>
  <si>
    <t>INE261F08DU6</t>
  </si>
  <si>
    <t>7.53% RECL SR 217 NCD RED 31-03-2033**</t>
  </si>
  <si>
    <t>INE020B08EC1</t>
  </si>
  <si>
    <t>7.75% IRFC NCD RED 15-04-2033**</t>
  </si>
  <si>
    <t>INE053F08270</t>
  </si>
  <si>
    <t>7.44% NTPC LTD. SR 79 NCD RED 15-04-2033**</t>
  </si>
  <si>
    <t>INE733E08239</t>
  </si>
  <si>
    <t>7.52% HUDCO SERIES B NCD RED 15-04-2033**</t>
  </si>
  <si>
    <t>INE031A08863</t>
  </si>
  <si>
    <t>8.5% EXIM BANK NCD RED 14-03-2033**</t>
  </si>
  <si>
    <t>INE514E08FS0</t>
  </si>
  <si>
    <t>7.70% PFC SR BS226 B NCD RED 15-04-2033**</t>
  </si>
  <si>
    <t>INE134E08MI4</t>
  </si>
  <si>
    <t>7.88% EXIM BANK SR U05 NCD 11-01-2033**</t>
  </si>
  <si>
    <t>INE514E08FQ4</t>
  </si>
  <si>
    <t>7.69% RECL SR 218 NCD RED 31-01-2033**</t>
  </si>
  <si>
    <t>INE020B08EE7</t>
  </si>
  <si>
    <t>7.82% PFC SR BS225 NCD RED 11-03-2033**</t>
  </si>
  <si>
    <t>INE134E08MD5</t>
  </si>
  <si>
    <t>7.44% NTPC LTD. SR 78 NCD RED 25-08-2032**</t>
  </si>
  <si>
    <t>INE733E08221</t>
  </si>
  <si>
    <t>7.65% IRFC NCD SR167 RED 30-12-2032**</t>
  </si>
  <si>
    <t>INE053F08221</t>
  </si>
  <si>
    <t>7.5% REC LTD 214B NCD RED 28-02-2033**</t>
  </si>
  <si>
    <t>INE020B08DX9</t>
  </si>
  <si>
    <t>7.65% IRFC SR 168B NCD RED 18-04-2033**</t>
  </si>
  <si>
    <t>INE053F08247</t>
  </si>
  <si>
    <t>7.40% EXIM BANK NCD SR Z02 RED 14-03-29**</t>
  </si>
  <si>
    <t>INE514E08GC2</t>
  </si>
  <si>
    <t>7.69% NABARD NCD SR LTIF 1E 31-03-2032**</t>
  </si>
  <si>
    <t>INE261F08832</t>
  </si>
  <si>
    <t>In accordance with SEBI Circular no. SEBI/HO/IMD/PoD2/P/CIR/2024/183 dated December 13, 2024, Debt Index Replication Factor (DIRF) is 68.62%</t>
  </si>
  <si>
    <t>BHARAT Bond ETF - April 2033</t>
  </si>
  <si>
    <t>BHARAT Bond ETF – April 2033</t>
  </si>
  <si>
    <t>PORTFOLIO STATEMENT OF EDELWEISS CRISIL IBX 50:50 GILT PLUS SDL JUNE 2027 INDEX FUND AS ON FEBRUARY 28, 2026</t>
  </si>
  <si>
    <t>(An open-ended target maturity Index Fund investing in the constituents of CRISIL IBX 50:50 Gilt Plus SDL Index – June 2027. A relatively high interest rate risk and relatively low credit risk)</t>
  </si>
  <si>
    <t>7.16% TAMILNADU SDL RED 11-01-2027</t>
  </si>
  <si>
    <t>IN3120160178</t>
  </si>
  <si>
    <t>7.71% GUJARAT SDL RED 01-03-2027</t>
  </si>
  <si>
    <t>IN1520160202</t>
  </si>
  <si>
    <t>7.52% TAMIL NADU SDL RED 24-05-2027</t>
  </si>
  <si>
    <t>IN3120170037</t>
  </si>
  <si>
    <t>7.51% MAHARASHTRA SDL RED 24-05-2027</t>
  </si>
  <si>
    <t>IN2220170020</t>
  </si>
  <si>
    <t>7.52% UTTAR PRADESH SDL 24-05-2027</t>
  </si>
  <si>
    <t>IN3320170043</t>
  </si>
  <si>
    <t>7.67% UTTAR PRADESH SDL 12-04-2027</t>
  </si>
  <si>
    <t>IN3320170019</t>
  </si>
  <si>
    <t>In accordance with SEBI Circular no. SEBI/HO/IMD/PoD2/P/CIR/2024/183 dated December 13, 2024, Debt Index Replication Factor (DIRF) is 96.13%</t>
  </si>
  <si>
    <t xml:space="preserve">EDELWEISS CRISIL IBX 50:50 GILT PLUS SDL JUNE 2027 INDEX FUND </t>
  </si>
  <si>
    <t>CRISIL Gilt Plus SDL 5050 Jun 2027 Index Fund</t>
  </si>
  <si>
    <t>Edelweiss CRISIL IBX 50-50 Gilt Plus SDL June 2027 Index Fund</t>
  </si>
  <si>
    <t>PORTFOLIO STATEMENT OF EDELWEISS NIFTY 1D RATE LIQUID ETF AS ON FEBRUARY 28, 2026</t>
  </si>
  <si>
    <t>(An open-ended exchange traded scheme replicating/tracking the Nifty 1D Rate Index. A relatively low interest rate risk and relatively low credit risk.)</t>
  </si>
  <si>
    <t>In accordance with SEBI Circular no. SEBI/HO/IMD/PoD2/P/CIR/2024/183 dated December 13, 2024, Debt Index Replication Factor (DIRF) is 99.31%</t>
  </si>
  <si>
    <t xml:space="preserve"> EDELWEISS NIFTY 1D RATE LIQUID ETF</t>
  </si>
  <si>
    <t>Edelweiss Nifty 1D Rate Liquid ETF</t>
  </si>
  <si>
    <t>PORTFOLIO STATEMENT OF EDELWEISS NIFTY PSU BOND PLUS SDL APR 2026 50 50 INDEX FUND AS ON FEBRUARY 28, 2026</t>
  </si>
  <si>
    <t>(An open-ended target maturity Index Fund predominantly investing in the constituents of Nifty PSU Bond Plus SDL Apr 2026 50:50 Index. A relatively high interest rate risk and relatively low credit risk)</t>
  </si>
  <si>
    <t>7.10% EXIM NCD RED 18-03-2026**</t>
  </si>
  <si>
    <t>INE514E08GA6</t>
  </si>
  <si>
    <t>7.57% NABARD NCD SR 23 G RED 19-03-2026**</t>
  </si>
  <si>
    <t>INE261F08DW2</t>
  </si>
  <si>
    <t>7.23% SIDBI NCD RED 09-03-2026**</t>
  </si>
  <si>
    <t>INE556F08KC2</t>
  </si>
  <si>
    <t>7.35% NTPC LTD. SR 80 NCD RED 17-04-2026**</t>
  </si>
  <si>
    <t>INE733E08247</t>
  </si>
  <si>
    <t>7.44% REC LTD SR 223A NCD RED 30-04-2026**</t>
  </si>
  <si>
    <t>INE020B08EL2</t>
  </si>
  <si>
    <t>7.51% IRFC NCD SR170A RED 15-04-2026**</t>
  </si>
  <si>
    <t>INE053F08288</t>
  </si>
  <si>
    <t>7.77%NATIONAL HOUSING BANK R 02-04-2026**</t>
  </si>
  <si>
    <t>INE557F08FP2</t>
  </si>
  <si>
    <t>8.02% EXIM BANK NCD RED 20-04-2026**</t>
  </si>
  <si>
    <t>INE514E08FB6</t>
  </si>
  <si>
    <t>9.09% INDIAN RAIL FIN NCD RED 29-03-2026**</t>
  </si>
  <si>
    <t>INE053F09HM3</t>
  </si>
  <si>
    <t>6.89% NHPC SR AA1 STRPP A NCD 11-03-2026**</t>
  </si>
  <si>
    <t>INE848E07BD5</t>
  </si>
  <si>
    <t>8.14% NUCLEAR POWER NCD RED 25-03-2026**</t>
  </si>
  <si>
    <t>INE206D08261</t>
  </si>
  <si>
    <t>9.09% IRFC NCD RED 31-03-2026**</t>
  </si>
  <si>
    <t>INE053F09HN1</t>
  </si>
  <si>
    <t>8.13% PGCIL NCD 24-04-2026 LIII G**</t>
  </si>
  <si>
    <t>INE752E07NS2</t>
  </si>
  <si>
    <t>5.63% GOVT OF INDIA RED 12-04-2026</t>
  </si>
  <si>
    <t>IN0020210012</t>
  </si>
  <si>
    <t>6.18% GUJARAT SDL RED 31-03-2026</t>
  </si>
  <si>
    <t>IN1520200339</t>
  </si>
  <si>
    <t>8.51% MAHARASHTRA SDL RED 09-03-2026</t>
  </si>
  <si>
    <t>IN2220150204</t>
  </si>
  <si>
    <t>8.28% KARNATAKA SDL RED 06-03-2026</t>
  </si>
  <si>
    <t>IN1920180198</t>
  </si>
  <si>
    <t>8.53% TAMIL NADU SDL RED 09-03-2026</t>
  </si>
  <si>
    <t>IN3120150211</t>
  </si>
  <si>
    <t>8.57% ANDHRA PRADESH SDL RED 09-03-2026</t>
  </si>
  <si>
    <t>IN1020150141</t>
  </si>
  <si>
    <t>8.60% BIHAR SDL RED 09-03-2026</t>
  </si>
  <si>
    <t>IN1320150056</t>
  </si>
  <si>
    <t>8.00% GUJARAT SDL RED 20-04-2026</t>
  </si>
  <si>
    <t>IN1520160012</t>
  </si>
  <si>
    <t>8.57% WEST BENGAL SDL RED 09-03-2026</t>
  </si>
  <si>
    <t>IN3420150168</t>
  </si>
  <si>
    <t>8.55% RAJASTHAN SDL RED 09-03-2026</t>
  </si>
  <si>
    <t>IN2920150264</t>
  </si>
  <si>
    <t>7.90% RAJASTHAN SDL RED 08-04-2026</t>
  </si>
  <si>
    <t>IN2920200028</t>
  </si>
  <si>
    <t>7.96% TAMIL NADU SDL RED 27-04-2026</t>
  </si>
  <si>
    <t>IN3120160020</t>
  </si>
  <si>
    <t>7.96% GUJARAT SDL RED 27-04-2026</t>
  </si>
  <si>
    <t>IN1520160020</t>
  </si>
  <si>
    <t>8.09% RAJASTHAN SDL RED 23-03-2026</t>
  </si>
  <si>
    <t>IN2920150363</t>
  </si>
  <si>
    <t>8.09% ANDHRA PRADESH SDL RED 23-03-2026</t>
  </si>
  <si>
    <t>IN1020150158</t>
  </si>
  <si>
    <t>6.70% ANDHRA PRADESH SDL RED 22-04-2026</t>
  </si>
  <si>
    <t>IN1020200078</t>
  </si>
  <si>
    <t>364 DAYS TBILL RED 23-04-2026</t>
  </si>
  <si>
    <t>IN002025Z047</t>
  </si>
  <si>
    <t>364 DAYS TBILL RED 16-04-2026</t>
  </si>
  <si>
    <t>IN002025Z039</t>
  </si>
  <si>
    <t>91 DAYS TBILL RED 09-04-2026</t>
  </si>
  <si>
    <t>IN002025X406</t>
  </si>
  <si>
    <t>NABARD CD RED 24-03-2026#**</t>
  </si>
  <si>
    <t>INE261F16991</t>
  </si>
  <si>
    <t>POWER FIN CORP CP RED 15-04-2026**</t>
  </si>
  <si>
    <t>INE134E14AX6</t>
  </si>
  <si>
    <t>In accordance with SEBI Circular no. SEBI/HO/IMD/PoD2/P/CIR/2024/183 dated December 13, 2024, Debt Index Replication Factor (DIRF) is 57.01%</t>
  </si>
  <si>
    <t>Edelweiss Nifty PSU Bond Plus SDL Apr2026 50 50 Index Fund</t>
  </si>
  <si>
    <t>NY PSU BD PL SDL IDX Fund-2026</t>
  </si>
  <si>
    <t>Edelweiss NIFTY PSU Bond Plus SDL Apr 2026 50-50 Index Fund</t>
  </si>
  <si>
    <t>PORTFOLIO STATEMENT OF EDELWEISS FLEXI-CAP FUND AS ON FEBRUARY 28, 2026</t>
  </si>
  <si>
    <t>(An open ended dynamic equity scheme investing across large cap, mid cap, small cap stocks)</t>
  </si>
  <si>
    <t>Edelweiss Flexi Cap Fund</t>
  </si>
  <si>
    <t>PORTFOLIO STATEMENT OF EDELWEISS NIFTY 50 INDEX FUND AS ON FEBRUARY 28, 2026</t>
  </si>
  <si>
    <t>(An open ended scheme replicating Nifty 50 Index)</t>
  </si>
  <si>
    <t>Edelweiss NIFTY 50 Index Fund</t>
  </si>
  <si>
    <t>PORTFOLIO STATEMENT OF EDELWEISS NIFTY MIDCAP150 MOMENTUM 50 INDEX FUND AS ON FEBRUARY 28, 2026</t>
  </si>
  <si>
    <t>(An Open-ended Equity Scheme replicating Nifty Midcap150 Momentum 50 Index)</t>
  </si>
  <si>
    <t>Edelweiss NIFTY Midcap 150 Momentum 50 Index Fund</t>
  </si>
  <si>
    <t>PORTFOLIO STATEMENT OF EDELWEISS NIFTY BANK ETF AS ON FEBRUARY 28, 2026</t>
  </si>
  <si>
    <t>(An open-ended exchange traded scheme replicating/tracking Nifty Bank Total return index)</t>
  </si>
  <si>
    <t>Plan /option (Face Value 51)</t>
  </si>
  <si>
    <t>Edelweiss Nifty Bank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</si>
</sst>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,###,##0"/>
    <numFmt numFmtId="165" formatCode="#,##0.00_);\(##,##0\)"/>
    <numFmt numFmtId="166" formatCode="#,##0.00_);\(##,##0.00\)"/>
    <numFmt numFmtId="167" formatCode="0.00%_);\(0.00%\)"/>
    <numFmt numFmtId="168" formatCode="mmmm\ dd\,\ yyyy"/>
    <numFmt numFmtId="169" formatCode="#,##0.000000"/>
  </numFmts>
  <fonts count="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1" tint="4.9989318521683403E-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9" fontId="5" fillId="0" borderId="0"/>
  </cellStyleXfs>
  <cellXfs count="84">
    <xf numFmtId="0" fontId="0" fillId="0" borderId="0" xfId="0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/>
    </xf>
    <xf numFmtId="0" fontId="0" fillId="0" borderId="3" xfId="0" applyBorder="1"/>
    <xf numFmtId="165" fontId="0" fillId="0" borderId="3" xfId="0" applyNumberFormat="1" applyBorder="1"/>
    <xf numFmtId="166" fontId="0" fillId="0" borderId="3" xfId="0" applyNumberFormat="1" applyBorder="1"/>
    <xf numFmtId="167" fontId="0" fillId="0" borderId="3" xfId="0" applyNumberFormat="1" applyBorder="1"/>
    <xf numFmtId="10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4" fontId="0" fillId="0" borderId="4" xfId="0" applyNumberFormat="1" applyBorder="1"/>
    <xf numFmtId="10" fontId="0" fillId="0" borderId="4" xfId="0" applyNumberFormat="1" applyBorder="1"/>
    <xf numFmtId="0" fontId="3" fillId="0" borderId="4" xfId="0" applyFont="1" applyBorder="1"/>
    <xf numFmtId="164" fontId="3" fillId="0" borderId="4" xfId="0" applyNumberFormat="1" applyFont="1" applyBorder="1"/>
    <xf numFmtId="4" fontId="3" fillId="0" borderId="5" xfId="0" applyNumberFormat="1" applyFont="1" applyBorder="1"/>
    <xf numFmtId="10" fontId="3" fillId="0" borderId="5" xfId="0" applyNumberFormat="1" applyFont="1" applyBorder="1"/>
    <xf numFmtId="10" fontId="3" fillId="0" borderId="4" xfId="0" applyNumberFormat="1" applyFont="1" applyBorder="1"/>
    <xf numFmtId="4" fontId="0" fillId="0" borderId="5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0" fontId="3" fillId="0" borderId="5" xfId="0" applyFont="1" applyBorder="1"/>
    <xf numFmtId="164" fontId="3" fillId="0" borderId="5" xfId="0" applyNumberFormat="1" applyFont="1" applyBorder="1"/>
    <xf numFmtId="166" fontId="0" fillId="0" borderId="4" xfId="0" applyNumberFormat="1" applyBorder="1"/>
    <xf numFmtId="167" fontId="0" fillId="0" borderId="4" xfId="0" applyNumberFormat="1" applyBorder="1"/>
    <xf numFmtId="0" fontId="3" fillId="0" borderId="6" xfId="0" applyFont="1" applyBorder="1"/>
    <xf numFmtId="164" fontId="3" fillId="0" borderId="6" xfId="0" applyNumberFormat="1" applyFont="1" applyBorder="1"/>
    <xf numFmtId="4" fontId="3" fillId="0" borderId="6" xfId="0" applyNumberFormat="1" applyFont="1" applyBorder="1"/>
    <xf numFmtId="10" fontId="3" fillId="0" borderId="6" xfId="0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/>
    <xf numFmtId="10" fontId="3" fillId="0" borderId="7" xfId="0" applyNumberFormat="1" applyFont="1" applyBorder="1"/>
    <xf numFmtId="4" fontId="0" fillId="0" borderId="7" xfId="0" applyNumberFormat="1" applyBorder="1" applyAlignment="1">
      <alignment horizontal="right"/>
    </xf>
    <xf numFmtId="10" fontId="0" fillId="0" borderId="7" xfId="0" applyNumberFormat="1" applyBorder="1" applyAlignment="1">
      <alignment horizontal="right"/>
    </xf>
    <xf numFmtId="4" fontId="3" fillId="0" borderId="4" xfId="0" applyNumberFormat="1" applyFont="1" applyBorder="1"/>
    <xf numFmtId="165" fontId="0" fillId="0" borderId="4" xfId="0" applyNumberFormat="1" applyBorder="1"/>
    <xf numFmtId="166" fontId="3" fillId="0" borderId="7" xfId="0" applyNumberFormat="1" applyFont="1" applyBorder="1"/>
    <xf numFmtId="167" fontId="3" fillId="0" borderId="7" xfId="0" applyNumberFormat="1" applyFont="1" applyBorder="1"/>
    <xf numFmtId="166" fontId="3" fillId="0" borderId="5" xfId="0" applyNumberFormat="1" applyFont="1" applyBorder="1"/>
    <xf numFmtId="167" fontId="3" fillId="0" borderId="5" xfId="0" applyNumberFormat="1" applyFont="1" applyBorder="1"/>
    <xf numFmtId="0" fontId="4" fillId="0" borderId="0" xfId="1"/>
    <xf numFmtId="0" fontId="0" fillId="0" borderId="0" xfId="0" applyAlignment="1">
      <alignment wrapText="1"/>
    </xf>
    <xf numFmtId="168" fontId="3" fillId="0" borderId="0" xfId="0" applyNumberFormat="1" applyFont="1"/>
    <xf numFmtId="4" fontId="0" fillId="0" borderId="0" xfId="0" applyNumberFormat="1" applyAlignment="1">
      <alignment horizontal="right"/>
    </xf>
    <xf numFmtId="169" fontId="0" fillId="0" borderId="1" xfId="0" applyNumberFormat="1" applyBorder="1"/>
    <xf numFmtId="0" fontId="0" fillId="0" borderId="7" xfId="0" applyBorder="1"/>
    <xf numFmtId="4" fontId="0" fillId="0" borderId="7" xfId="2" applyNumberFormat="1" applyFont="1" applyBorder="1"/>
    <xf numFmtId="4" fontId="0" fillId="0" borderId="7" xfId="0" applyNumberFormat="1" applyBorder="1"/>
    <xf numFmtId="14" fontId="0" fillId="0" borderId="7" xfId="0" applyNumberForma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 wrapText="1"/>
    </xf>
    <xf numFmtId="2" fontId="0" fillId="0" borderId="7" xfId="0" applyNumberFormat="1" applyBorder="1" applyAlignment="1">
      <alignment vertical="center" wrapText="1"/>
    </xf>
    <xf numFmtId="0" fontId="3" fillId="0" borderId="4" xfId="0" applyFont="1" applyBorder="1" applyAlignment="1">
      <alignment vertical="top"/>
    </xf>
    <xf numFmtId="10" fontId="0" fillId="0" borderId="7" xfId="0" applyNumberFormat="1" applyBorder="1"/>
    <xf numFmtId="0" fontId="0" fillId="0" borderId="0" xfId="0" applyAlignment="1">
      <alignment vertical="top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/>
    <xf numFmtId="4" fontId="0" fillId="0" borderId="0" xfId="0" applyNumberFormat="1"/>
    <xf numFmtId="0" fontId="0" fillId="0" borderId="6" xfId="0" applyBorder="1" applyAlignment="1">
      <alignment horizontal="center" vertical="center"/>
    </xf>
    <xf numFmtId="4" fontId="0" fillId="0" borderId="0" xfId="0" applyNumberFormat="1" applyAlignment="1">
      <alignment vertical="top"/>
    </xf>
    <xf numFmtId="15" fontId="3" fillId="0" borderId="0" xfId="0" applyNumberFormat="1" applyFont="1"/>
    <xf numFmtId="4" fontId="0" fillId="0" borderId="6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10" fontId="0" fillId="0" borderId="4" xfId="0" applyNumberFormat="1" applyBorder="1" applyAlignment="1">
      <alignment horizontal="right"/>
    </xf>
    <xf numFmtId="0" fontId="6" fillId="0" borderId="0" xfId="0" applyFont="1"/>
    <xf numFmtId="0" fontId="0" fillId="0" borderId="7" xfId="0" applyBorder="1" applyAlignment="1">
      <alignment vertical="top" wrapText="1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0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</xdr:row>
      <xdr:rowOff>0</xdr:rowOff>
    </xdr:from>
    <xdr:ext cx="1238250" cy="714375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</xdr:row>
      <xdr:rowOff>0</xdr:rowOff>
    </xdr:from>
    <xdr:ext cx="1238250" cy="714375"/>
    <xdr:pic>
      <xdr:nvPicPr>
        <xdr:cNvPr id="6" name="Image 5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</xdr:row>
      <xdr:rowOff>0</xdr:rowOff>
    </xdr:from>
    <xdr:ext cx="1238250" cy="714375"/>
    <xdr:pic>
      <xdr:nvPicPr>
        <xdr:cNvPr id="7" name="Image 6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</xdr:row>
      <xdr:rowOff>0</xdr:rowOff>
    </xdr:from>
    <xdr:ext cx="1238250" cy="714375"/>
    <xdr:pic>
      <xdr:nvPicPr>
        <xdr:cNvPr id="8" name="Image 7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</xdr:row>
      <xdr:rowOff>0</xdr:rowOff>
    </xdr:from>
    <xdr:ext cx="1238250" cy="714375"/>
    <xdr:pic>
      <xdr:nvPicPr>
        <xdr:cNvPr id="9" name="Image 8" descr="Pic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</xdr:row>
      <xdr:rowOff>0</xdr:rowOff>
    </xdr:from>
    <xdr:ext cx="1238250" cy="714375"/>
    <xdr:pic>
      <xdr:nvPicPr>
        <xdr:cNvPr id="10" name="Image 9" descr="Pic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</xdr:row>
      <xdr:rowOff>0</xdr:rowOff>
    </xdr:from>
    <xdr:ext cx="1238250" cy="714375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8</xdr:row>
      <xdr:rowOff>0</xdr:rowOff>
    </xdr:from>
    <xdr:ext cx="1238250" cy="714375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1238250" cy="714375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9</xdr:row>
      <xdr:rowOff>0</xdr:rowOff>
    </xdr:from>
    <xdr:ext cx="1238250" cy="714375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9</xdr:row>
      <xdr:rowOff>0</xdr:rowOff>
    </xdr:from>
    <xdr:ext cx="1238250" cy="714375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9</xdr:row>
      <xdr:rowOff>0</xdr:rowOff>
    </xdr:from>
    <xdr:ext cx="1238250" cy="714375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10</xdr:row>
      <xdr:rowOff>0</xdr:rowOff>
    </xdr:from>
    <xdr:ext cx="1238250" cy="714375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10</xdr:row>
      <xdr:rowOff>0</xdr:rowOff>
    </xdr:from>
    <xdr:ext cx="1238250" cy="714375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11</xdr:row>
      <xdr:rowOff>0</xdr:rowOff>
    </xdr:from>
    <xdr:ext cx="1238250" cy="714375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11</xdr:row>
      <xdr:rowOff>0</xdr:rowOff>
    </xdr:from>
    <xdr:ext cx="1238250" cy="714375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12</xdr:row>
      <xdr:rowOff>0</xdr:rowOff>
    </xdr:from>
    <xdr:ext cx="1238250" cy="714375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12</xdr:row>
      <xdr:rowOff>0</xdr:rowOff>
    </xdr:from>
    <xdr:ext cx="1238250" cy="714375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1238250" cy="714375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13</xdr:row>
      <xdr:rowOff>0</xdr:rowOff>
    </xdr:from>
    <xdr:ext cx="1238250" cy="714375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14</xdr:row>
      <xdr:rowOff>0</xdr:rowOff>
    </xdr:from>
    <xdr:ext cx="1238250" cy="714375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14</xdr:row>
      <xdr:rowOff>0</xdr:rowOff>
    </xdr:from>
    <xdr:ext cx="1238250" cy="714375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15</xdr:row>
      <xdr:rowOff>0</xdr:rowOff>
    </xdr:from>
    <xdr:ext cx="1238250" cy="714375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15</xdr:row>
      <xdr:rowOff>0</xdr:rowOff>
    </xdr:from>
    <xdr:ext cx="1238250" cy="714375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16</xdr:row>
      <xdr:rowOff>0</xdr:rowOff>
    </xdr:from>
    <xdr:ext cx="1238250" cy="714375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16</xdr:row>
      <xdr:rowOff>0</xdr:rowOff>
    </xdr:from>
    <xdr:ext cx="1238250" cy="714375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1238250" cy="714375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17</xdr:row>
      <xdr:rowOff>0</xdr:rowOff>
    </xdr:from>
    <xdr:ext cx="1238250" cy="714375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18</xdr:row>
      <xdr:rowOff>0</xdr:rowOff>
    </xdr:from>
    <xdr:ext cx="1238250" cy="714375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18</xdr:row>
      <xdr:rowOff>0</xdr:rowOff>
    </xdr:from>
    <xdr:ext cx="1238250" cy="714375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19</xdr:row>
      <xdr:rowOff>0</xdr:rowOff>
    </xdr:from>
    <xdr:ext cx="1238250" cy="714375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19</xdr:row>
      <xdr:rowOff>0</xdr:rowOff>
    </xdr:from>
    <xdr:ext cx="1238250" cy="714375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20</xdr:row>
      <xdr:rowOff>0</xdr:rowOff>
    </xdr:from>
    <xdr:ext cx="1238250" cy="714375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20</xdr:row>
      <xdr:rowOff>0</xdr:rowOff>
    </xdr:from>
    <xdr:ext cx="1238250" cy="714375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21</xdr:row>
      <xdr:rowOff>0</xdr:rowOff>
    </xdr:from>
    <xdr:ext cx="1238250" cy="714375"/>
    <xdr:pic>
      <xdr:nvPicPr>
        <xdr:cNvPr id="39" name="Image 38" descr="Pictur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21</xdr:row>
      <xdr:rowOff>0</xdr:rowOff>
    </xdr:from>
    <xdr:ext cx="1238250" cy="714375"/>
    <xdr:pic>
      <xdr:nvPicPr>
        <xdr:cNvPr id="40" name="Image 39" descr="Pic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22</xdr:row>
      <xdr:rowOff>0</xdr:rowOff>
    </xdr:from>
    <xdr:ext cx="1238250" cy="714375"/>
    <xdr:pic>
      <xdr:nvPicPr>
        <xdr:cNvPr id="41" name="Image 40" descr="Pictur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22</xdr:row>
      <xdr:rowOff>0</xdr:rowOff>
    </xdr:from>
    <xdr:ext cx="1238250" cy="714375"/>
    <xdr:pic>
      <xdr:nvPicPr>
        <xdr:cNvPr id="42" name="Image 41" descr="Pictur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238250" cy="714375"/>
    <xdr:pic>
      <xdr:nvPicPr>
        <xdr:cNvPr id="43" name="Image 42" descr="Pictur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23</xdr:row>
      <xdr:rowOff>0</xdr:rowOff>
    </xdr:from>
    <xdr:ext cx="1238250" cy="714375"/>
    <xdr:pic>
      <xdr:nvPicPr>
        <xdr:cNvPr id="44" name="Image 43" descr="Pictur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24</xdr:row>
      <xdr:rowOff>0</xdr:rowOff>
    </xdr:from>
    <xdr:ext cx="1238250" cy="714375"/>
    <xdr:pic>
      <xdr:nvPicPr>
        <xdr:cNvPr id="45" name="Image 44" descr="Pictur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24</xdr:row>
      <xdr:rowOff>0</xdr:rowOff>
    </xdr:from>
    <xdr:ext cx="1238250" cy="714375"/>
    <xdr:pic>
      <xdr:nvPicPr>
        <xdr:cNvPr id="46" name="Image 45" descr="Pictur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24</xdr:row>
      <xdr:rowOff>0</xdr:rowOff>
    </xdr:from>
    <xdr:ext cx="1238250" cy="714375"/>
    <xdr:pic>
      <xdr:nvPicPr>
        <xdr:cNvPr id="47" name="Image 46" descr="Pictur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1238250" cy="714375"/>
    <xdr:pic>
      <xdr:nvPicPr>
        <xdr:cNvPr id="48" name="Image 47" descr="Pictur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25</xdr:row>
      <xdr:rowOff>0</xdr:rowOff>
    </xdr:from>
    <xdr:ext cx="1238250" cy="714375"/>
    <xdr:pic>
      <xdr:nvPicPr>
        <xdr:cNvPr id="49" name="Image 48" descr="Pictur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1238250" cy="714375"/>
    <xdr:pic>
      <xdr:nvPicPr>
        <xdr:cNvPr id="50" name="Image 49" descr="Pictur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26</xdr:row>
      <xdr:rowOff>0</xdr:rowOff>
    </xdr:from>
    <xdr:ext cx="1238250" cy="714375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27</xdr:row>
      <xdr:rowOff>0</xdr:rowOff>
    </xdr:from>
    <xdr:ext cx="1238250" cy="714375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27</xdr:row>
      <xdr:rowOff>0</xdr:rowOff>
    </xdr:from>
    <xdr:ext cx="1238250" cy="714375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28</xdr:row>
      <xdr:rowOff>0</xdr:rowOff>
    </xdr:from>
    <xdr:ext cx="1238250" cy="714375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28</xdr:row>
      <xdr:rowOff>0</xdr:rowOff>
    </xdr:from>
    <xdr:ext cx="1238250" cy="714375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29</xdr:row>
      <xdr:rowOff>0</xdr:rowOff>
    </xdr:from>
    <xdr:ext cx="1238250" cy="714375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29</xdr:row>
      <xdr:rowOff>0</xdr:rowOff>
    </xdr:from>
    <xdr:ext cx="1238250" cy="714375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1238250" cy="714375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30</xdr:row>
      <xdr:rowOff>0</xdr:rowOff>
    </xdr:from>
    <xdr:ext cx="1238250" cy="714375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1238250" cy="714375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31</xdr:row>
      <xdr:rowOff>0</xdr:rowOff>
    </xdr:from>
    <xdr:ext cx="1238250" cy="714375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32</xdr:row>
      <xdr:rowOff>0</xdr:rowOff>
    </xdr:from>
    <xdr:ext cx="1238250" cy="714375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32</xdr:row>
      <xdr:rowOff>0</xdr:rowOff>
    </xdr:from>
    <xdr:ext cx="1238250" cy="714375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33</xdr:row>
      <xdr:rowOff>0</xdr:rowOff>
    </xdr:from>
    <xdr:ext cx="1238250" cy="714375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33</xdr:row>
      <xdr:rowOff>0</xdr:rowOff>
    </xdr:from>
    <xdr:ext cx="1238250" cy="714375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34</xdr:row>
      <xdr:rowOff>0</xdr:rowOff>
    </xdr:from>
    <xdr:ext cx="1238250" cy="714375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34</xdr:row>
      <xdr:rowOff>0</xdr:rowOff>
    </xdr:from>
    <xdr:ext cx="1238250" cy="714375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35</xdr:row>
      <xdr:rowOff>0</xdr:rowOff>
    </xdr:from>
    <xdr:ext cx="1238250" cy="714375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35</xdr:row>
      <xdr:rowOff>0</xdr:rowOff>
    </xdr:from>
    <xdr:ext cx="1238250" cy="714375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36</xdr:row>
      <xdr:rowOff>0</xdr:rowOff>
    </xdr:from>
    <xdr:ext cx="1238250" cy="714375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36</xdr:row>
      <xdr:rowOff>0</xdr:rowOff>
    </xdr:from>
    <xdr:ext cx="1238250" cy="714375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37</xdr:row>
      <xdr:rowOff>0</xdr:rowOff>
    </xdr:from>
    <xdr:ext cx="1238250" cy="714375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37</xdr:row>
      <xdr:rowOff>0</xdr:rowOff>
    </xdr:from>
    <xdr:ext cx="1238250" cy="714375"/>
    <xdr:pic>
      <xdr:nvPicPr>
        <xdr:cNvPr id="73" name="Image 72" descr="Pictur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238250" cy="714375"/>
    <xdr:pic>
      <xdr:nvPicPr>
        <xdr:cNvPr id="74" name="Image 73" descr="Pictur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38</xdr:row>
      <xdr:rowOff>0</xdr:rowOff>
    </xdr:from>
    <xdr:ext cx="1238250" cy="714375"/>
    <xdr:pic>
      <xdr:nvPicPr>
        <xdr:cNvPr id="75" name="Image 74" descr="Pictur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39</xdr:row>
      <xdr:rowOff>0</xdr:rowOff>
    </xdr:from>
    <xdr:ext cx="1238250" cy="714375"/>
    <xdr:pic>
      <xdr:nvPicPr>
        <xdr:cNvPr id="76" name="Image 75" descr="Pictur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39</xdr:row>
      <xdr:rowOff>0</xdr:rowOff>
    </xdr:from>
    <xdr:ext cx="1238250" cy="714375"/>
    <xdr:pic>
      <xdr:nvPicPr>
        <xdr:cNvPr id="77" name="Image 76" descr="Pictur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41</xdr:row>
      <xdr:rowOff>0</xdr:rowOff>
    </xdr:from>
    <xdr:ext cx="1238250" cy="714375"/>
    <xdr:pic>
      <xdr:nvPicPr>
        <xdr:cNvPr id="78" name="Image 77" descr="Pictur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41</xdr:row>
      <xdr:rowOff>0</xdr:rowOff>
    </xdr:from>
    <xdr:ext cx="1238250" cy="714375"/>
    <xdr:pic>
      <xdr:nvPicPr>
        <xdr:cNvPr id="79" name="Image 78" descr="Pictur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42</xdr:row>
      <xdr:rowOff>0</xdr:rowOff>
    </xdr:from>
    <xdr:ext cx="1238250" cy="714375"/>
    <xdr:pic>
      <xdr:nvPicPr>
        <xdr:cNvPr id="80" name="Image 79" descr="Pictur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42</xdr:row>
      <xdr:rowOff>0</xdr:rowOff>
    </xdr:from>
    <xdr:ext cx="1238250" cy="714375"/>
    <xdr:pic>
      <xdr:nvPicPr>
        <xdr:cNvPr id="81" name="Image 80" descr="Pictur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1238250" cy="714375"/>
    <xdr:pic>
      <xdr:nvPicPr>
        <xdr:cNvPr id="82" name="Image 81" descr="Pictur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43</xdr:row>
      <xdr:rowOff>0</xdr:rowOff>
    </xdr:from>
    <xdr:ext cx="1238250" cy="714375"/>
    <xdr:pic>
      <xdr:nvPicPr>
        <xdr:cNvPr id="83" name="Image 82" descr="Pictur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44</xdr:row>
      <xdr:rowOff>0</xdr:rowOff>
    </xdr:from>
    <xdr:ext cx="1238250" cy="714375"/>
    <xdr:pic>
      <xdr:nvPicPr>
        <xdr:cNvPr id="84" name="Image 83" descr="Pictur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44</xdr:row>
      <xdr:rowOff>0</xdr:rowOff>
    </xdr:from>
    <xdr:ext cx="1238250" cy="714375"/>
    <xdr:pic>
      <xdr:nvPicPr>
        <xdr:cNvPr id="85" name="Image 84" descr="Pictur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45</xdr:row>
      <xdr:rowOff>0</xdr:rowOff>
    </xdr:from>
    <xdr:ext cx="1238250" cy="714375"/>
    <xdr:pic>
      <xdr:nvPicPr>
        <xdr:cNvPr id="86" name="Image 85" descr="Pictur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45</xdr:row>
      <xdr:rowOff>0</xdr:rowOff>
    </xdr:from>
    <xdr:ext cx="1238250" cy="714375"/>
    <xdr:pic>
      <xdr:nvPicPr>
        <xdr:cNvPr id="87" name="Image 86" descr="Pictur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46</xdr:row>
      <xdr:rowOff>0</xdr:rowOff>
    </xdr:from>
    <xdr:ext cx="1238250" cy="714375"/>
    <xdr:pic>
      <xdr:nvPicPr>
        <xdr:cNvPr id="88" name="Image 87" descr="Pictur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46</xdr:row>
      <xdr:rowOff>0</xdr:rowOff>
    </xdr:from>
    <xdr:ext cx="1238250" cy="714375"/>
    <xdr:pic>
      <xdr:nvPicPr>
        <xdr:cNvPr id="89" name="Image 88" descr="Pictur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47</xdr:row>
      <xdr:rowOff>0</xdr:rowOff>
    </xdr:from>
    <xdr:ext cx="1238250" cy="714375"/>
    <xdr:pic>
      <xdr:nvPicPr>
        <xdr:cNvPr id="90" name="Image 89" descr="Pictur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47</xdr:row>
      <xdr:rowOff>0</xdr:rowOff>
    </xdr:from>
    <xdr:ext cx="1238250" cy="714375"/>
    <xdr:pic>
      <xdr:nvPicPr>
        <xdr:cNvPr id="91" name="Image 90" descr="Pictur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1238250" cy="714375"/>
    <xdr:pic>
      <xdr:nvPicPr>
        <xdr:cNvPr id="92" name="Image 91" descr="Pictur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48</xdr:row>
      <xdr:rowOff>0</xdr:rowOff>
    </xdr:from>
    <xdr:ext cx="1238250" cy="714375"/>
    <xdr:pic>
      <xdr:nvPicPr>
        <xdr:cNvPr id="93" name="Image 92" descr="Pictur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49</xdr:row>
      <xdr:rowOff>0</xdr:rowOff>
    </xdr:from>
    <xdr:ext cx="1238250" cy="714375"/>
    <xdr:pic>
      <xdr:nvPicPr>
        <xdr:cNvPr id="94" name="Image 93" descr="Pictur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49</xdr:row>
      <xdr:rowOff>0</xdr:rowOff>
    </xdr:from>
    <xdr:ext cx="1238250" cy="714375"/>
    <xdr:pic>
      <xdr:nvPicPr>
        <xdr:cNvPr id="95" name="Image 94" descr="Pictur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50</xdr:row>
      <xdr:rowOff>0</xdr:rowOff>
    </xdr:from>
    <xdr:ext cx="1238250" cy="714375"/>
    <xdr:pic>
      <xdr:nvPicPr>
        <xdr:cNvPr id="96" name="Image 95" descr="Pictur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50</xdr:row>
      <xdr:rowOff>0</xdr:rowOff>
    </xdr:from>
    <xdr:ext cx="1238250" cy="714375"/>
    <xdr:pic>
      <xdr:nvPicPr>
        <xdr:cNvPr id="97" name="Image 96" descr="Pictur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238250" cy="714375"/>
    <xdr:pic>
      <xdr:nvPicPr>
        <xdr:cNvPr id="98" name="Image 97" descr="Pictur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51</xdr:row>
      <xdr:rowOff>0</xdr:rowOff>
    </xdr:from>
    <xdr:ext cx="1238250" cy="714375"/>
    <xdr:pic>
      <xdr:nvPicPr>
        <xdr:cNvPr id="99" name="Image 98" descr="Pictur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0</xdr:rowOff>
    </xdr:from>
    <xdr:ext cx="1238250" cy="714375"/>
    <xdr:pic>
      <xdr:nvPicPr>
        <xdr:cNvPr id="100" name="Image 99" descr="Pictur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52</xdr:row>
      <xdr:rowOff>0</xdr:rowOff>
    </xdr:from>
    <xdr:ext cx="1238250" cy="714375"/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1238250" cy="714375"/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53</xdr:row>
      <xdr:rowOff>0</xdr:rowOff>
    </xdr:from>
    <xdr:ext cx="1238250" cy="714375"/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54</xdr:row>
      <xdr:rowOff>0</xdr:rowOff>
    </xdr:from>
    <xdr:ext cx="1238250" cy="714375"/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54</xdr:row>
      <xdr:rowOff>0</xdr:rowOff>
    </xdr:from>
    <xdr:ext cx="1238250" cy="714375"/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55</xdr:row>
      <xdr:rowOff>0</xdr:rowOff>
    </xdr:from>
    <xdr:ext cx="1238250" cy="714375"/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55</xdr:row>
      <xdr:rowOff>0</xdr:rowOff>
    </xdr:from>
    <xdr:ext cx="1238250" cy="714375"/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56</xdr:row>
      <xdr:rowOff>0</xdr:rowOff>
    </xdr:from>
    <xdr:ext cx="1238250" cy="714375"/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56</xdr:row>
      <xdr:rowOff>0</xdr:rowOff>
    </xdr:from>
    <xdr:ext cx="1238250" cy="714375"/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238250" cy="714375"/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57</xdr:row>
      <xdr:rowOff>0</xdr:rowOff>
    </xdr:from>
    <xdr:ext cx="1238250" cy="714375"/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1238250" cy="714375"/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58</xdr:row>
      <xdr:rowOff>0</xdr:rowOff>
    </xdr:from>
    <xdr:ext cx="1238250" cy="714375"/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59</xdr:row>
      <xdr:rowOff>0</xdr:rowOff>
    </xdr:from>
    <xdr:ext cx="1238250" cy="714375"/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59</xdr:row>
      <xdr:rowOff>0</xdr:rowOff>
    </xdr:from>
    <xdr:ext cx="1238250" cy="714375"/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238250" cy="714375"/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60</xdr:row>
      <xdr:rowOff>0</xdr:rowOff>
    </xdr:from>
    <xdr:ext cx="1238250" cy="714375"/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61</xdr:row>
      <xdr:rowOff>0</xdr:rowOff>
    </xdr:from>
    <xdr:ext cx="1238250" cy="714375"/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61</xdr:row>
      <xdr:rowOff>0</xdr:rowOff>
    </xdr:from>
    <xdr:ext cx="1238250" cy="714375"/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62</xdr:row>
      <xdr:rowOff>0</xdr:rowOff>
    </xdr:from>
    <xdr:ext cx="1238250" cy="714375"/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62</xdr:row>
      <xdr:rowOff>0</xdr:rowOff>
    </xdr:from>
    <xdr:ext cx="1238250" cy="714375"/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63</xdr:row>
      <xdr:rowOff>0</xdr:rowOff>
    </xdr:from>
    <xdr:ext cx="1238250" cy="714375"/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63</xdr:row>
      <xdr:rowOff>0</xdr:rowOff>
    </xdr:from>
    <xdr:ext cx="1238250" cy="714375"/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63</xdr:row>
      <xdr:rowOff>0</xdr:rowOff>
    </xdr:from>
    <xdr:ext cx="1238250" cy="714375"/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238250" cy="714375"/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64</xdr:row>
      <xdr:rowOff>0</xdr:rowOff>
    </xdr:from>
    <xdr:ext cx="1238250" cy="714375"/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6</xdr:col>
      <xdr:colOff>0</xdr:colOff>
      <xdr:row>64</xdr:row>
      <xdr:rowOff>0</xdr:rowOff>
    </xdr:from>
    <xdr:ext cx="1238250" cy="714375"/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65</xdr:row>
      <xdr:rowOff>0</xdr:rowOff>
    </xdr:from>
    <xdr:ext cx="1238250" cy="714375"/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65</xdr:row>
      <xdr:rowOff>0</xdr:rowOff>
    </xdr:from>
    <xdr:ext cx="1238250" cy="714375"/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1238250" cy="714375"/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66</xdr:row>
      <xdr:rowOff>0</xdr:rowOff>
    </xdr:from>
    <xdr:ext cx="1238250" cy="714375"/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238250" cy="714375"/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67</xdr:row>
      <xdr:rowOff>0</xdr:rowOff>
    </xdr:from>
    <xdr:ext cx="1238250" cy="714375"/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1238250" cy="714375"/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68</xdr:row>
      <xdr:rowOff>0</xdr:rowOff>
    </xdr:from>
    <xdr:ext cx="1238250" cy="714375"/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238250" cy="714375"/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69</xdr:row>
      <xdr:rowOff>0</xdr:rowOff>
    </xdr:from>
    <xdr:ext cx="1238250" cy="714375"/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1238250" cy="714375"/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70</xdr:row>
      <xdr:rowOff>0</xdr:rowOff>
    </xdr:from>
    <xdr:ext cx="1238250" cy="714375"/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1238250" cy="714375"/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71</xdr:row>
      <xdr:rowOff>0</xdr:rowOff>
    </xdr:from>
    <xdr:ext cx="1238250" cy="714375"/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72</xdr:row>
      <xdr:rowOff>0</xdr:rowOff>
    </xdr:from>
    <xdr:ext cx="1238250" cy="714375"/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4</xdr:col>
      <xdr:colOff>0</xdr:colOff>
      <xdr:row>72</xdr:row>
      <xdr:rowOff>0</xdr:rowOff>
    </xdr:from>
    <xdr:ext cx="1238250" cy="714375"/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295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122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187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99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303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303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112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150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479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479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221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68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255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160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141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89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89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74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227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227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104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104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298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192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192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192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3D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131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3E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121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121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150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150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98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53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53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4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136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136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5</xdr:col>
      <xdr:colOff>0</xdr:colOff>
      <xdr:row>136</xdr:row>
      <xdr:rowOff>0</xdr:rowOff>
    </xdr:from>
    <xdr:ext cx="1238250" cy="71437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85</xdr:row>
      <xdr:rowOff>0</xdr:rowOff>
    </xdr:from>
    <xdr:ext cx="1238250" cy="7143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3</xdr:col>
      <xdr:colOff>0</xdr:colOff>
      <xdr:row>85</xdr:row>
      <xdr:rowOff>0</xdr:rowOff>
    </xdr:from>
    <xdr:ext cx="1238250" cy="71437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workbookViewId="0">
      <selection activeCell="F1" sqref="F1:F1048576"/>
    </sheetView>
  </sheetViews>
  <sheetFormatPr defaultRowHeight="14.5" x14ac:dyDescent="0.35"/>
  <cols>
    <col min="1" max="1" width="8.81640625" bestFit="1" customWidth="1"/>
    <col min="2" max="2" width="65.453125" bestFit="1" customWidth="1"/>
    <col min="3" max="3" width="22" customWidth="1"/>
    <col min="4" max="4" width="17" style="48" customWidth="1"/>
    <col min="5" max="5" width="22" customWidth="1"/>
    <col min="6" max="6" width="17.81640625" style="48" customWidth="1"/>
    <col min="7" max="7" width="22" customWidth="1"/>
  </cols>
  <sheetData>
    <row r="1" spans="1:7" s="1" customFormat="1" x14ac:dyDescent="0.35">
      <c r="A1" s="80" t="s">
        <v>303</v>
      </c>
      <c r="B1" s="80"/>
      <c r="D1" s="81"/>
      <c r="F1" s="81"/>
    </row>
    <row r="2" spans="1:7" s="1" customFormat="1" x14ac:dyDescent="0.35">
      <c r="A2" s="80" t="s">
        <v>304</v>
      </c>
      <c r="B2" s="80"/>
      <c r="D2" s="81"/>
      <c r="F2" s="81"/>
    </row>
    <row r="3" spans="1:7" s="1" customFormat="1" ht="29" x14ac:dyDescent="0.35">
      <c r="A3" s="1" t="s">
        <v>305</v>
      </c>
      <c r="B3" s="1" t="s">
        <v>306</v>
      </c>
      <c r="C3" s="75" t="s">
        <v>307</v>
      </c>
      <c r="D3" s="82" t="s">
        <v>300</v>
      </c>
      <c r="E3" s="75" t="s">
        <v>301</v>
      </c>
      <c r="F3" s="82" t="s">
        <v>300</v>
      </c>
      <c r="G3" s="75" t="s">
        <v>301</v>
      </c>
    </row>
    <row r="4" spans="1:7" ht="70" customHeight="1" x14ac:dyDescent="0.35">
      <c r="A4" t="s">
        <v>308</v>
      </c>
      <c r="B4" s="47" t="str">
        <f>HYPERLINK("[EDEL_Portfolio Monthly Notes 28-Feb-2026.xlsx]EDCF27!A1","Edelweiss CRISIL-IBX AAA Bond NBFC-HFC - Jun 2027 Index Fund")</f>
        <v>Edelweiss CRISIL-IBX AAA Bond NBFC-HFC - Jun 2027 Index Fund</v>
      </c>
      <c r="C4" s="75"/>
      <c r="D4" s="82" t="s">
        <v>309</v>
      </c>
      <c r="E4" s="75"/>
      <c r="F4" s="83" t="s">
        <v>310</v>
      </c>
      <c r="G4" s="76" t="s">
        <v>310</v>
      </c>
    </row>
    <row r="5" spans="1:7" ht="70" customHeight="1" x14ac:dyDescent="0.35">
      <c r="A5" t="s">
        <v>311</v>
      </c>
      <c r="B5" s="47" t="str">
        <f>HYPERLINK("[EDEL_Portfolio Monthly Notes 28-Feb-2026.xlsx]EDCG28!A1","Edelweiss_CRISIL_IBX 50 50 Gilt Plus SDL Sep 2028 Index Fund")</f>
        <v>Edelweiss_CRISIL_IBX 50 50 Gilt Plus SDL Sep 2028 Index Fund</v>
      </c>
      <c r="C5" s="75"/>
      <c r="D5" s="82" t="s">
        <v>312</v>
      </c>
      <c r="E5" s="75"/>
      <c r="F5" s="83" t="s">
        <v>310</v>
      </c>
      <c r="G5" s="76" t="s">
        <v>310</v>
      </c>
    </row>
    <row r="6" spans="1:7" ht="70" customHeight="1" x14ac:dyDescent="0.35">
      <c r="A6" t="s">
        <v>313</v>
      </c>
      <c r="B6" s="47" t="str">
        <f>HYPERLINK("[EDEL_Portfolio Monthly Notes 28-Feb-2026.xlsx]EEELSS!A1","Edelweiss ELSS Tax saver Fund")</f>
        <v>Edelweiss ELSS Tax saver Fund</v>
      </c>
      <c r="C6" s="75"/>
      <c r="D6" s="82" t="s">
        <v>314</v>
      </c>
      <c r="E6" s="75"/>
      <c r="F6" s="83" t="s">
        <v>310</v>
      </c>
      <c r="G6" s="76" t="s">
        <v>310</v>
      </c>
    </row>
    <row r="7" spans="1:7" ht="70" customHeight="1" x14ac:dyDescent="0.35">
      <c r="A7" t="s">
        <v>315</v>
      </c>
      <c r="B7" s="47" t="str">
        <f>HYPERLINK("[EDEL_Portfolio Monthly Notes 28-Feb-2026.xlsx]EEFOCF!A1","Edelweiss Focused Fund")</f>
        <v>Edelweiss Focused Fund</v>
      </c>
      <c r="C7" s="75"/>
      <c r="D7" s="82" t="s">
        <v>314</v>
      </c>
      <c r="E7" s="75"/>
      <c r="F7" s="83" t="s">
        <v>310</v>
      </c>
      <c r="G7" s="76" t="s">
        <v>310</v>
      </c>
    </row>
    <row r="8" spans="1:7" ht="70" customHeight="1" x14ac:dyDescent="0.35">
      <c r="A8" t="s">
        <v>316</v>
      </c>
      <c r="B8" s="47" t="str">
        <f>HYPERLINK("[EDEL_Portfolio Monthly Notes 28-Feb-2026.xlsx]EEMMQI!A1","Edelweiss Nifty500 Multicap Momentum Quality 50 Index Fund")</f>
        <v>Edelweiss Nifty500 Multicap Momentum Quality 50 Index Fund</v>
      </c>
      <c r="C8" s="75"/>
      <c r="D8" s="82" t="s">
        <v>317</v>
      </c>
      <c r="E8" s="75"/>
      <c r="F8" s="83" t="s">
        <v>310</v>
      </c>
      <c r="G8" s="76" t="s">
        <v>310</v>
      </c>
    </row>
    <row r="9" spans="1:7" ht="70" customHeight="1" x14ac:dyDescent="0.35">
      <c r="A9" t="s">
        <v>318</v>
      </c>
      <c r="B9" s="47" t="str">
        <f>HYPERLINK("[EDEL_Portfolio Monthly Notes 28-Feb-2026.xlsx]EOEMOP!A1","Edelweiss Emerging Markets Opportunities Equity Offshore Fund")</f>
        <v>Edelweiss Emerging Markets Opportunities Equity Offshore Fund</v>
      </c>
      <c r="C9" s="75"/>
      <c r="D9" s="82" t="s">
        <v>319</v>
      </c>
      <c r="E9" s="75"/>
      <c r="F9" s="83" t="s">
        <v>310</v>
      </c>
      <c r="G9" s="76" t="s">
        <v>310</v>
      </c>
    </row>
    <row r="10" spans="1:7" ht="70" customHeight="1" x14ac:dyDescent="0.35">
      <c r="A10" t="s">
        <v>320</v>
      </c>
      <c r="B10" s="47" t="str">
        <f>HYPERLINK("[EDEL_Portfolio Monthly Notes 28-Feb-2026.xlsx]EDBPDF!A1","Edelweiss Banking and PSU Debt Fund")</f>
        <v>Edelweiss Banking and PSU Debt Fund</v>
      </c>
      <c r="C10" s="75"/>
      <c r="D10" s="82" t="s">
        <v>321</v>
      </c>
      <c r="E10" s="75"/>
      <c r="F10" s="82" t="s">
        <v>322</v>
      </c>
      <c r="G10" s="75"/>
    </row>
    <row r="11" spans="1:7" ht="70" customHeight="1" x14ac:dyDescent="0.35">
      <c r="A11" t="s">
        <v>323</v>
      </c>
      <c r="B11" s="47" t="str">
        <f>HYPERLINK("[EDEL_Portfolio Monthly Notes 28-Feb-2026.xlsx]EDCSDF!A1","Edelweiss CRL IBX 50 50 Gilt Plus SDL Short Duration Index Fund")</f>
        <v>Edelweiss CRL IBX 50 50 Gilt Plus SDL Short Duration Index Fund</v>
      </c>
      <c r="C11" s="75"/>
      <c r="D11" s="82" t="s">
        <v>324</v>
      </c>
      <c r="E11" s="75"/>
      <c r="F11" s="83" t="s">
        <v>310</v>
      </c>
      <c r="G11" s="76" t="s">
        <v>310</v>
      </c>
    </row>
    <row r="12" spans="1:7" ht="70" customHeight="1" x14ac:dyDescent="0.35">
      <c r="A12" t="s">
        <v>325</v>
      </c>
      <c r="B12" s="47" t="str">
        <f>HYPERLINK("[EDEL_Portfolio Monthly Notes 28-Feb-2026.xlsx]EEIAFF!A1","Edelweiss Income Plus Arbitrage Active Fund of Fund")</f>
        <v>Edelweiss Income Plus Arbitrage Active Fund of Fund</v>
      </c>
      <c r="C12" s="75"/>
      <c r="D12" s="82" t="s">
        <v>326</v>
      </c>
      <c r="E12" s="75"/>
      <c r="F12" s="83" t="s">
        <v>310</v>
      </c>
      <c r="G12" s="76" t="s">
        <v>310</v>
      </c>
    </row>
    <row r="13" spans="1:7" ht="70" customHeight="1" x14ac:dyDescent="0.35">
      <c r="A13" t="s">
        <v>327</v>
      </c>
      <c r="B13" s="47" t="str">
        <f>HYPERLINK("[EDEL_Portfolio Monthly Notes 28-Feb-2026.xlsx]EEIF30!A1","Edelweiss Nifty 100 Quality 30 Index Fnd")</f>
        <v>Edelweiss Nifty 100 Quality 30 Index Fnd</v>
      </c>
      <c r="C13" s="75"/>
      <c r="D13" s="82" t="s">
        <v>328</v>
      </c>
      <c r="E13" s="75"/>
      <c r="F13" s="83" t="s">
        <v>310</v>
      </c>
      <c r="G13" s="76" t="s">
        <v>310</v>
      </c>
    </row>
    <row r="14" spans="1:7" ht="70" customHeight="1" x14ac:dyDescent="0.35">
      <c r="A14" t="s">
        <v>329</v>
      </c>
      <c r="B14" s="47" t="str">
        <f>HYPERLINK("[EDEL_Portfolio Monthly Notes 28-Feb-2026.xlsx]EELMFE!A1","Edelweiss Nifty LargeMidcap 250 ETF")</f>
        <v>Edelweiss Nifty LargeMidcap 250 ETF</v>
      </c>
      <c r="C14" s="75"/>
      <c r="D14" s="82" t="s">
        <v>330</v>
      </c>
      <c r="E14" s="75"/>
      <c r="F14" s="83" t="s">
        <v>310</v>
      </c>
      <c r="G14" s="76" t="s">
        <v>310</v>
      </c>
    </row>
    <row r="15" spans="1:7" ht="70" customHeight="1" x14ac:dyDescent="0.35">
      <c r="A15" t="s">
        <v>331</v>
      </c>
      <c r="B15" s="47" t="str">
        <f>HYPERLINK("[EDEL_Portfolio Monthly Notes 28-Feb-2026.xlsx]EEMOF1!A1","EDELWEISS RECENTLY LISTED IPO FUND")</f>
        <v>EDELWEISS RECENTLY LISTED IPO FUND</v>
      </c>
      <c r="C15" s="75"/>
      <c r="D15" s="82" t="s">
        <v>332</v>
      </c>
      <c r="E15" s="75"/>
      <c r="F15" s="83" t="s">
        <v>310</v>
      </c>
      <c r="G15" s="76" t="s">
        <v>310</v>
      </c>
    </row>
    <row r="16" spans="1:7" ht="70" customHeight="1" x14ac:dyDescent="0.35">
      <c r="A16" t="s">
        <v>333</v>
      </c>
      <c r="B16" s="47" t="str">
        <f>HYPERLINK("[EDEL_Portfolio Monthly Notes 28-Feb-2026.xlsx]EOCHIF!A1","Edelweiss Greater China Equity Off-shore Fund")</f>
        <v>Edelweiss Greater China Equity Off-shore Fund</v>
      </c>
      <c r="C16" s="75"/>
      <c r="D16" s="82" t="s">
        <v>334</v>
      </c>
      <c r="E16" s="75"/>
      <c r="F16" s="83" t="s">
        <v>310</v>
      </c>
      <c r="G16" s="76" t="s">
        <v>310</v>
      </c>
    </row>
    <row r="17" spans="1:7" ht="70" customHeight="1" x14ac:dyDescent="0.35">
      <c r="A17" t="s">
        <v>335</v>
      </c>
      <c r="B17" s="47" t="str">
        <f>HYPERLINK("[EDEL_Portfolio Monthly Notes 28-Feb-2026.xlsx]EODWHF!A1","Edelweiss MSCI (I) DM &amp; WD HC 45 ID Fund")</f>
        <v>Edelweiss MSCI (I) DM &amp; WD HC 45 ID Fund</v>
      </c>
      <c r="C17" s="75"/>
      <c r="D17" s="82" t="s">
        <v>336</v>
      </c>
      <c r="E17" s="75"/>
      <c r="F17" s="83" t="s">
        <v>310</v>
      </c>
      <c r="G17" s="76" t="s">
        <v>310</v>
      </c>
    </row>
    <row r="18" spans="1:7" ht="70" customHeight="1" x14ac:dyDescent="0.35">
      <c r="A18" t="s">
        <v>337</v>
      </c>
      <c r="B18" s="47" t="str">
        <f>HYPERLINK("[EDEL_Portfolio Monthly Notes 28-Feb-2026.xlsx]EDBE30!A1","BHARAT Bond ETF - April 2030")</f>
        <v>BHARAT Bond ETF - April 2030</v>
      </c>
      <c r="C18" s="75"/>
      <c r="D18" s="82" t="s">
        <v>338</v>
      </c>
      <c r="E18" s="75"/>
      <c r="F18" s="83" t="s">
        <v>310</v>
      </c>
      <c r="G18" s="76" t="s">
        <v>310</v>
      </c>
    </row>
    <row r="19" spans="1:7" ht="70" customHeight="1" x14ac:dyDescent="0.35">
      <c r="A19" t="s">
        <v>339</v>
      </c>
      <c r="B19" s="47" t="str">
        <f>HYPERLINK("[EDEL_Portfolio Monthly Notes 28-Feb-2026.xlsx]EEEQTF!A1","Edelweiss Large &amp; Mid Cap Fund")</f>
        <v>Edelweiss Large &amp; Mid Cap Fund</v>
      </c>
      <c r="C19" s="75"/>
      <c r="D19" s="82" t="s">
        <v>340</v>
      </c>
      <c r="E19" s="75"/>
      <c r="F19" s="83" t="s">
        <v>310</v>
      </c>
      <c r="G19" s="76" t="s">
        <v>310</v>
      </c>
    </row>
    <row r="20" spans="1:7" ht="70" customHeight="1" x14ac:dyDescent="0.35">
      <c r="A20" t="s">
        <v>341</v>
      </c>
      <c r="B20" s="47" t="str">
        <f>HYPERLINK("[EDEL_Portfolio Monthly Notes 28-Feb-2026.xlsx]EEPRUA!A1","Edelweiss Aggressive Hybrid Fund")</f>
        <v>Edelweiss Aggressive Hybrid Fund</v>
      </c>
      <c r="C20" s="75"/>
      <c r="D20" s="82" t="s">
        <v>342</v>
      </c>
      <c r="E20" s="75"/>
      <c r="F20" s="83" t="s">
        <v>310</v>
      </c>
      <c r="G20" s="76" t="s">
        <v>310</v>
      </c>
    </row>
    <row r="21" spans="1:7" ht="70" customHeight="1" x14ac:dyDescent="0.35">
      <c r="A21" t="s">
        <v>343</v>
      </c>
      <c r="B21" s="47" t="str">
        <f>HYPERLINK("[EDEL_Portfolio Monthly Notes 28-Feb-2026.xlsx]EES30E!A1","Edelweiss BSE Sensex ETF")</f>
        <v>Edelweiss BSE Sensex ETF</v>
      </c>
      <c r="C21" s="75"/>
      <c r="D21" s="82" t="s">
        <v>344</v>
      </c>
      <c r="E21" s="75"/>
      <c r="F21" s="83" t="s">
        <v>310</v>
      </c>
      <c r="G21" s="76" t="s">
        <v>310</v>
      </c>
    </row>
    <row r="22" spans="1:7" ht="70" customHeight="1" x14ac:dyDescent="0.35">
      <c r="A22" t="s">
        <v>345</v>
      </c>
      <c r="B22" s="47" t="str">
        <f>HYPERLINK("[EDEL_Portfolio Monthly Notes 28-Feb-2026.xlsx]EETECF!A1","Edelweiss Technology Fund")</f>
        <v>Edelweiss Technology Fund</v>
      </c>
      <c r="C22" s="75"/>
      <c r="D22" s="82" t="s">
        <v>346</v>
      </c>
      <c r="E22" s="75"/>
      <c r="F22" s="83" t="s">
        <v>310</v>
      </c>
      <c r="G22" s="76" t="s">
        <v>310</v>
      </c>
    </row>
    <row r="23" spans="1:7" ht="70" customHeight="1" x14ac:dyDescent="0.35">
      <c r="A23" t="s">
        <v>347</v>
      </c>
      <c r="B23" s="47" t="str">
        <f>HYPERLINK("[EDEL_Portfolio Monthly Notes 28-Feb-2026.xlsx]EOEDOF!A1","Edelweiss Europe Dynamic Equity Offshore Fund")</f>
        <v>Edelweiss Europe Dynamic Equity Offshore Fund</v>
      </c>
      <c r="C23" s="75"/>
      <c r="D23" s="82" t="s">
        <v>348</v>
      </c>
      <c r="E23" s="75"/>
      <c r="F23" s="83" t="s">
        <v>310</v>
      </c>
      <c r="G23" s="76" t="s">
        <v>310</v>
      </c>
    </row>
    <row r="24" spans="1:7" ht="70" customHeight="1" x14ac:dyDescent="0.35">
      <c r="A24" t="s">
        <v>349</v>
      </c>
      <c r="B24" s="47" t="str">
        <f>HYPERLINK("[EDEL_Portfolio Monthly Notes 28-Feb-2026.xlsx]EDFF33!A1","BHARAT Bond FOF - April 2033")</f>
        <v>BHARAT Bond FOF - April 2033</v>
      </c>
      <c r="C24" s="75"/>
      <c r="D24" s="82" t="s">
        <v>350</v>
      </c>
      <c r="E24" s="75"/>
      <c r="F24" s="83" t="s">
        <v>310</v>
      </c>
      <c r="G24" s="76" t="s">
        <v>310</v>
      </c>
    </row>
    <row r="25" spans="1:7" ht="70" customHeight="1" x14ac:dyDescent="0.35">
      <c r="A25" t="s">
        <v>351</v>
      </c>
      <c r="B25" s="47" t="str">
        <f>HYPERLINK("[EDEL_Portfolio Monthly Notes 28-Feb-2026.xlsx]EDGSEC!A1","Edelweiss Government Securities Fund")</f>
        <v>Edelweiss Government Securities Fund</v>
      </c>
      <c r="C25" s="75"/>
      <c r="D25" s="82" t="s">
        <v>352</v>
      </c>
      <c r="E25" s="75"/>
      <c r="F25" s="82" t="s">
        <v>353</v>
      </c>
      <c r="G25" s="75"/>
    </row>
    <row r="26" spans="1:7" ht="70" customHeight="1" x14ac:dyDescent="0.35">
      <c r="A26" t="s">
        <v>354</v>
      </c>
      <c r="B26" s="47" t="str">
        <f>HYPERLINK("[EDEL_Portfolio Monthly Notes 28-Feb-2026.xlsx]EDONTF!A1","EDELWEISS OVERNIGHT FUND")</f>
        <v>EDELWEISS OVERNIGHT FUND</v>
      </c>
      <c r="C26" s="75"/>
      <c r="D26" s="82" t="s">
        <v>355</v>
      </c>
      <c r="E26" s="75"/>
      <c r="F26" s="83" t="s">
        <v>310</v>
      </c>
      <c r="G26" s="76" t="s">
        <v>310</v>
      </c>
    </row>
    <row r="27" spans="1:7" ht="70" customHeight="1" x14ac:dyDescent="0.35">
      <c r="A27" t="s">
        <v>356</v>
      </c>
      <c r="B27" s="47" t="str">
        <f>HYPERLINK("[EDEL_Portfolio Monthly Notes 28-Feb-2026.xlsx]EECONF!A1","Edelweiss Consumption Fund")</f>
        <v>Edelweiss Consumption Fund</v>
      </c>
      <c r="C27" s="75"/>
      <c r="D27" s="82" t="s">
        <v>357</v>
      </c>
      <c r="E27" s="75"/>
      <c r="F27" s="83" t="s">
        <v>310</v>
      </c>
      <c r="G27" s="76" t="s">
        <v>310</v>
      </c>
    </row>
    <row r="28" spans="1:7" ht="70" customHeight="1" x14ac:dyDescent="0.35">
      <c r="A28" t="s">
        <v>358</v>
      </c>
      <c r="B28" s="47" t="str">
        <f>HYPERLINK("[EDEL_Portfolio Monthly Notes 28-Feb-2026.xlsx]EEESCF!A1","Edelweiss Small Cap Fund")</f>
        <v>Edelweiss Small Cap Fund</v>
      </c>
      <c r="C28" s="75"/>
      <c r="D28" s="82" t="s">
        <v>359</v>
      </c>
      <c r="E28" s="75"/>
      <c r="F28" s="83" t="s">
        <v>310</v>
      </c>
      <c r="G28" s="76" t="s">
        <v>310</v>
      </c>
    </row>
    <row r="29" spans="1:7" ht="70" customHeight="1" x14ac:dyDescent="0.35">
      <c r="A29" t="s">
        <v>360</v>
      </c>
      <c r="B29" s="47" t="str">
        <f>HYPERLINK("[EDEL_Portfolio Monthly Notes 28-Feb-2026.xlsx]EELMIF!A1","Edelweiss NIFTY Large Mid Cap 250 Index Fund")</f>
        <v>Edelweiss NIFTY Large Mid Cap 250 Index Fund</v>
      </c>
      <c r="C29" s="75"/>
      <c r="D29" s="82" t="s">
        <v>340</v>
      </c>
      <c r="E29" s="75"/>
      <c r="F29" s="83" t="s">
        <v>310</v>
      </c>
      <c r="G29" s="76" t="s">
        <v>310</v>
      </c>
    </row>
    <row r="30" spans="1:7" ht="70" customHeight="1" x14ac:dyDescent="0.35">
      <c r="A30" t="s">
        <v>361</v>
      </c>
      <c r="B30" s="47" t="str">
        <f>HYPERLINK("[EDEL_Portfolio Monthly Notes 28-Feb-2026.xlsx]EEMOFF!A1","Edelweiss Multi Asset Omni Fund of Fund")</f>
        <v>Edelweiss Multi Asset Omni Fund of Fund</v>
      </c>
      <c r="C30" s="75"/>
      <c r="D30" s="82" t="s">
        <v>362</v>
      </c>
      <c r="E30" s="75"/>
      <c r="F30" s="83" t="s">
        <v>310</v>
      </c>
      <c r="G30" s="76" t="s">
        <v>310</v>
      </c>
    </row>
    <row r="31" spans="1:7" ht="70" customHeight="1" x14ac:dyDescent="0.35">
      <c r="A31" t="s">
        <v>363</v>
      </c>
      <c r="B31" s="47" t="str">
        <f>HYPERLINK("[EDEL_Portfolio Monthly Notes 28-Feb-2026.xlsx]EGSFOF!A1","Edelweiss Gold and Silver ETF FOF")</f>
        <v>Edelweiss Gold and Silver ETF FOF</v>
      </c>
      <c r="C31" s="75"/>
      <c r="D31" s="82" t="s">
        <v>364</v>
      </c>
      <c r="E31" s="75"/>
      <c r="F31" s="83" t="s">
        <v>310</v>
      </c>
      <c r="G31" s="76" t="s">
        <v>310</v>
      </c>
    </row>
    <row r="32" spans="1:7" ht="70" customHeight="1" x14ac:dyDescent="0.35">
      <c r="A32" t="s">
        <v>365</v>
      </c>
      <c r="B32" s="47" t="str">
        <f>HYPERLINK("[EDEL_Portfolio Monthly Notes 28-Feb-2026.xlsx]ESEFOF!A1","Edelweiss Silver ETF Fund of Fund")</f>
        <v>Edelweiss Silver ETF Fund of Fund</v>
      </c>
      <c r="C32" s="75"/>
      <c r="D32" s="82" t="s">
        <v>366</v>
      </c>
      <c r="E32" s="75"/>
      <c r="F32" s="83" t="s">
        <v>310</v>
      </c>
      <c r="G32" s="76" t="s">
        <v>310</v>
      </c>
    </row>
    <row r="33" spans="1:7" ht="70" customHeight="1" x14ac:dyDescent="0.35">
      <c r="A33" t="s">
        <v>367</v>
      </c>
      <c r="B33" s="47" t="str">
        <f>HYPERLINK("[EDEL_Portfolio Monthly Notes 28-Feb-2026.xlsx]EDBE31!A1","BHARAT Bond ETF - April 2031")</f>
        <v>BHARAT Bond ETF - April 2031</v>
      </c>
      <c r="C33" s="75"/>
      <c r="D33" s="82" t="s">
        <v>368</v>
      </c>
      <c r="E33" s="75"/>
      <c r="F33" s="83" t="s">
        <v>310</v>
      </c>
      <c r="G33" s="76" t="s">
        <v>310</v>
      </c>
    </row>
    <row r="34" spans="1:7" ht="70" customHeight="1" x14ac:dyDescent="0.35">
      <c r="A34" t="s">
        <v>369</v>
      </c>
      <c r="B34" s="47" t="str">
        <f>HYPERLINK("[EDEL_Portfolio Monthly Notes 28-Feb-2026.xlsx]EDBE32!A1","BHARAT Bond ETF - April 2032")</f>
        <v>BHARAT Bond ETF - April 2032</v>
      </c>
      <c r="C34" s="75"/>
      <c r="D34" s="82" t="s">
        <v>370</v>
      </c>
      <c r="E34" s="75"/>
      <c r="F34" s="83" t="s">
        <v>310</v>
      </c>
      <c r="G34" s="76" t="s">
        <v>310</v>
      </c>
    </row>
    <row r="35" spans="1:7" ht="70" customHeight="1" x14ac:dyDescent="0.35">
      <c r="A35" t="s">
        <v>371</v>
      </c>
      <c r="B35" s="47" t="str">
        <f>HYPERLINK("[EDEL_Portfolio Monthly Notes 28-Feb-2026.xlsx]EDCF28!A1","Edelweiss CRISIL IBX AAA Financial Services Bond – Jan 2028 Index Fund")</f>
        <v>Edelweiss CRISIL IBX AAA Financial Services Bond – Jan 2028 Index Fund</v>
      </c>
      <c r="C35" s="75"/>
      <c r="D35" s="82" t="s">
        <v>372</v>
      </c>
      <c r="E35" s="75"/>
      <c r="F35" s="83" t="s">
        <v>310</v>
      </c>
      <c r="G35" s="76" t="s">
        <v>310</v>
      </c>
    </row>
    <row r="36" spans="1:7" ht="70" customHeight="1" x14ac:dyDescent="0.35">
      <c r="A36" t="s">
        <v>373</v>
      </c>
      <c r="B36" s="47" t="str">
        <f>HYPERLINK("[EDEL_Portfolio Monthly Notes 28-Feb-2026.xlsx]EDLDUF!A1","Edelweiss Low Duration Fund")</f>
        <v>Edelweiss Low Duration Fund</v>
      </c>
      <c r="C36" s="75"/>
      <c r="D36" s="82" t="s">
        <v>374</v>
      </c>
      <c r="E36" s="75"/>
      <c r="F36" s="83" t="s">
        <v>310</v>
      </c>
      <c r="G36" s="76" t="s">
        <v>310</v>
      </c>
    </row>
    <row r="37" spans="1:7" ht="70" customHeight="1" x14ac:dyDescent="0.35">
      <c r="A37" t="s">
        <v>375</v>
      </c>
      <c r="B37" s="47" t="str">
        <f>HYPERLINK("[EDEL_Portfolio Monthly Notes 28-Feb-2026.xlsx]EEBCYF!A1","Edelweiss Business Cycle Fund")</f>
        <v>Edelweiss Business Cycle Fund</v>
      </c>
      <c r="C37" s="75"/>
      <c r="D37" s="82" t="s">
        <v>314</v>
      </c>
      <c r="E37" s="75"/>
      <c r="F37" s="83" t="s">
        <v>310</v>
      </c>
      <c r="G37" s="76" t="s">
        <v>310</v>
      </c>
    </row>
    <row r="38" spans="1:7" ht="70" customHeight="1" x14ac:dyDescent="0.35">
      <c r="A38" t="s">
        <v>376</v>
      </c>
      <c r="B38" s="47" t="str">
        <f>HYPERLINK("[EDEL_Portfolio Monthly Notes 28-Feb-2026.xlsx]EEDGEF!A1","Edelweiss Large Cap Fund")</f>
        <v>Edelweiss Large Cap Fund</v>
      </c>
      <c r="C38" s="75"/>
      <c r="D38" s="82" t="s">
        <v>377</v>
      </c>
      <c r="E38" s="75"/>
      <c r="F38" s="83" t="s">
        <v>310</v>
      </c>
      <c r="G38" s="76" t="s">
        <v>310</v>
      </c>
    </row>
    <row r="39" spans="1:7" ht="70" customHeight="1" x14ac:dyDescent="0.35">
      <c r="A39" t="s">
        <v>378</v>
      </c>
      <c r="B39" s="47" t="str">
        <f>HYPERLINK("[EDEL_Portfolio Monthly Notes 28-Feb-2026.xlsx]EEMMQE!A1","Edelweiss Nifty500 Multicap Momentum Quality 50 ETF")</f>
        <v>Edelweiss Nifty500 Multicap Momentum Quality 50 ETF</v>
      </c>
      <c r="C39" s="75"/>
      <c r="D39" s="82" t="s">
        <v>317</v>
      </c>
      <c r="E39" s="75"/>
      <c r="F39" s="83" t="s">
        <v>310</v>
      </c>
      <c r="G39" s="76" t="s">
        <v>310</v>
      </c>
    </row>
    <row r="40" spans="1:7" ht="70" customHeight="1" x14ac:dyDescent="0.35">
      <c r="A40" t="s">
        <v>379</v>
      </c>
      <c r="B40" s="47" t="str">
        <f>HYPERLINK("[EDEL_Portfolio Monthly Notes 28-Feb-2026.xlsx]EOUSTF!A1","EDELWEISS US TECHNOLOGY EQUITY FOF")</f>
        <v>EDELWEISS US TECHNOLOGY EQUITY FOF</v>
      </c>
      <c r="C40" s="75"/>
      <c r="D40" s="82" t="s">
        <v>380</v>
      </c>
      <c r="E40" s="75"/>
      <c r="F40" s="83" t="s">
        <v>310</v>
      </c>
      <c r="G40" s="76" t="s">
        <v>310</v>
      </c>
    </row>
    <row r="41" spans="1:7" ht="70" customHeight="1" x14ac:dyDescent="0.35">
      <c r="A41" t="s">
        <v>381</v>
      </c>
      <c r="B41" s="47" t="str">
        <f>HYPERLINK("[EDEL_Portfolio Monthly Notes 28-Feb-2026.xlsx]AEHYLS!A1","Altiva Hybrid Long-Short Fund")</f>
        <v>Altiva Hybrid Long-Short Fund</v>
      </c>
    </row>
    <row r="42" spans="1:7" ht="70" customHeight="1" x14ac:dyDescent="0.35">
      <c r="A42" t="s">
        <v>382</v>
      </c>
      <c r="B42" s="47" t="str">
        <f>HYPERLINK("[EDEL_Portfolio Monthly Notes 28-Feb-2026.xlsx]EDFF32!A1","BHARAT Bond FOF - April 2032")</f>
        <v>BHARAT Bond FOF - April 2032</v>
      </c>
      <c r="C42" s="75"/>
      <c r="D42" s="82" t="s">
        <v>370</v>
      </c>
      <c r="E42" s="75"/>
      <c r="F42" s="83" t="s">
        <v>310</v>
      </c>
      <c r="G42" s="76" t="s">
        <v>310</v>
      </c>
    </row>
    <row r="43" spans="1:7" ht="70" customHeight="1" x14ac:dyDescent="0.35">
      <c r="A43" t="s">
        <v>383</v>
      </c>
      <c r="B43" s="47" t="str">
        <f>HYPERLINK("[EDEL_Portfolio Monthly Notes 28-Feb-2026.xlsx]EEALVF!A1","Edel Nifty Alpha Low Volatility 30 Index Fund")</f>
        <v>Edel Nifty Alpha Low Volatility 30 Index Fund</v>
      </c>
      <c r="C43" s="75"/>
      <c r="D43" s="82" t="s">
        <v>384</v>
      </c>
      <c r="E43" s="75"/>
      <c r="F43" s="83" t="s">
        <v>310</v>
      </c>
      <c r="G43" s="76" t="s">
        <v>310</v>
      </c>
    </row>
    <row r="44" spans="1:7" ht="70" customHeight="1" x14ac:dyDescent="0.35">
      <c r="A44" t="s">
        <v>385</v>
      </c>
      <c r="B44" s="47" t="str">
        <f>HYPERLINK("[EDEL_Portfolio Monthly Notes 28-Feb-2026.xlsx]EEARBF!A1","Edelweiss Arbitrage Fund")</f>
        <v>Edelweiss Arbitrage Fund</v>
      </c>
      <c r="C44" s="75"/>
      <c r="D44" s="82" t="s">
        <v>386</v>
      </c>
      <c r="E44" s="75"/>
      <c r="F44" s="83" t="s">
        <v>310</v>
      </c>
      <c r="G44" s="76" t="s">
        <v>310</v>
      </c>
    </row>
    <row r="45" spans="1:7" ht="70" customHeight="1" x14ac:dyDescent="0.35">
      <c r="A45" t="s">
        <v>387</v>
      </c>
      <c r="B45" s="47" t="str">
        <f>HYPERLINK("[EDEL_Portfolio Monthly Notes 28-Feb-2026.xlsx]EEARFD!A1","Edelweiss Balanced Advantage Fund")</f>
        <v>Edelweiss Balanced Advantage Fund</v>
      </c>
      <c r="C45" s="75"/>
      <c r="D45" s="82" t="s">
        <v>388</v>
      </c>
      <c r="E45" s="75"/>
      <c r="F45" s="83" t="s">
        <v>310</v>
      </c>
      <c r="G45" s="76" t="s">
        <v>310</v>
      </c>
    </row>
    <row r="46" spans="1:7" ht="70" customHeight="1" x14ac:dyDescent="0.35">
      <c r="A46" t="s">
        <v>389</v>
      </c>
      <c r="B46" s="47" t="str">
        <f>HYPERLINK("[EDEL_Portfolio Monthly Notes 28-Feb-2026.xlsx]EEBCIE!A1","Edel BSE Capital Markets &amp; Insurance ETF")</f>
        <v>Edel BSE Capital Markets &amp; Insurance ETF</v>
      </c>
      <c r="C46" s="75"/>
      <c r="D46" s="82" t="s">
        <v>390</v>
      </c>
      <c r="E46" s="75"/>
      <c r="F46" s="83" t="s">
        <v>310</v>
      </c>
      <c r="G46" s="76" t="s">
        <v>310</v>
      </c>
    </row>
    <row r="47" spans="1:7" ht="70" customHeight="1" x14ac:dyDescent="0.35">
      <c r="A47" t="s">
        <v>391</v>
      </c>
      <c r="B47" s="47" t="str">
        <f>HYPERLINK("[EDEL_Portfolio Monthly Notes 28-Feb-2026.xlsx]EEBIEF!A1","Edelweiss BSE Internet Economy Index Fund")</f>
        <v>Edelweiss BSE Internet Economy Index Fund</v>
      </c>
      <c r="C47" s="75"/>
      <c r="D47" s="82" t="s">
        <v>392</v>
      </c>
      <c r="E47" s="75"/>
      <c r="F47" s="83" t="s">
        <v>310</v>
      </c>
      <c r="G47" s="76" t="s">
        <v>310</v>
      </c>
    </row>
    <row r="48" spans="1:7" ht="70" customHeight="1" x14ac:dyDescent="0.35">
      <c r="A48" t="s">
        <v>393</v>
      </c>
      <c r="B48" s="47" t="str">
        <f>HYPERLINK("[EDEL_Portfolio Monthly Notes 28-Feb-2026.xlsx]EEESSF!A1","Edelweiss Equity Savings Fund")</f>
        <v>Edelweiss Equity Savings Fund</v>
      </c>
      <c r="C48" s="75"/>
      <c r="D48" s="82" t="s">
        <v>394</v>
      </c>
      <c r="E48" s="75"/>
      <c r="F48" s="83" t="s">
        <v>310</v>
      </c>
      <c r="G48" s="76" t="s">
        <v>310</v>
      </c>
    </row>
    <row r="49" spans="1:7" ht="70" customHeight="1" x14ac:dyDescent="0.35">
      <c r="A49" t="s">
        <v>395</v>
      </c>
      <c r="B49" s="47" t="str">
        <f>HYPERLINK("[EDEL_Portfolio Monthly Notes 28-Feb-2026.xlsx]EEMCPF!A1","Edelweiss Multi Cap Fund")</f>
        <v>Edelweiss Multi Cap Fund</v>
      </c>
      <c r="C49" s="75"/>
      <c r="D49" s="82" t="s">
        <v>396</v>
      </c>
      <c r="E49" s="75"/>
      <c r="F49" s="83" t="s">
        <v>310</v>
      </c>
      <c r="G49" s="76" t="s">
        <v>310</v>
      </c>
    </row>
    <row r="50" spans="1:7" ht="70" customHeight="1" x14ac:dyDescent="0.35">
      <c r="A50" t="s">
        <v>397</v>
      </c>
      <c r="B50" s="47" t="str">
        <f>HYPERLINK("[EDEL_Portfolio Monthly Notes 28-Feb-2026.xlsx]EEN50E!A1","Edelweiss Nifty 50 ETF")</f>
        <v>Edelweiss Nifty 50 ETF</v>
      </c>
      <c r="C50" s="75"/>
      <c r="D50" s="82" t="s">
        <v>398</v>
      </c>
      <c r="E50" s="75"/>
      <c r="F50" s="83" t="s">
        <v>310</v>
      </c>
      <c r="G50" s="76" t="s">
        <v>310</v>
      </c>
    </row>
    <row r="51" spans="1:7" ht="70" customHeight="1" x14ac:dyDescent="0.35">
      <c r="A51" t="s">
        <v>399</v>
      </c>
      <c r="B51" s="47" t="str">
        <f>HYPERLINK("[EDEL_Portfolio Monthly Notes 28-Feb-2026.xlsx]EESMCF!A1","Edelweiss Mid Cap Fund")</f>
        <v>Edelweiss Mid Cap Fund</v>
      </c>
      <c r="C51" s="75"/>
      <c r="D51" s="82" t="s">
        <v>400</v>
      </c>
      <c r="E51" s="75"/>
      <c r="F51" s="83" t="s">
        <v>310</v>
      </c>
      <c r="G51" s="76" t="s">
        <v>310</v>
      </c>
    </row>
    <row r="52" spans="1:7" ht="70" customHeight="1" x14ac:dyDescent="0.35">
      <c r="A52" t="s">
        <v>401</v>
      </c>
      <c r="B52" s="47" t="str">
        <f>HYPERLINK("[EDEL_Portfolio Monthly Notes 28-Feb-2026.xlsx]EOASEF!A1","Edelweiss ASEAN Equity Off-shore Fund")</f>
        <v>Edelweiss ASEAN Equity Off-shore Fund</v>
      </c>
      <c r="C52" s="75"/>
      <c r="D52" s="82" t="s">
        <v>402</v>
      </c>
      <c r="E52" s="75"/>
      <c r="F52" s="83" t="s">
        <v>310</v>
      </c>
      <c r="G52" s="76" t="s">
        <v>310</v>
      </c>
    </row>
    <row r="53" spans="1:7" ht="70" customHeight="1" x14ac:dyDescent="0.35">
      <c r="A53" t="s">
        <v>403</v>
      </c>
      <c r="B53" s="47" t="str">
        <f>HYPERLINK("[EDEL_Portfolio Monthly Notes 28-Feb-2026.xlsx]EOUSEF!A1","Edelweiss US Value Equity Off-shore Fund")</f>
        <v>Edelweiss US Value Equity Off-shore Fund</v>
      </c>
      <c r="C53" s="75"/>
      <c r="D53" s="82" t="s">
        <v>404</v>
      </c>
      <c r="E53" s="75"/>
      <c r="F53" s="83" t="s">
        <v>310</v>
      </c>
      <c r="G53" s="76" t="s">
        <v>310</v>
      </c>
    </row>
    <row r="54" spans="1:7" ht="70" customHeight="1" x14ac:dyDescent="0.35">
      <c r="A54" t="s">
        <v>405</v>
      </c>
      <c r="B54" s="47" t="str">
        <f>HYPERLINK("[EDEL_Portfolio Monthly Notes 28-Feb-2026.xlsx]ESLVRE!A1","Edelweiss Silver ETF Fund")</f>
        <v>Edelweiss Silver ETF Fund</v>
      </c>
      <c r="C54" s="75"/>
      <c r="D54" s="82" t="s">
        <v>366</v>
      </c>
      <c r="E54" s="75"/>
      <c r="F54" s="83" t="s">
        <v>310</v>
      </c>
      <c r="G54" s="76" t="s">
        <v>310</v>
      </c>
    </row>
    <row r="55" spans="1:7" ht="70" customHeight="1" x14ac:dyDescent="0.35">
      <c r="A55" t="s">
        <v>406</v>
      </c>
      <c r="B55" s="47" t="str">
        <f>HYPERLINK("[EDEL_Portfolio Monthly Notes 28-Feb-2026.xlsx]EDCG37!A1","Edelweiss_CRISIL IBX 50 50 Gilt Plus SDL April 2037 Index Fund")</f>
        <v>Edelweiss_CRISIL IBX 50 50 Gilt Plus SDL April 2037 Index Fund</v>
      </c>
      <c r="C55" s="75"/>
      <c r="D55" s="82" t="s">
        <v>407</v>
      </c>
      <c r="E55" s="75"/>
      <c r="F55" s="83" t="s">
        <v>310</v>
      </c>
      <c r="G55" s="76" t="s">
        <v>310</v>
      </c>
    </row>
    <row r="56" spans="1:7" ht="70" customHeight="1" x14ac:dyDescent="0.35">
      <c r="A56" t="s">
        <v>408</v>
      </c>
      <c r="B56" s="47" t="str">
        <f>HYPERLINK("[EDEL_Portfolio Monthly Notes 28-Feb-2026.xlsx]EDFF30!A1","BHARAT Bond FOF - April 2030")</f>
        <v>BHARAT Bond FOF - April 2030</v>
      </c>
      <c r="C56" s="75"/>
      <c r="D56" s="82" t="s">
        <v>338</v>
      </c>
      <c r="E56" s="75"/>
      <c r="F56" s="83" t="s">
        <v>310</v>
      </c>
      <c r="G56" s="76" t="s">
        <v>310</v>
      </c>
    </row>
    <row r="57" spans="1:7" ht="70" customHeight="1" x14ac:dyDescent="0.35">
      <c r="A57" t="s">
        <v>409</v>
      </c>
      <c r="B57" s="47" t="str">
        <f>HYPERLINK("[EDEL_Portfolio Monthly Notes 28-Feb-2026.xlsx]EDFF31!A1","BHARAT Bond FOF - April 2031")</f>
        <v>BHARAT Bond FOF - April 2031</v>
      </c>
      <c r="C57" s="75"/>
      <c r="D57" s="82" t="s">
        <v>368</v>
      </c>
      <c r="E57" s="75"/>
      <c r="F57" s="83" t="s">
        <v>310</v>
      </c>
      <c r="G57" s="76" t="s">
        <v>310</v>
      </c>
    </row>
    <row r="58" spans="1:7" ht="70" customHeight="1" x14ac:dyDescent="0.35">
      <c r="A58" t="s">
        <v>410</v>
      </c>
      <c r="B58" s="47" t="str">
        <f>HYPERLINK("[EDEL_Portfolio Monthly Notes 28-Feb-2026.xlsx]EDNP27!A1","Edelweiss Nifty PSU Bond Plus SDL Apr2027 50 50 Index")</f>
        <v>Edelweiss Nifty PSU Bond Plus SDL Apr2027 50 50 Index</v>
      </c>
      <c r="C58" s="75"/>
      <c r="D58" s="82" t="s">
        <v>411</v>
      </c>
      <c r="E58" s="75"/>
      <c r="F58" s="83" t="s">
        <v>310</v>
      </c>
      <c r="G58" s="76" t="s">
        <v>310</v>
      </c>
    </row>
    <row r="59" spans="1:7" ht="70" customHeight="1" x14ac:dyDescent="0.35">
      <c r="A59" t="s">
        <v>412</v>
      </c>
      <c r="B59" s="47" t="str">
        <f>HYPERLINK("[EDEL_Portfolio Monthly Notes 28-Feb-2026.xlsx]EEFINS!A1","Edelweiss Financial Services Fund")</f>
        <v>Edelweiss Financial Services Fund</v>
      </c>
      <c r="C59" s="75"/>
      <c r="D59" s="82" t="s">
        <v>413</v>
      </c>
      <c r="E59" s="75"/>
      <c r="F59" s="83" t="s">
        <v>310</v>
      </c>
      <c r="G59" s="76" t="s">
        <v>310</v>
      </c>
    </row>
    <row r="60" spans="1:7" ht="70" customHeight="1" x14ac:dyDescent="0.35">
      <c r="A60" t="s">
        <v>414</v>
      </c>
      <c r="B60" s="47" t="str">
        <f>HYPERLINK("[EDEL_Portfolio Monthly Notes 28-Feb-2026.xlsx]EEMAAF!A1","Edelweiss Multi Asset Allocation Fund")</f>
        <v>Edelweiss Multi Asset Allocation Fund</v>
      </c>
      <c r="C60" s="75"/>
      <c r="D60" s="82" t="s">
        <v>302</v>
      </c>
      <c r="E60" s="75"/>
      <c r="F60" s="83" t="s">
        <v>310</v>
      </c>
      <c r="G60" s="76" t="s">
        <v>310</v>
      </c>
    </row>
    <row r="61" spans="1:7" ht="70" customHeight="1" x14ac:dyDescent="0.35">
      <c r="A61" t="s">
        <v>415</v>
      </c>
      <c r="B61" s="47" t="str">
        <f>HYPERLINK("[EDEL_Portfolio Monthly Notes 28-Feb-2026.xlsx]EENN50!A1","Edelweiss Nifty Next 50 Index Fund")</f>
        <v>Edelweiss Nifty Next 50 Index Fund</v>
      </c>
      <c r="C61" s="75"/>
      <c r="D61" s="82" t="s">
        <v>416</v>
      </c>
      <c r="E61" s="75"/>
      <c r="F61" s="83" t="s">
        <v>310</v>
      </c>
      <c r="G61" s="76" t="s">
        <v>310</v>
      </c>
    </row>
    <row r="62" spans="1:7" ht="70" customHeight="1" x14ac:dyDescent="0.35">
      <c r="A62" t="s">
        <v>417</v>
      </c>
      <c r="B62" s="47" t="str">
        <f>HYPERLINK("[EDEL_Portfolio Monthly Notes 28-Feb-2026.xlsx]EES250!A1","Edelweiss Nifty Smallcap 250 Index Fund")</f>
        <v>Edelweiss Nifty Smallcap 250 Index Fund</v>
      </c>
      <c r="C62" s="75"/>
      <c r="D62" s="82" t="s">
        <v>359</v>
      </c>
      <c r="E62" s="75"/>
      <c r="F62" s="83" t="s">
        <v>310</v>
      </c>
      <c r="G62" s="76" t="s">
        <v>310</v>
      </c>
    </row>
    <row r="63" spans="1:7" ht="70" customHeight="1" x14ac:dyDescent="0.35">
      <c r="A63" t="s">
        <v>418</v>
      </c>
      <c r="B63" s="47" t="str">
        <f>HYPERLINK("[EDEL_Portfolio Monthly Notes 28-Feb-2026.xlsx]EGOLDE!A1","Edelweiss Gold ETF Fund")</f>
        <v>Edelweiss Gold ETF Fund</v>
      </c>
      <c r="C63" s="75"/>
      <c r="D63" s="82" t="s">
        <v>419</v>
      </c>
      <c r="E63" s="75"/>
      <c r="F63" s="83" t="s">
        <v>310</v>
      </c>
      <c r="G63" s="76" t="s">
        <v>310</v>
      </c>
    </row>
    <row r="64" spans="1:7" ht="70" customHeight="1" x14ac:dyDescent="0.35">
      <c r="A64" t="s">
        <v>420</v>
      </c>
      <c r="B64" s="47" t="str">
        <f>HYPERLINK("[EDEL_Portfolio Monthly Notes 28-Feb-2026.xlsx]ELLIQF!A1","Edelweiss Liquid Fund")</f>
        <v>Edelweiss Liquid Fund</v>
      </c>
      <c r="C64" s="75"/>
      <c r="D64" s="82" t="s">
        <v>421</v>
      </c>
      <c r="E64" s="75"/>
      <c r="F64" s="82" t="s">
        <v>422</v>
      </c>
      <c r="G64" s="75"/>
    </row>
    <row r="65" spans="1:7" ht="70" customHeight="1" x14ac:dyDescent="0.35">
      <c r="A65" t="s">
        <v>423</v>
      </c>
      <c r="B65" s="47" t="str">
        <f>HYPERLINK("[EDEL_Portfolio Monthly Notes 28-Feb-2026.xlsx]EDACBF!A1","Edelweiss Money Market Fund")</f>
        <v>Edelweiss Money Market Fund</v>
      </c>
      <c r="C65" s="75"/>
      <c r="D65" s="82" t="s">
        <v>424</v>
      </c>
      <c r="E65" s="75"/>
      <c r="F65" s="82" t="s">
        <v>425</v>
      </c>
      <c r="G65" s="75"/>
    </row>
    <row r="66" spans="1:7" ht="70" customHeight="1" x14ac:dyDescent="0.35">
      <c r="A66" t="s">
        <v>426</v>
      </c>
      <c r="B66" s="47" t="str">
        <f>HYPERLINK("[EDEL_Portfolio Monthly Notes 28-Feb-2026.xlsx]EDBE33!A1","BHARAT Bond ETF - April 2033")</f>
        <v>BHARAT Bond ETF - April 2033</v>
      </c>
      <c r="C66" s="75"/>
      <c r="D66" s="82" t="s">
        <v>350</v>
      </c>
      <c r="E66" s="75"/>
      <c r="F66" s="83" t="s">
        <v>310</v>
      </c>
      <c r="G66" s="76" t="s">
        <v>310</v>
      </c>
    </row>
    <row r="67" spans="1:7" ht="70" customHeight="1" x14ac:dyDescent="0.35">
      <c r="A67" t="s">
        <v>427</v>
      </c>
      <c r="B67" s="47" t="str">
        <f>HYPERLINK("[EDEL_Portfolio Monthly Notes 28-Feb-2026.xlsx]EDCG27!A1","Edelweiss CRISIL IBX 50 50 Gilt Plus SDL June 2027 Index Fund")</f>
        <v>Edelweiss CRISIL IBX 50 50 Gilt Plus SDL June 2027 Index Fund</v>
      </c>
      <c r="C67" s="75"/>
      <c r="D67" s="82" t="s">
        <v>428</v>
      </c>
      <c r="E67" s="75"/>
      <c r="F67" s="83" t="s">
        <v>310</v>
      </c>
      <c r="G67" s="76" t="s">
        <v>310</v>
      </c>
    </row>
    <row r="68" spans="1:7" ht="70" customHeight="1" x14ac:dyDescent="0.35">
      <c r="A68" t="s">
        <v>429</v>
      </c>
      <c r="B68" s="47" t="str">
        <f>HYPERLINK("[EDEL_Portfolio Monthly Notes 28-Feb-2026.xlsx]EDN1LE!A1","Edelweiss Nifty 1D Rate Liquid ETF")</f>
        <v>Edelweiss Nifty 1D Rate Liquid ETF</v>
      </c>
      <c r="C68" s="75"/>
      <c r="D68" s="82" t="s">
        <v>430</v>
      </c>
      <c r="E68" s="75"/>
      <c r="F68" s="83" t="s">
        <v>310</v>
      </c>
      <c r="G68" s="76" t="s">
        <v>310</v>
      </c>
    </row>
    <row r="69" spans="1:7" ht="70" customHeight="1" x14ac:dyDescent="0.35">
      <c r="A69" t="s">
        <v>431</v>
      </c>
      <c r="B69" s="47" t="str">
        <f>HYPERLINK("[EDEL_Portfolio Monthly Notes 28-Feb-2026.xlsx]EDNPSF!A1","Edelweiss Nifty PSU Bond Plus SDL Apr2026 50 50 Index Fund")</f>
        <v>Edelweiss Nifty PSU Bond Plus SDL Apr2026 50 50 Index Fund</v>
      </c>
      <c r="C69" s="75"/>
      <c r="D69" s="82" t="s">
        <v>432</v>
      </c>
      <c r="E69" s="75"/>
      <c r="F69" s="83" t="s">
        <v>310</v>
      </c>
      <c r="G69" s="76" t="s">
        <v>310</v>
      </c>
    </row>
    <row r="70" spans="1:7" ht="70" customHeight="1" x14ac:dyDescent="0.35">
      <c r="A70" t="s">
        <v>433</v>
      </c>
      <c r="B70" s="47" t="str">
        <f>HYPERLINK("[EDEL_Portfolio Monthly Notes 28-Feb-2026.xlsx]EEECRF!A1","Edelweiss Flexi-Cap Fund")</f>
        <v>Edelweiss Flexi-Cap Fund</v>
      </c>
      <c r="C70" s="75"/>
      <c r="D70" s="82" t="s">
        <v>314</v>
      </c>
      <c r="E70" s="75"/>
      <c r="F70" s="83" t="s">
        <v>310</v>
      </c>
      <c r="G70" s="76" t="s">
        <v>310</v>
      </c>
    </row>
    <row r="71" spans="1:7" ht="70" customHeight="1" x14ac:dyDescent="0.35">
      <c r="A71" t="s">
        <v>434</v>
      </c>
      <c r="B71" s="47" t="str">
        <f>HYPERLINK("[EDEL_Portfolio Monthly Notes 28-Feb-2026.xlsx]EEIF50!A1","Edelweiss Nifty 50 Index Fund")</f>
        <v>Edelweiss Nifty 50 Index Fund</v>
      </c>
      <c r="C71" s="75"/>
      <c r="D71" s="82" t="s">
        <v>435</v>
      </c>
      <c r="E71" s="75"/>
      <c r="F71" s="83" t="s">
        <v>310</v>
      </c>
      <c r="G71" s="76" t="s">
        <v>310</v>
      </c>
    </row>
    <row r="72" spans="1:7" ht="70" customHeight="1" x14ac:dyDescent="0.35">
      <c r="A72" t="s">
        <v>436</v>
      </c>
      <c r="B72" s="47" t="str">
        <f>HYPERLINK("[EDEL_Portfolio Monthly Notes 28-Feb-2026.xlsx]EEM150!A1","Edelweiss Nifty Midcap150 Momentum 50 Index Fund")</f>
        <v>Edelweiss Nifty Midcap150 Momentum 50 Index Fund</v>
      </c>
      <c r="C72" s="75"/>
      <c r="D72" s="82" t="s">
        <v>437</v>
      </c>
      <c r="E72" s="75"/>
      <c r="F72" s="83" t="s">
        <v>310</v>
      </c>
      <c r="G72" s="76" t="s">
        <v>310</v>
      </c>
    </row>
    <row r="73" spans="1:7" ht="70" customHeight="1" x14ac:dyDescent="0.35">
      <c r="A73" t="s">
        <v>438</v>
      </c>
      <c r="B73" s="47" t="str">
        <f>HYPERLINK("[EDEL_Portfolio Monthly Notes 28-Feb-2026.xlsx]EENBEF!A1","Edelweiss Nifty Bank ETF")</f>
        <v>Edelweiss Nifty Bank ETF</v>
      </c>
      <c r="C73" s="75"/>
      <c r="D73" s="82" t="s">
        <v>439</v>
      </c>
      <c r="E73" s="75"/>
      <c r="F73" s="83" t="s">
        <v>310</v>
      </c>
      <c r="G73" s="76" t="s">
        <v>310</v>
      </c>
    </row>
  </sheetData>
  <autoFilter ref="A3:D73" xr:uid="{00000000-0009-0000-0000-000000000000}"/>
  <mergeCells count="2">
    <mergeCell ref="A2:B2"/>
    <mergeCell ref="A1:B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3"/>
  <sheetViews>
    <sheetView showGridLines="0" workbookViewId="0">
      <pane ySplit="4" topLeftCell="A5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875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876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3"/>
      <c r="B7" s="33"/>
      <c r="C7" s="33"/>
      <c r="D7" s="14"/>
      <c r="E7" s="15"/>
      <c r="F7" s="16"/>
      <c r="G7" s="16"/>
    </row>
    <row r="8" spans="1:8" x14ac:dyDescent="0.35">
      <c r="A8" s="17" t="s">
        <v>257</v>
      </c>
      <c r="B8" s="33"/>
      <c r="C8" s="33"/>
      <c r="D8" s="14"/>
      <c r="E8" s="15"/>
      <c r="F8" s="16"/>
      <c r="G8" s="16"/>
    </row>
    <row r="9" spans="1:8" x14ac:dyDescent="0.35">
      <c r="A9" s="13" t="s">
        <v>877</v>
      </c>
      <c r="B9" s="33" t="s">
        <v>878</v>
      </c>
      <c r="C9" s="33"/>
      <c r="D9" s="14">
        <v>31153376.1732</v>
      </c>
      <c r="E9" s="15">
        <v>6759.32</v>
      </c>
      <c r="F9" s="16">
        <v>0.34350000000000003</v>
      </c>
      <c r="G9" s="16"/>
    </row>
    <row r="10" spans="1:8" x14ac:dyDescent="0.35">
      <c r="A10" s="13" t="s">
        <v>879</v>
      </c>
      <c r="B10" s="33" t="s">
        <v>880</v>
      </c>
      <c r="C10" s="33"/>
      <c r="D10" s="14">
        <v>282839.52299999999</v>
      </c>
      <c r="E10" s="15">
        <v>3022.49</v>
      </c>
      <c r="F10" s="16">
        <v>0.15359999999999999</v>
      </c>
      <c r="G10" s="16"/>
    </row>
    <row r="11" spans="1:8" x14ac:dyDescent="0.35">
      <c r="A11" s="13" t="s">
        <v>881</v>
      </c>
      <c r="B11" s="33" t="s">
        <v>882</v>
      </c>
      <c r="C11" s="33"/>
      <c r="D11" s="14">
        <v>8951474.4651999995</v>
      </c>
      <c r="E11" s="15">
        <v>2365.5300000000002</v>
      </c>
      <c r="F11" s="16">
        <v>0.1202</v>
      </c>
      <c r="G11" s="16"/>
    </row>
    <row r="12" spans="1:8" x14ac:dyDescent="0.35">
      <c r="A12" s="13" t="s">
        <v>883</v>
      </c>
      <c r="B12" s="33" t="s">
        <v>884</v>
      </c>
      <c r="C12" s="33"/>
      <c r="D12" s="14">
        <v>44087.241000000002</v>
      </c>
      <c r="E12" s="15">
        <v>1806.12</v>
      </c>
      <c r="F12" s="16">
        <v>9.1800000000000007E-2</v>
      </c>
      <c r="G12" s="16"/>
    </row>
    <row r="13" spans="1:8" x14ac:dyDescent="0.35">
      <c r="A13" s="13" t="s">
        <v>885</v>
      </c>
      <c r="B13" s="33" t="s">
        <v>886</v>
      </c>
      <c r="C13" s="33"/>
      <c r="D13" s="14">
        <v>10872879.183900001</v>
      </c>
      <c r="E13" s="15">
        <v>1804.81</v>
      </c>
      <c r="F13" s="16">
        <v>9.1700000000000004E-2</v>
      </c>
      <c r="G13" s="16"/>
    </row>
    <row r="14" spans="1:8" x14ac:dyDescent="0.35">
      <c r="A14" s="13" t="s">
        <v>887</v>
      </c>
      <c r="B14" s="33" t="s">
        <v>888</v>
      </c>
      <c r="C14" s="33"/>
      <c r="D14" s="14">
        <v>1E-4</v>
      </c>
      <c r="E14" s="15">
        <v>0</v>
      </c>
      <c r="F14" s="16">
        <v>0</v>
      </c>
      <c r="G14" s="16"/>
    </row>
    <row r="15" spans="1:8" x14ac:dyDescent="0.35">
      <c r="A15" s="13"/>
      <c r="B15" s="33"/>
      <c r="C15" s="33"/>
      <c r="D15" s="14"/>
      <c r="E15" s="15"/>
      <c r="F15" s="16"/>
      <c r="G15" s="16"/>
    </row>
    <row r="16" spans="1:8" x14ac:dyDescent="0.35">
      <c r="A16" s="24" t="s">
        <v>121</v>
      </c>
      <c r="B16" s="35"/>
      <c r="C16" s="35"/>
      <c r="D16" s="25"/>
      <c r="E16" s="19">
        <v>15758.27</v>
      </c>
      <c r="F16" s="20">
        <v>0.80079999999999996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17" t="s">
        <v>262</v>
      </c>
      <c r="B18" s="33"/>
      <c r="C18" s="33"/>
      <c r="D18" s="14"/>
      <c r="E18" s="15"/>
      <c r="F18" s="16"/>
      <c r="G18" s="16"/>
    </row>
    <row r="19" spans="1:7" x14ac:dyDescent="0.35">
      <c r="A19" s="13" t="s">
        <v>263</v>
      </c>
      <c r="B19" s="33"/>
      <c r="C19" s="33"/>
      <c r="D19" s="14"/>
      <c r="E19" s="15">
        <v>121.95</v>
      </c>
      <c r="F19" s="16">
        <v>6.1999999999999998E-3</v>
      </c>
      <c r="G19" s="16">
        <v>4.9306000000000003E-2</v>
      </c>
    </row>
    <row r="20" spans="1:7" x14ac:dyDescent="0.35">
      <c r="A20" s="17" t="s">
        <v>120</v>
      </c>
      <c r="B20" s="34"/>
      <c r="C20" s="34"/>
      <c r="D20" s="18"/>
      <c r="E20" s="19">
        <v>121.95</v>
      </c>
      <c r="F20" s="20">
        <v>6.1999999999999998E-3</v>
      </c>
      <c r="G20" s="21"/>
    </row>
    <row r="21" spans="1:7" x14ac:dyDescent="0.35">
      <c r="A21" s="13"/>
      <c r="B21" s="33"/>
      <c r="C21" s="33"/>
      <c r="D21" s="14"/>
      <c r="E21" s="15"/>
      <c r="F21" s="16"/>
      <c r="G21" s="16"/>
    </row>
    <row r="22" spans="1:7" x14ac:dyDescent="0.35">
      <c r="A22" s="24" t="s">
        <v>121</v>
      </c>
      <c r="B22" s="35"/>
      <c r="C22" s="35"/>
      <c r="D22" s="25"/>
      <c r="E22" s="19">
        <v>121.95</v>
      </c>
      <c r="F22" s="20">
        <v>6.1999999999999998E-3</v>
      </c>
      <c r="G22" s="21"/>
    </row>
    <row r="23" spans="1:7" x14ac:dyDescent="0.35">
      <c r="A23" s="13" t="s">
        <v>264</v>
      </c>
      <c r="B23" s="33"/>
      <c r="C23" s="33"/>
      <c r="D23" s="14"/>
      <c r="E23" s="15">
        <v>3.2947400000000002E-2</v>
      </c>
      <c r="F23" s="16">
        <v>9.9999999999999995E-7</v>
      </c>
      <c r="G23" s="16"/>
    </row>
    <row r="24" spans="1:7" x14ac:dyDescent="0.35">
      <c r="A24" s="13" t="s">
        <v>265</v>
      </c>
      <c r="B24" s="33"/>
      <c r="C24" s="33"/>
      <c r="D24" s="14"/>
      <c r="E24" s="15">
        <v>3795.2970525999999</v>
      </c>
      <c r="F24" s="16">
        <v>0.192999</v>
      </c>
      <c r="G24" s="16">
        <v>4.9306000000000003E-2</v>
      </c>
    </row>
    <row r="25" spans="1:7" x14ac:dyDescent="0.35">
      <c r="A25" s="28" t="s">
        <v>266</v>
      </c>
      <c r="B25" s="36"/>
      <c r="C25" s="36"/>
      <c r="D25" s="29"/>
      <c r="E25" s="30">
        <v>19675.55</v>
      </c>
      <c r="F25" s="31">
        <v>1</v>
      </c>
      <c r="G25" s="31"/>
    </row>
    <row r="30" spans="1:7" x14ac:dyDescent="0.35">
      <c r="A30" s="1" t="s">
        <v>269</v>
      </c>
    </row>
    <row r="31" spans="1:7" x14ac:dyDescent="0.35">
      <c r="A31" s="48" t="s">
        <v>270</v>
      </c>
      <c r="B31" s="3" t="s">
        <v>248</v>
      </c>
    </row>
    <row r="32" spans="1:7" x14ac:dyDescent="0.35">
      <c r="A32" t="s">
        <v>271</v>
      </c>
    </row>
    <row r="33" spans="1:3" x14ac:dyDescent="0.35">
      <c r="A33" t="s">
        <v>272</v>
      </c>
      <c r="B33" t="s">
        <v>273</v>
      </c>
      <c r="C33" t="s">
        <v>273</v>
      </c>
    </row>
    <row r="34" spans="1:3" x14ac:dyDescent="0.35">
      <c r="B34" s="49">
        <v>46052</v>
      </c>
      <c r="C34" s="49">
        <v>46080</v>
      </c>
    </row>
    <row r="35" spans="1:3" x14ac:dyDescent="0.35">
      <c r="A35" t="s">
        <v>274</v>
      </c>
      <c r="B35">
        <v>10.2674</v>
      </c>
      <c r="C35">
        <v>10.3299</v>
      </c>
    </row>
    <row r="36" spans="1:3" x14ac:dyDescent="0.35">
      <c r="A36" t="s">
        <v>275</v>
      </c>
      <c r="B36">
        <v>10.2674</v>
      </c>
      <c r="C36">
        <v>10.3299</v>
      </c>
    </row>
    <row r="37" spans="1:3" x14ac:dyDescent="0.35">
      <c r="A37" t="s">
        <v>276</v>
      </c>
      <c r="B37">
        <v>10.2509</v>
      </c>
      <c r="C37">
        <v>10.311500000000001</v>
      </c>
    </row>
    <row r="38" spans="1:3" x14ac:dyDescent="0.35">
      <c r="A38" t="s">
        <v>277</v>
      </c>
      <c r="B38">
        <v>10.2509</v>
      </c>
      <c r="C38">
        <v>10.311500000000001</v>
      </c>
    </row>
    <row r="40" spans="1:3" x14ac:dyDescent="0.35">
      <c r="A40" t="s">
        <v>278</v>
      </c>
      <c r="B40" s="3" t="s">
        <v>248</v>
      </c>
    </row>
    <row r="41" spans="1:3" x14ac:dyDescent="0.35">
      <c r="A41" t="s">
        <v>279</v>
      </c>
      <c r="B41" s="3" t="s">
        <v>248</v>
      </c>
    </row>
    <row r="42" spans="1:3" ht="29" customHeight="1" x14ac:dyDescent="0.35">
      <c r="A42" s="48" t="s">
        <v>280</v>
      </c>
      <c r="B42" s="3" t="s">
        <v>248</v>
      </c>
    </row>
    <row r="43" spans="1:3" ht="29" customHeight="1" x14ac:dyDescent="0.35">
      <c r="A43" s="48" t="s">
        <v>281</v>
      </c>
      <c r="B43" s="3" t="s">
        <v>248</v>
      </c>
    </row>
    <row r="44" spans="1:3" x14ac:dyDescent="0.35">
      <c r="A44" t="s">
        <v>283</v>
      </c>
      <c r="B44" s="50" t="s">
        <v>248</v>
      </c>
    </row>
    <row r="45" spans="1:3" ht="43.5" customHeight="1" x14ac:dyDescent="0.35">
      <c r="A45" s="48" t="s">
        <v>751</v>
      </c>
      <c r="B45" s="3" t="s">
        <v>248</v>
      </c>
    </row>
    <row r="46" spans="1:3" x14ac:dyDescent="0.35">
      <c r="B46" s="3"/>
    </row>
    <row r="47" spans="1:3" ht="29" customHeight="1" x14ac:dyDescent="0.35">
      <c r="A47" s="48" t="s">
        <v>752</v>
      </c>
      <c r="B47" s="3" t="s">
        <v>248</v>
      </c>
    </row>
    <row r="48" spans="1:3" ht="29" customHeight="1" x14ac:dyDescent="0.35">
      <c r="A48" s="48" t="s">
        <v>753</v>
      </c>
      <c r="B48" t="s">
        <v>248</v>
      </c>
    </row>
    <row r="49" spans="1:4" ht="29" customHeight="1" x14ac:dyDescent="0.35">
      <c r="A49" s="48" t="s">
        <v>754</v>
      </c>
      <c r="B49" s="3" t="s">
        <v>248</v>
      </c>
    </row>
    <row r="50" spans="1:4" ht="29" customHeight="1" x14ac:dyDescent="0.35">
      <c r="A50" s="48" t="s">
        <v>755</v>
      </c>
      <c r="B50" s="3" t="s">
        <v>248</v>
      </c>
    </row>
    <row r="52" spans="1:4" ht="70" customHeight="1" x14ac:dyDescent="0.35">
      <c r="A52" s="75" t="s">
        <v>298</v>
      </c>
      <c r="B52" s="75" t="s">
        <v>299</v>
      </c>
      <c r="C52" s="75" t="s">
        <v>300</v>
      </c>
      <c r="D52" s="75" t="s">
        <v>301</v>
      </c>
    </row>
    <row r="53" spans="1:4" ht="70" customHeight="1" x14ac:dyDescent="0.35">
      <c r="A53" s="75" t="s">
        <v>889</v>
      </c>
      <c r="B53" s="75"/>
      <c r="C53" s="75" t="s">
        <v>326</v>
      </c>
      <c r="D53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79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890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891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33</v>
      </c>
      <c r="B8" s="33" t="s">
        <v>34</v>
      </c>
      <c r="C8" s="33" t="s">
        <v>32</v>
      </c>
      <c r="D8" s="14">
        <v>183930</v>
      </c>
      <c r="E8" s="15">
        <v>817.94</v>
      </c>
      <c r="F8" s="16">
        <v>5.6899999999999999E-2</v>
      </c>
      <c r="G8" s="16"/>
    </row>
    <row r="9" spans="1:8" x14ac:dyDescent="0.35">
      <c r="A9" s="13" t="s">
        <v>665</v>
      </c>
      <c r="B9" s="33" t="s">
        <v>666</v>
      </c>
      <c r="C9" s="33" t="s">
        <v>532</v>
      </c>
      <c r="D9" s="14">
        <v>59646</v>
      </c>
      <c r="E9" s="15">
        <v>770.45</v>
      </c>
      <c r="F9" s="16">
        <v>5.3600000000000002E-2</v>
      </c>
      <c r="G9" s="16"/>
    </row>
    <row r="10" spans="1:8" x14ac:dyDescent="0.35">
      <c r="A10" s="13" t="s">
        <v>550</v>
      </c>
      <c r="B10" s="33" t="s">
        <v>551</v>
      </c>
      <c r="C10" s="33" t="s">
        <v>60</v>
      </c>
      <c r="D10" s="14">
        <v>32732</v>
      </c>
      <c r="E10" s="15">
        <v>765.31</v>
      </c>
      <c r="F10" s="16">
        <v>5.3199999999999997E-2</v>
      </c>
      <c r="G10" s="16"/>
    </row>
    <row r="11" spans="1:8" x14ac:dyDescent="0.35">
      <c r="A11" s="13" t="s">
        <v>673</v>
      </c>
      <c r="B11" s="33" t="s">
        <v>674</v>
      </c>
      <c r="C11" s="33" t="s">
        <v>532</v>
      </c>
      <c r="D11" s="14">
        <v>11214</v>
      </c>
      <c r="E11" s="15">
        <v>673.12</v>
      </c>
      <c r="F11" s="16">
        <v>4.6800000000000001E-2</v>
      </c>
      <c r="G11" s="16"/>
    </row>
    <row r="12" spans="1:8" x14ac:dyDescent="0.35">
      <c r="A12" s="13" t="s">
        <v>548</v>
      </c>
      <c r="B12" s="33" t="s">
        <v>549</v>
      </c>
      <c r="C12" s="33" t="s">
        <v>39</v>
      </c>
      <c r="D12" s="14">
        <v>4465</v>
      </c>
      <c r="E12" s="15">
        <v>663.37</v>
      </c>
      <c r="F12" s="16">
        <v>4.6100000000000002E-2</v>
      </c>
      <c r="G12" s="16"/>
    </row>
    <row r="13" spans="1:8" x14ac:dyDescent="0.35">
      <c r="A13" s="13" t="s">
        <v>892</v>
      </c>
      <c r="B13" s="33" t="s">
        <v>893</v>
      </c>
      <c r="C13" s="33" t="s">
        <v>894</v>
      </c>
      <c r="D13" s="14">
        <v>145563</v>
      </c>
      <c r="E13" s="15">
        <v>626.87</v>
      </c>
      <c r="F13" s="16">
        <v>4.36E-2</v>
      </c>
      <c r="G13" s="16"/>
    </row>
    <row r="14" spans="1:8" x14ac:dyDescent="0.35">
      <c r="A14" s="13" t="s">
        <v>528</v>
      </c>
      <c r="B14" s="33" t="s">
        <v>529</v>
      </c>
      <c r="C14" s="33" t="s">
        <v>501</v>
      </c>
      <c r="D14" s="14">
        <v>44767</v>
      </c>
      <c r="E14" s="15">
        <v>621.86</v>
      </c>
      <c r="F14" s="16">
        <v>4.3200000000000002E-2</v>
      </c>
      <c r="G14" s="16"/>
    </row>
    <row r="15" spans="1:8" x14ac:dyDescent="0.35">
      <c r="A15" s="13" t="s">
        <v>540</v>
      </c>
      <c r="B15" s="33" t="s">
        <v>541</v>
      </c>
      <c r="C15" s="33" t="s">
        <v>501</v>
      </c>
      <c r="D15" s="14">
        <v>23142</v>
      </c>
      <c r="E15" s="15">
        <v>610.35</v>
      </c>
      <c r="F15" s="16">
        <v>4.24E-2</v>
      </c>
      <c r="G15" s="16"/>
    </row>
    <row r="16" spans="1:8" x14ac:dyDescent="0.35">
      <c r="A16" s="13" t="s">
        <v>895</v>
      </c>
      <c r="B16" s="33" t="s">
        <v>896</v>
      </c>
      <c r="C16" s="33" t="s">
        <v>39</v>
      </c>
      <c r="D16" s="14">
        <v>6078</v>
      </c>
      <c r="E16" s="15">
        <v>606.13</v>
      </c>
      <c r="F16" s="16">
        <v>4.2099999999999999E-2</v>
      </c>
      <c r="G16" s="16"/>
    </row>
    <row r="17" spans="1:7" x14ac:dyDescent="0.35">
      <c r="A17" s="13" t="s">
        <v>499</v>
      </c>
      <c r="B17" s="33" t="s">
        <v>500</v>
      </c>
      <c r="C17" s="33" t="s">
        <v>501</v>
      </c>
      <c r="D17" s="14">
        <v>45832</v>
      </c>
      <c r="E17" s="15">
        <v>595.86</v>
      </c>
      <c r="F17" s="16">
        <v>4.1399999999999999E-2</v>
      </c>
      <c r="G17" s="16"/>
    </row>
    <row r="18" spans="1:7" x14ac:dyDescent="0.35">
      <c r="A18" s="13" t="s">
        <v>58</v>
      </c>
      <c r="B18" s="33" t="s">
        <v>59</v>
      </c>
      <c r="C18" s="33" t="s">
        <v>60</v>
      </c>
      <c r="D18" s="14">
        <v>187814</v>
      </c>
      <c r="E18" s="15">
        <v>588.98</v>
      </c>
      <c r="F18" s="16">
        <v>4.0899999999999999E-2</v>
      </c>
      <c r="G18" s="16"/>
    </row>
    <row r="19" spans="1:7" x14ac:dyDescent="0.35">
      <c r="A19" s="13" t="s">
        <v>663</v>
      </c>
      <c r="B19" s="33" t="s">
        <v>664</v>
      </c>
      <c r="C19" s="33" t="s">
        <v>39</v>
      </c>
      <c r="D19" s="14">
        <v>7343</v>
      </c>
      <c r="E19" s="15">
        <v>588.21</v>
      </c>
      <c r="F19" s="16">
        <v>4.0899999999999999E-2</v>
      </c>
      <c r="G19" s="16"/>
    </row>
    <row r="20" spans="1:7" x14ac:dyDescent="0.35">
      <c r="A20" s="13" t="s">
        <v>671</v>
      </c>
      <c r="B20" s="33" t="s">
        <v>672</v>
      </c>
      <c r="C20" s="33" t="s">
        <v>537</v>
      </c>
      <c r="D20" s="14">
        <v>20737</v>
      </c>
      <c r="E20" s="15">
        <v>492.75</v>
      </c>
      <c r="F20" s="16">
        <v>3.4299999999999997E-2</v>
      </c>
      <c r="G20" s="16"/>
    </row>
    <row r="21" spans="1:7" x14ac:dyDescent="0.35">
      <c r="A21" s="13" t="s">
        <v>30</v>
      </c>
      <c r="B21" s="33" t="s">
        <v>31</v>
      </c>
      <c r="C21" s="33" t="s">
        <v>32</v>
      </c>
      <c r="D21" s="14">
        <v>11520</v>
      </c>
      <c r="E21" s="15">
        <v>450.8</v>
      </c>
      <c r="F21" s="16">
        <v>3.1300000000000001E-2</v>
      </c>
      <c r="G21" s="16"/>
    </row>
    <row r="22" spans="1:7" x14ac:dyDescent="0.35">
      <c r="A22" s="13" t="s">
        <v>85</v>
      </c>
      <c r="B22" s="33" t="s">
        <v>86</v>
      </c>
      <c r="C22" s="33" t="s">
        <v>63</v>
      </c>
      <c r="D22" s="14">
        <v>6858</v>
      </c>
      <c r="E22" s="15">
        <v>439.49</v>
      </c>
      <c r="F22" s="16">
        <v>3.0499999999999999E-2</v>
      </c>
      <c r="G22" s="16"/>
    </row>
    <row r="23" spans="1:7" x14ac:dyDescent="0.35">
      <c r="A23" s="13" t="s">
        <v>897</v>
      </c>
      <c r="B23" s="33" t="s">
        <v>898</v>
      </c>
      <c r="C23" s="33" t="s">
        <v>63</v>
      </c>
      <c r="D23" s="14">
        <v>33781</v>
      </c>
      <c r="E23" s="15">
        <v>434.53</v>
      </c>
      <c r="F23" s="16">
        <v>3.0200000000000001E-2</v>
      </c>
      <c r="G23" s="16"/>
    </row>
    <row r="24" spans="1:7" x14ac:dyDescent="0.35">
      <c r="A24" s="13" t="s">
        <v>899</v>
      </c>
      <c r="B24" s="33" t="s">
        <v>900</v>
      </c>
      <c r="C24" s="33" t="s">
        <v>52</v>
      </c>
      <c r="D24" s="14">
        <v>71211</v>
      </c>
      <c r="E24" s="15">
        <v>429.97</v>
      </c>
      <c r="F24" s="16">
        <v>2.9899999999999999E-2</v>
      </c>
      <c r="G24" s="16"/>
    </row>
    <row r="25" spans="1:7" x14ac:dyDescent="0.35">
      <c r="A25" s="13" t="s">
        <v>901</v>
      </c>
      <c r="B25" s="33" t="s">
        <v>902</v>
      </c>
      <c r="C25" s="33" t="s">
        <v>610</v>
      </c>
      <c r="D25" s="14">
        <v>86705</v>
      </c>
      <c r="E25" s="15">
        <v>391.39</v>
      </c>
      <c r="F25" s="16">
        <v>2.7199999999999998E-2</v>
      </c>
      <c r="G25" s="16"/>
    </row>
    <row r="26" spans="1:7" x14ac:dyDescent="0.35">
      <c r="A26" s="13" t="s">
        <v>533</v>
      </c>
      <c r="B26" s="33" t="s">
        <v>534</v>
      </c>
      <c r="C26" s="33" t="s">
        <v>501</v>
      </c>
      <c r="D26" s="14">
        <v>28599</v>
      </c>
      <c r="E26" s="15">
        <v>388.32</v>
      </c>
      <c r="F26" s="16">
        <v>2.7E-2</v>
      </c>
      <c r="G26" s="16"/>
    </row>
    <row r="27" spans="1:7" x14ac:dyDescent="0.35">
      <c r="A27" s="13" t="s">
        <v>104</v>
      </c>
      <c r="B27" s="33" t="s">
        <v>105</v>
      </c>
      <c r="C27" s="33" t="s">
        <v>106</v>
      </c>
      <c r="D27" s="14">
        <v>25551</v>
      </c>
      <c r="E27" s="15">
        <v>381.22</v>
      </c>
      <c r="F27" s="16">
        <v>2.6499999999999999E-2</v>
      </c>
      <c r="G27" s="16"/>
    </row>
    <row r="28" spans="1:7" x14ac:dyDescent="0.35">
      <c r="A28" s="13" t="s">
        <v>903</v>
      </c>
      <c r="B28" s="33" t="s">
        <v>904</v>
      </c>
      <c r="C28" s="33" t="s">
        <v>562</v>
      </c>
      <c r="D28" s="14">
        <v>6185</v>
      </c>
      <c r="E28" s="15">
        <v>375.62</v>
      </c>
      <c r="F28" s="16">
        <v>2.6100000000000002E-2</v>
      </c>
      <c r="G28" s="16"/>
    </row>
    <row r="29" spans="1:7" x14ac:dyDescent="0.35">
      <c r="A29" s="13" t="s">
        <v>683</v>
      </c>
      <c r="B29" s="33" t="s">
        <v>684</v>
      </c>
      <c r="C29" s="33" t="s">
        <v>106</v>
      </c>
      <c r="D29" s="14">
        <v>2765</v>
      </c>
      <c r="E29" s="15">
        <v>373.39</v>
      </c>
      <c r="F29" s="16">
        <v>2.5999999999999999E-2</v>
      </c>
      <c r="G29" s="16"/>
    </row>
    <row r="30" spans="1:7" x14ac:dyDescent="0.35">
      <c r="A30" s="13" t="s">
        <v>905</v>
      </c>
      <c r="B30" s="33" t="s">
        <v>906</v>
      </c>
      <c r="C30" s="33" t="s">
        <v>610</v>
      </c>
      <c r="D30" s="14">
        <v>22922</v>
      </c>
      <c r="E30" s="15">
        <v>316.51</v>
      </c>
      <c r="F30" s="16">
        <v>2.1999999999999999E-2</v>
      </c>
      <c r="G30" s="16"/>
    </row>
    <row r="31" spans="1:7" x14ac:dyDescent="0.35">
      <c r="A31" s="13" t="s">
        <v>907</v>
      </c>
      <c r="B31" s="33" t="s">
        <v>908</v>
      </c>
      <c r="C31" s="33" t="s">
        <v>537</v>
      </c>
      <c r="D31" s="14">
        <v>21632</v>
      </c>
      <c r="E31" s="15">
        <v>302.22000000000003</v>
      </c>
      <c r="F31" s="16">
        <v>2.1000000000000001E-2</v>
      </c>
      <c r="G31" s="16"/>
    </row>
    <row r="32" spans="1:7" x14ac:dyDescent="0.35">
      <c r="A32" s="13" t="s">
        <v>909</v>
      </c>
      <c r="B32" s="33" t="s">
        <v>910</v>
      </c>
      <c r="C32" s="33" t="s">
        <v>501</v>
      </c>
      <c r="D32" s="14">
        <v>148551</v>
      </c>
      <c r="E32" s="15">
        <v>298.52999999999997</v>
      </c>
      <c r="F32" s="16">
        <v>2.0799999999999999E-2</v>
      </c>
      <c r="G32" s="16"/>
    </row>
    <row r="33" spans="1:7" x14ac:dyDescent="0.35">
      <c r="A33" s="13" t="s">
        <v>911</v>
      </c>
      <c r="B33" s="33" t="s">
        <v>912</v>
      </c>
      <c r="C33" s="33" t="s">
        <v>109</v>
      </c>
      <c r="D33" s="14">
        <v>24072</v>
      </c>
      <c r="E33" s="15">
        <v>293.08</v>
      </c>
      <c r="F33" s="16">
        <v>2.0400000000000001E-2</v>
      </c>
      <c r="G33" s="16"/>
    </row>
    <row r="34" spans="1:7" x14ac:dyDescent="0.35">
      <c r="A34" s="13" t="s">
        <v>679</v>
      </c>
      <c r="B34" s="33" t="s">
        <v>680</v>
      </c>
      <c r="C34" s="33" t="s">
        <v>501</v>
      </c>
      <c r="D34" s="14">
        <v>6511</v>
      </c>
      <c r="E34" s="15">
        <v>290.52</v>
      </c>
      <c r="F34" s="16">
        <v>2.0199999999999999E-2</v>
      </c>
      <c r="G34" s="16"/>
    </row>
    <row r="35" spans="1:7" x14ac:dyDescent="0.35">
      <c r="A35" s="13" t="s">
        <v>913</v>
      </c>
      <c r="B35" s="33" t="s">
        <v>914</v>
      </c>
      <c r="C35" s="33" t="s">
        <v>89</v>
      </c>
      <c r="D35" s="14">
        <v>786</v>
      </c>
      <c r="E35" s="15">
        <v>286.3</v>
      </c>
      <c r="F35" s="16">
        <v>1.9900000000000001E-2</v>
      </c>
      <c r="G35" s="16"/>
    </row>
    <row r="36" spans="1:7" x14ac:dyDescent="0.35">
      <c r="A36" s="13" t="s">
        <v>915</v>
      </c>
      <c r="B36" s="33" t="s">
        <v>916</v>
      </c>
      <c r="C36" s="33" t="s">
        <v>63</v>
      </c>
      <c r="D36" s="14">
        <v>26585</v>
      </c>
      <c r="E36" s="15">
        <v>245.03</v>
      </c>
      <c r="F36" s="16">
        <v>1.7000000000000001E-2</v>
      </c>
      <c r="G36" s="16"/>
    </row>
    <row r="37" spans="1:7" x14ac:dyDescent="0.35">
      <c r="A37" s="13" t="s">
        <v>917</v>
      </c>
      <c r="B37" s="33" t="s">
        <v>918</v>
      </c>
      <c r="C37" s="33" t="s">
        <v>92</v>
      </c>
      <c r="D37" s="14">
        <v>10715</v>
      </c>
      <c r="E37" s="15">
        <v>238.4</v>
      </c>
      <c r="F37" s="16">
        <v>1.66E-2</v>
      </c>
      <c r="G37" s="16"/>
    </row>
    <row r="38" spans="1:7" x14ac:dyDescent="0.35">
      <c r="A38" s="17" t="s">
        <v>120</v>
      </c>
      <c r="B38" s="34"/>
      <c r="C38" s="34"/>
      <c r="D38" s="18"/>
      <c r="E38" s="37">
        <v>14356.52</v>
      </c>
      <c r="F38" s="38">
        <v>0.998</v>
      </c>
      <c r="G38" s="21"/>
    </row>
    <row r="39" spans="1:7" x14ac:dyDescent="0.35">
      <c r="A39" s="17" t="s">
        <v>743</v>
      </c>
      <c r="B39" s="33"/>
      <c r="C39" s="33"/>
      <c r="D39" s="14"/>
      <c r="E39" s="15"/>
      <c r="F39" s="16"/>
      <c r="G39" s="16"/>
    </row>
    <row r="40" spans="1:7" x14ac:dyDescent="0.35">
      <c r="A40" s="17" t="s">
        <v>120</v>
      </c>
      <c r="B40" s="33"/>
      <c r="C40" s="33"/>
      <c r="D40" s="14"/>
      <c r="E40" s="39" t="s">
        <v>248</v>
      </c>
      <c r="F40" s="40" t="s">
        <v>248</v>
      </c>
      <c r="G40" s="16"/>
    </row>
    <row r="41" spans="1:7" x14ac:dyDescent="0.35">
      <c r="A41" s="24" t="s">
        <v>121</v>
      </c>
      <c r="B41" s="35"/>
      <c r="C41" s="35"/>
      <c r="D41" s="25"/>
      <c r="E41" s="30">
        <v>14356.52</v>
      </c>
      <c r="F41" s="31">
        <v>0.998</v>
      </c>
      <c r="G41" s="21"/>
    </row>
    <row r="42" spans="1:7" x14ac:dyDescent="0.35">
      <c r="A42" s="13"/>
      <c r="B42" s="33"/>
      <c r="C42" s="33"/>
      <c r="D42" s="14"/>
      <c r="E42" s="15"/>
      <c r="F42" s="16"/>
      <c r="G42" s="16"/>
    </row>
    <row r="43" spans="1:7" x14ac:dyDescent="0.35">
      <c r="A43" s="13"/>
      <c r="B43" s="33"/>
      <c r="C43" s="33"/>
      <c r="D43" s="14"/>
      <c r="E43" s="15"/>
      <c r="F43" s="16"/>
      <c r="G43" s="16"/>
    </row>
    <row r="44" spans="1:7" x14ac:dyDescent="0.35">
      <c r="A44" s="17" t="s">
        <v>262</v>
      </c>
      <c r="B44" s="33"/>
      <c r="C44" s="33"/>
      <c r="D44" s="14"/>
      <c r="E44" s="15"/>
      <c r="F44" s="16"/>
      <c r="G44" s="16"/>
    </row>
    <row r="45" spans="1:7" x14ac:dyDescent="0.35">
      <c r="A45" s="13" t="s">
        <v>263</v>
      </c>
      <c r="B45" s="33"/>
      <c r="C45" s="33"/>
      <c r="D45" s="14"/>
      <c r="E45" s="15">
        <v>23.99</v>
      </c>
      <c r="F45" s="16">
        <v>1.6999999999999999E-3</v>
      </c>
      <c r="G45" s="16">
        <v>4.9306000000000003E-2</v>
      </c>
    </row>
    <row r="46" spans="1:7" x14ac:dyDescent="0.35">
      <c r="A46" s="17" t="s">
        <v>120</v>
      </c>
      <c r="B46" s="34"/>
      <c r="C46" s="34"/>
      <c r="D46" s="18"/>
      <c r="E46" s="37">
        <v>23.99</v>
      </c>
      <c r="F46" s="38">
        <v>1.6999999999999999E-3</v>
      </c>
      <c r="G46" s="21"/>
    </row>
    <row r="47" spans="1:7" x14ac:dyDescent="0.35">
      <c r="A47" s="13"/>
      <c r="B47" s="33"/>
      <c r="C47" s="33"/>
      <c r="D47" s="14"/>
      <c r="E47" s="15"/>
      <c r="F47" s="16"/>
      <c r="G47" s="16"/>
    </row>
    <row r="48" spans="1:7" x14ac:dyDescent="0.35">
      <c r="A48" s="24" t="s">
        <v>121</v>
      </c>
      <c r="B48" s="35"/>
      <c r="C48" s="35"/>
      <c r="D48" s="25"/>
      <c r="E48" s="19">
        <v>23.99</v>
      </c>
      <c r="F48" s="20">
        <v>1.6999999999999999E-3</v>
      </c>
      <c r="G48" s="21"/>
    </row>
    <row r="49" spans="1:7" x14ac:dyDescent="0.35">
      <c r="A49" s="13" t="s">
        <v>264</v>
      </c>
      <c r="B49" s="33"/>
      <c r="C49" s="33"/>
      <c r="D49" s="14"/>
      <c r="E49" s="15">
        <v>6.4815000000000003E-3</v>
      </c>
      <c r="F49" s="16">
        <v>0</v>
      </c>
      <c r="G49" s="16"/>
    </row>
    <row r="50" spans="1:7" x14ac:dyDescent="0.35">
      <c r="A50" s="13" t="s">
        <v>265</v>
      </c>
      <c r="B50" s="33"/>
      <c r="C50" s="33"/>
      <c r="D50" s="14"/>
      <c r="E50" s="15">
        <v>5.8535184999999998</v>
      </c>
      <c r="F50" s="16">
        <v>2.9999999999999997E-4</v>
      </c>
      <c r="G50" s="16">
        <v>4.9306000000000003E-2</v>
      </c>
    </row>
    <row r="51" spans="1:7" x14ac:dyDescent="0.35">
      <c r="A51" s="28" t="s">
        <v>266</v>
      </c>
      <c r="B51" s="36"/>
      <c r="C51" s="36"/>
      <c r="D51" s="29"/>
      <c r="E51" s="30">
        <v>14386.37</v>
      </c>
      <c r="F51" s="31">
        <v>1</v>
      </c>
      <c r="G51" s="31"/>
    </row>
    <row r="56" spans="1:7" x14ac:dyDescent="0.35">
      <c r="A56" s="1" t="s">
        <v>269</v>
      </c>
    </row>
    <row r="57" spans="1:7" x14ac:dyDescent="0.35">
      <c r="A57" s="48" t="s">
        <v>270</v>
      </c>
      <c r="B57" s="3" t="s">
        <v>248</v>
      </c>
    </row>
    <row r="58" spans="1:7" x14ac:dyDescent="0.35">
      <c r="A58" t="s">
        <v>271</v>
      </c>
    </row>
    <row r="59" spans="1:7" x14ac:dyDescent="0.35">
      <c r="A59" t="s">
        <v>272</v>
      </c>
      <c r="B59" t="s">
        <v>273</v>
      </c>
      <c r="C59" t="s">
        <v>273</v>
      </c>
    </row>
    <row r="60" spans="1:7" x14ac:dyDescent="0.35">
      <c r="B60" s="49">
        <v>46052</v>
      </c>
      <c r="C60" s="49">
        <v>46080</v>
      </c>
    </row>
    <row r="61" spans="1:7" x14ac:dyDescent="0.35">
      <c r="A61" t="s">
        <v>645</v>
      </c>
      <c r="B61">
        <v>15.151899999999999</v>
      </c>
      <c r="C61">
        <v>14.523</v>
      </c>
    </row>
    <row r="62" spans="1:7" x14ac:dyDescent="0.35">
      <c r="A62" t="s">
        <v>275</v>
      </c>
      <c r="B62">
        <v>14.940099999999999</v>
      </c>
      <c r="C62">
        <v>14.32</v>
      </c>
    </row>
    <row r="63" spans="1:7" x14ac:dyDescent="0.35">
      <c r="A63" t="s">
        <v>646</v>
      </c>
      <c r="B63">
        <v>14.7422</v>
      </c>
      <c r="C63">
        <v>14.123100000000001</v>
      </c>
    </row>
    <row r="64" spans="1:7" x14ac:dyDescent="0.35">
      <c r="A64" t="s">
        <v>277</v>
      </c>
      <c r="B64">
        <v>14.741199999999999</v>
      </c>
      <c r="C64">
        <v>14.1221</v>
      </c>
    </row>
    <row r="66" spans="1:4" x14ac:dyDescent="0.35">
      <c r="A66" t="s">
        <v>278</v>
      </c>
      <c r="B66" s="3" t="s">
        <v>248</v>
      </c>
    </row>
    <row r="67" spans="1:4" x14ac:dyDescent="0.35">
      <c r="A67" t="s">
        <v>279</v>
      </c>
      <c r="B67" s="3" t="s">
        <v>248</v>
      </c>
    </row>
    <row r="68" spans="1:4" ht="29" customHeight="1" x14ac:dyDescent="0.35">
      <c r="A68" s="48" t="s">
        <v>280</v>
      </c>
      <c r="B68" s="3" t="s">
        <v>248</v>
      </c>
    </row>
    <row r="69" spans="1:4" ht="29" customHeight="1" x14ac:dyDescent="0.35">
      <c r="A69" s="48" t="s">
        <v>281</v>
      </c>
      <c r="B69" s="3" t="s">
        <v>248</v>
      </c>
    </row>
    <row r="70" spans="1:4" x14ac:dyDescent="0.35">
      <c r="A70" t="s">
        <v>283</v>
      </c>
      <c r="B70" s="50">
        <v>0.50649999999999995</v>
      </c>
    </row>
    <row r="71" spans="1:4" ht="43.5" customHeight="1" x14ac:dyDescent="0.35">
      <c r="A71" s="48" t="s">
        <v>284</v>
      </c>
      <c r="B71" s="3" t="s">
        <v>248</v>
      </c>
    </row>
    <row r="72" spans="1:4" x14ac:dyDescent="0.35">
      <c r="B72" s="3"/>
    </row>
    <row r="73" spans="1:4" ht="29" customHeight="1" x14ac:dyDescent="0.35">
      <c r="A73" s="48" t="s">
        <v>285</v>
      </c>
      <c r="B73" s="3" t="s">
        <v>248</v>
      </c>
    </row>
    <row r="74" spans="1:4" ht="29" customHeight="1" x14ac:dyDescent="0.35">
      <c r="A74" s="48" t="s">
        <v>286</v>
      </c>
      <c r="B74" t="s">
        <v>248</v>
      </c>
    </row>
    <row r="75" spans="1:4" ht="29" customHeight="1" x14ac:dyDescent="0.35">
      <c r="A75" s="48" t="s">
        <v>287</v>
      </c>
      <c r="B75" s="3" t="s">
        <v>248</v>
      </c>
    </row>
    <row r="76" spans="1:4" ht="29" customHeight="1" x14ac:dyDescent="0.35">
      <c r="A76" s="48" t="s">
        <v>288</v>
      </c>
      <c r="B76" s="3" t="s">
        <v>248</v>
      </c>
    </row>
    <row r="78" spans="1:4" ht="70" customHeight="1" x14ac:dyDescent="0.35">
      <c r="A78" s="75" t="s">
        <v>298</v>
      </c>
      <c r="B78" s="75" t="s">
        <v>299</v>
      </c>
      <c r="C78" s="75" t="s">
        <v>300</v>
      </c>
      <c r="D78" s="75" t="s">
        <v>301</v>
      </c>
    </row>
    <row r="79" spans="1:4" ht="70" customHeight="1" x14ac:dyDescent="0.35">
      <c r="A79" s="75" t="s">
        <v>919</v>
      </c>
      <c r="B79" s="75"/>
      <c r="C79" s="75" t="s">
        <v>328</v>
      </c>
      <c r="D7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96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920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921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67292</v>
      </c>
      <c r="E8" s="15">
        <v>597.38</v>
      </c>
      <c r="F8" s="16">
        <v>4.8800000000000003E-2</v>
      </c>
      <c r="G8" s="16"/>
    </row>
    <row r="9" spans="1:8" x14ac:dyDescent="0.35">
      <c r="A9" s="13" t="s">
        <v>25</v>
      </c>
      <c r="B9" s="33" t="s">
        <v>26</v>
      </c>
      <c r="C9" s="33" t="s">
        <v>13</v>
      </c>
      <c r="D9" s="14">
        <v>31420</v>
      </c>
      <c r="E9" s="15">
        <v>433.25</v>
      </c>
      <c r="F9" s="16">
        <v>3.5400000000000001E-2</v>
      </c>
      <c r="G9" s="16"/>
    </row>
    <row r="10" spans="1:8" x14ac:dyDescent="0.35">
      <c r="A10" s="13" t="s">
        <v>20</v>
      </c>
      <c r="B10" s="33" t="s">
        <v>21</v>
      </c>
      <c r="C10" s="33" t="s">
        <v>22</v>
      </c>
      <c r="D10" s="14">
        <v>29702</v>
      </c>
      <c r="E10" s="15">
        <v>414.02</v>
      </c>
      <c r="F10" s="16">
        <v>3.39E-2</v>
      </c>
      <c r="G10" s="16"/>
    </row>
    <row r="11" spans="1:8" x14ac:dyDescent="0.35">
      <c r="A11" s="13" t="s">
        <v>23</v>
      </c>
      <c r="B11" s="33" t="s">
        <v>24</v>
      </c>
      <c r="C11" s="33" t="s">
        <v>19</v>
      </c>
      <c r="D11" s="14">
        <v>12258</v>
      </c>
      <c r="E11" s="15">
        <v>230.36</v>
      </c>
      <c r="F11" s="16">
        <v>1.8800000000000001E-2</v>
      </c>
      <c r="G11" s="16"/>
    </row>
    <row r="12" spans="1:8" x14ac:dyDescent="0.35">
      <c r="A12" s="13" t="s">
        <v>486</v>
      </c>
      <c r="B12" s="33" t="s">
        <v>487</v>
      </c>
      <c r="C12" s="33" t="s">
        <v>488</v>
      </c>
      <c r="D12" s="14">
        <v>5166</v>
      </c>
      <c r="E12" s="15">
        <v>221.02</v>
      </c>
      <c r="F12" s="16">
        <v>1.8100000000000002E-2</v>
      </c>
      <c r="G12" s="16"/>
    </row>
    <row r="13" spans="1:8" x14ac:dyDescent="0.35">
      <c r="A13" s="13" t="s">
        <v>489</v>
      </c>
      <c r="B13" s="33" t="s">
        <v>490</v>
      </c>
      <c r="C13" s="33" t="s">
        <v>13</v>
      </c>
      <c r="D13" s="14">
        <v>18252</v>
      </c>
      <c r="E13" s="15">
        <v>219.33</v>
      </c>
      <c r="F13" s="16">
        <v>1.7899999999999999E-2</v>
      </c>
      <c r="G13" s="16"/>
    </row>
    <row r="14" spans="1:8" x14ac:dyDescent="0.35">
      <c r="A14" s="13" t="s">
        <v>499</v>
      </c>
      <c r="B14" s="33" t="s">
        <v>500</v>
      </c>
      <c r="C14" s="33" t="s">
        <v>501</v>
      </c>
      <c r="D14" s="14">
        <v>15410</v>
      </c>
      <c r="E14" s="15">
        <v>200.35</v>
      </c>
      <c r="F14" s="16">
        <v>1.6400000000000001E-2</v>
      </c>
      <c r="G14" s="16"/>
    </row>
    <row r="15" spans="1:8" x14ac:dyDescent="0.35">
      <c r="A15" s="13" t="s">
        <v>98</v>
      </c>
      <c r="B15" s="33" t="s">
        <v>99</v>
      </c>
      <c r="C15" s="33" t="s">
        <v>100</v>
      </c>
      <c r="D15" s="14">
        <v>6643</v>
      </c>
      <c r="E15" s="15">
        <v>179.83</v>
      </c>
      <c r="F15" s="16">
        <v>1.47E-2</v>
      </c>
      <c r="G15" s="16"/>
    </row>
    <row r="16" spans="1:8" x14ac:dyDescent="0.35">
      <c r="A16" s="13" t="s">
        <v>75</v>
      </c>
      <c r="B16" s="33" t="s">
        <v>76</v>
      </c>
      <c r="C16" s="33" t="s">
        <v>13</v>
      </c>
      <c r="D16" s="14">
        <v>12608</v>
      </c>
      <c r="E16" s="15">
        <v>174.48</v>
      </c>
      <c r="F16" s="16">
        <v>1.43E-2</v>
      </c>
      <c r="G16" s="16"/>
    </row>
    <row r="17" spans="1:7" x14ac:dyDescent="0.35">
      <c r="A17" s="13" t="s">
        <v>35</v>
      </c>
      <c r="B17" s="33" t="s">
        <v>36</v>
      </c>
      <c r="C17" s="33" t="s">
        <v>13</v>
      </c>
      <c r="D17" s="14">
        <v>32347</v>
      </c>
      <c r="E17" s="15">
        <v>134.30000000000001</v>
      </c>
      <c r="F17" s="16">
        <v>1.0999999999999999E-2</v>
      </c>
      <c r="G17" s="16"/>
    </row>
    <row r="18" spans="1:7" x14ac:dyDescent="0.35">
      <c r="A18" s="13" t="s">
        <v>37</v>
      </c>
      <c r="B18" s="33" t="s">
        <v>38</v>
      </c>
      <c r="C18" s="33" t="s">
        <v>39</v>
      </c>
      <c r="D18" s="14">
        <v>3928</v>
      </c>
      <c r="E18" s="15">
        <v>133.44999999999999</v>
      </c>
      <c r="F18" s="16">
        <v>1.09E-2</v>
      </c>
      <c r="G18" s="16"/>
    </row>
    <row r="19" spans="1:7" x14ac:dyDescent="0.35">
      <c r="A19" s="13" t="s">
        <v>58</v>
      </c>
      <c r="B19" s="33" t="s">
        <v>59</v>
      </c>
      <c r="C19" s="33" t="s">
        <v>60</v>
      </c>
      <c r="D19" s="14">
        <v>42394</v>
      </c>
      <c r="E19" s="15">
        <v>132.94999999999999</v>
      </c>
      <c r="F19" s="16">
        <v>1.09E-2</v>
      </c>
      <c r="G19" s="16"/>
    </row>
    <row r="20" spans="1:7" x14ac:dyDescent="0.35">
      <c r="A20" s="13" t="s">
        <v>667</v>
      </c>
      <c r="B20" s="33" t="s">
        <v>668</v>
      </c>
      <c r="C20" s="33" t="s">
        <v>39</v>
      </c>
      <c r="D20" s="14">
        <v>2111</v>
      </c>
      <c r="E20" s="15">
        <v>120.54</v>
      </c>
      <c r="F20" s="16">
        <v>9.9000000000000008E-3</v>
      </c>
      <c r="G20" s="16"/>
    </row>
    <row r="21" spans="1:7" x14ac:dyDescent="0.35">
      <c r="A21" s="13" t="s">
        <v>542</v>
      </c>
      <c r="B21" s="33" t="s">
        <v>543</v>
      </c>
      <c r="C21" s="33" t="s">
        <v>13</v>
      </c>
      <c r="D21" s="14">
        <v>39996</v>
      </c>
      <c r="E21" s="15">
        <v>119.93</v>
      </c>
      <c r="F21" s="16">
        <v>9.7999999999999997E-3</v>
      </c>
      <c r="G21" s="16"/>
    </row>
    <row r="22" spans="1:7" x14ac:dyDescent="0.35">
      <c r="A22" s="13" t="s">
        <v>540</v>
      </c>
      <c r="B22" s="33" t="s">
        <v>541</v>
      </c>
      <c r="C22" s="33" t="s">
        <v>501</v>
      </c>
      <c r="D22" s="14">
        <v>4492</v>
      </c>
      <c r="E22" s="15">
        <v>118.47</v>
      </c>
      <c r="F22" s="16">
        <v>9.7000000000000003E-3</v>
      </c>
      <c r="G22" s="16"/>
    </row>
    <row r="23" spans="1:7" x14ac:dyDescent="0.35">
      <c r="A23" s="13" t="s">
        <v>592</v>
      </c>
      <c r="B23" s="33" t="s">
        <v>593</v>
      </c>
      <c r="C23" s="33" t="s">
        <v>55</v>
      </c>
      <c r="D23" s="14">
        <v>11679</v>
      </c>
      <c r="E23" s="15">
        <v>116.31</v>
      </c>
      <c r="F23" s="16">
        <v>9.4999999999999998E-3</v>
      </c>
      <c r="G23" s="16"/>
    </row>
    <row r="24" spans="1:7" x14ac:dyDescent="0.35">
      <c r="A24" s="13" t="s">
        <v>669</v>
      </c>
      <c r="B24" s="33" t="s">
        <v>670</v>
      </c>
      <c r="C24" s="33" t="s">
        <v>556</v>
      </c>
      <c r="D24" s="14">
        <v>2196</v>
      </c>
      <c r="E24" s="15">
        <v>107.57</v>
      </c>
      <c r="F24" s="16">
        <v>8.8000000000000005E-3</v>
      </c>
      <c r="G24" s="16"/>
    </row>
    <row r="25" spans="1:7" x14ac:dyDescent="0.35">
      <c r="A25" s="13" t="s">
        <v>922</v>
      </c>
      <c r="B25" s="33" t="s">
        <v>923</v>
      </c>
      <c r="C25" s="33" t="s">
        <v>13</v>
      </c>
      <c r="D25" s="14">
        <v>10708</v>
      </c>
      <c r="E25" s="15">
        <v>102.45</v>
      </c>
      <c r="F25" s="16">
        <v>8.3999999999999995E-3</v>
      </c>
      <c r="G25" s="16"/>
    </row>
    <row r="26" spans="1:7" x14ac:dyDescent="0.35">
      <c r="A26" s="13" t="s">
        <v>557</v>
      </c>
      <c r="B26" s="33" t="s">
        <v>558</v>
      </c>
      <c r="C26" s="33" t="s">
        <v>559</v>
      </c>
      <c r="D26" s="14">
        <v>46516</v>
      </c>
      <c r="E26" s="15">
        <v>98.2</v>
      </c>
      <c r="F26" s="16">
        <v>8.0000000000000002E-3</v>
      </c>
      <c r="G26" s="16"/>
    </row>
    <row r="27" spans="1:7" x14ac:dyDescent="0.35">
      <c r="A27" s="13" t="s">
        <v>924</v>
      </c>
      <c r="B27" s="33" t="s">
        <v>925</v>
      </c>
      <c r="C27" s="33" t="s">
        <v>19</v>
      </c>
      <c r="D27" s="14">
        <v>21042</v>
      </c>
      <c r="E27" s="15">
        <v>95.73</v>
      </c>
      <c r="F27" s="16">
        <v>7.7999999999999996E-3</v>
      </c>
      <c r="G27" s="16"/>
    </row>
    <row r="28" spans="1:7" x14ac:dyDescent="0.35">
      <c r="A28" s="13" t="s">
        <v>550</v>
      </c>
      <c r="B28" s="33" t="s">
        <v>551</v>
      </c>
      <c r="C28" s="33" t="s">
        <v>60</v>
      </c>
      <c r="D28" s="14">
        <v>3905</v>
      </c>
      <c r="E28" s="15">
        <v>91.3</v>
      </c>
      <c r="F28" s="16">
        <v>7.4999999999999997E-3</v>
      </c>
      <c r="G28" s="16"/>
    </row>
    <row r="29" spans="1:7" x14ac:dyDescent="0.35">
      <c r="A29" s="13" t="s">
        <v>538</v>
      </c>
      <c r="B29" s="33" t="s">
        <v>539</v>
      </c>
      <c r="C29" s="33" t="s">
        <v>63</v>
      </c>
      <c r="D29" s="14">
        <v>3942</v>
      </c>
      <c r="E29" s="15">
        <v>90.74</v>
      </c>
      <c r="F29" s="16">
        <v>7.4000000000000003E-3</v>
      </c>
      <c r="G29" s="16"/>
    </row>
    <row r="30" spans="1:7" x14ac:dyDescent="0.35">
      <c r="A30" s="13" t="s">
        <v>675</v>
      </c>
      <c r="B30" s="33" t="s">
        <v>676</v>
      </c>
      <c r="C30" s="33" t="s">
        <v>100</v>
      </c>
      <c r="D30" s="14">
        <v>3309</v>
      </c>
      <c r="E30" s="15">
        <v>89.3</v>
      </c>
      <c r="F30" s="16">
        <v>7.3000000000000001E-3</v>
      </c>
      <c r="G30" s="16"/>
    </row>
    <row r="31" spans="1:7" x14ac:dyDescent="0.35">
      <c r="A31" s="13" t="s">
        <v>926</v>
      </c>
      <c r="B31" s="33" t="s">
        <v>927</v>
      </c>
      <c r="C31" s="33" t="s">
        <v>13</v>
      </c>
      <c r="D31" s="14">
        <v>9174</v>
      </c>
      <c r="E31" s="15">
        <v>87.92</v>
      </c>
      <c r="F31" s="16">
        <v>7.1999999999999998E-3</v>
      </c>
      <c r="G31" s="16"/>
    </row>
    <row r="32" spans="1:7" x14ac:dyDescent="0.35">
      <c r="A32" s="13" t="s">
        <v>548</v>
      </c>
      <c r="B32" s="33" t="s">
        <v>549</v>
      </c>
      <c r="C32" s="33" t="s">
        <v>39</v>
      </c>
      <c r="D32" s="14">
        <v>576</v>
      </c>
      <c r="E32" s="15">
        <v>85.58</v>
      </c>
      <c r="F32" s="16">
        <v>7.0000000000000001E-3</v>
      </c>
      <c r="G32" s="16"/>
    </row>
    <row r="33" spans="1:7" x14ac:dyDescent="0.35">
      <c r="A33" s="13" t="s">
        <v>928</v>
      </c>
      <c r="B33" s="33" t="s">
        <v>929</v>
      </c>
      <c r="C33" s="33" t="s">
        <v>562</v>
      </c>
      <c r="D33" s="14">
        <v>197271</v>
      </c>
      <c r="E33" s="15">
        <v>84.18</v>
      </c>
      <c r="F33" s="16">
        <v>6.8999999999999999E-3</v>
      </c>
      <c r="G33" s="16"/>
    </row>
    <row r="34" spans="1:7" x14ac:dyDescent="0.35">
      <c r="A34" s="13" t="s">
        <v>546</v>
      </c>
      <c r="B34" s="33" t="s">
        <v>547</v>
      </c>
      <c r="C34" s="33" t="s">
        <v>501</v>
      </c>
      <c r="D34" s="14">
        <v>1770</v>
      </c>
      <c r="E34" s="15">
        <v>83.77</v>
      </c>
      <c r="F34" s="16">
        <v>6.7999999999999996E-3</v>
      </c>
      <c r="G34" s="16"/>
    </row>
    <row r="35" spans="1:7" x14ac:dyDescent="0.35">
      <c r="A35" s="13" t="s">
        <v>930</v>
      </c>
      <c r="B35" s="33" t="s">
        <v>931</v>
      </c>
      <c r="C35" s="33" t="s">
        <v>89</v>
      </c>
      <c r="D35" s="14">
        <v>4334</v>
      </c>
      <c r="E35" s="15">
        <v>82.83</v>
      </c>
      <c r="F35" s="16">
        <v>6.7999999999999996E-3</v>
      </c>
      <c r="G35" s="16"/>
    </row>
    <row r="36" spans="1:7" x14ac:dyDescent="0.35">
      <c r="A36" s="13" t="s">
        <v>82</v>
      </c>
      <c r="B36" s="33" t="s">
        <v>83</v>
      </c>
      <c r="C36" s="33" t="s">
        <v>84</v>
      </c>
      <c r="D36" s="14">
        <v>5542</v>
      </c>
      <c r="E36" s="15">
        <v>82.11</v>
      </c>
      <c r="F36" s="16">
        <v>6.7000000000000002E-3</v>
      </c>
      <c r="G36" s="16"/>
    </row>
    <row r="37" spans="1:7" x14ac:dyDescent="0.35">
      <c r="A37" s="13" t="s">
        <v>502</v>
      </c>
      <c r="B37" s="33" t="s">
        <v>503</v>
      </c>
      <c r="C37" s="33" t="s">
        <v>63</v>
      </c>
      <c r="D37" s="14">
        <v>4658</v>
      </c>
      <c r="E37" s="15">
        <v>80.91</v>
      </c>
      <c r="F37" s="16">
        <v>6.6E-3</v>
      </c>
      <c r="G37" s="16"/>
    </row>
    <row r="38" spans="1:7" x14ac:dyDescent="0.35">
      <c r="A38" s="13" t="s">
        <v>72</v>
      </c>
      <c r="B38" s="33" t="s">
        <v>73</v>
      </c>
      <c r="C38" s="33" t="s">
        <v>74</v>
      </c>
      <c r="D38" s="14">
        <v>8472</v>
      </c>
      <c r="E38" s="15">
        <v>79.86</v>
      </c>
      <c r="F38" s="16">
        <v>6.4999999999999997E-3</v>
      </c>
      <c r="G38" s="16"/>
    </row>
    <row r="39" spans="1:7" x14ac:dyDescent="0.35">
      <c r="A39" s="13" t="s">
        <v>495</v>
      </c>
      <c r="B39" s="33" t="s">
        <v>496</v>
      </c>
      <c r="C39" s="33" t="s">
        <v>79</v>
      </c>
      <c r="D39" s="14">
        <v>20856</v>
      </c>
      <c r="E39" s="15">
        <v>79.650000000000006</v>
      </c>
      <c r="F39" s="16">
        <v>6.4999999999999997E-3</v>
      </c>
      <c r="G39" s="16"/>
    </row>
    <row r="40" spans="1:7" x14ac:dyDescent="0.35">
      <c r="A40" s="13" t="s">
        <v>654</v>
      </c>
      <c r="B40" s="33" t="s">
        <v>655</v>
      </c>
      <c r="C40" s="33" t="s">
        <v>13</v>
      </c>
      <c r="D40" s="14">
        <v>107602</v>
      </c>
      <c r="E40" s="15">
        <v>79.069999999999993</v>
      </c>
      <c r="F40" s="16">
        <v>6.4999999999999997E-3</v>
      </c>
      <c r="G40" s="16"/>
    </row>
    <row r="41" spans="1:7" x14ac:dyDescent="0.35">
      <c r="A41" s="13" t="s">
        <v>535</v>
      </c>
      <c r="B41" s="33" t="s">
        <v>536</v>
      </c>
      <c r="C41" s="33" t="s">
        <v>537</v>
      </c>
      <c r="D41" s="14">
        <v>1816</v>
      </c>
      <c r="E41" s="15">
        <v>78.59</v>
      </c>
      <c r="F41" s="16">
        <v>6.4000000000000003E-3</v>
      </c>
      <c r="G41" s="16"/>
    </row>
    <row r="42" spans="1:7" x14ac:dyDescent="0.35">
      <c r="A42" s="13" t="s">
        <v>42</v>
      </c>
      <c r="B42" s="33" t="s">
        <v>43</v>
      </c>
      <c r="C42" s="33" t="s">
        <v>44</v>
      </c>
      <c r="D42" s="14">
        <v>31608</v>
      </c>
      <c r="E42" s="15">
        <v>77.849999999999994</v>
      </c>
      <c r="F42" s="16">
        <v>6.4000000000000003E-3</v>
      </c>
      <c r="G42" s="16"/>
    </row>
    <row r="43" spans="1:7" x14ac:dyDescent="0.35">
      <c r="A43" s="13" t="s">
        <v>932</v>
      </c>
      <c r="B43" s="33" t="s">
        <v>933</v>
      </c>
      <c r="C43" s="33" t="s">
        <v>523</v>
      </c>
      <c r="D43" s="14">
        <v>4286</v>
      </c>
      <c r="E43" s="15">
        <v>77.72</v>
      </c>
      <c r="F43" s="16">
        <v>6.4000000000000003E-3</v>
      </c>
      <c r="G43" s="16"/>
    </row>
    <row r="44" spans="1:7" x14ac:dyDescent="0.35">
      <c r="A44" s="13" t="s">
        <v>677</v>
      </c>
      <c r="B44" s="33" t="s">
        <v>678</v>
      </c>
      <c r="C44" s="33" t="s">
        <v>562</v>
      </c>
      <c r="D44" s="14">
        <v>2014</v>
      </c>
      <c r="E44" s="15">
        <v>77.540000000000006</v>
      </c>
      <c r="F44" s="16">
        <v>6.3E-3</v>
      </c>
      <c r="G44" s="16"/>
    </row>
    <row r="45" spans="1:7" x14ac:dyDescent="0.35">
      <c r="A45" s="13" t="s">
        <v>68</v>
      </c>
      <c r="B45" s="33" t="s">
        <v>69</v>
      </c>
      <c r="C45" s="33" t="s">
        <v>16</v>
      </c>
      <c r="D45" s="14">
        <v>36360</v>
      </c>
      <c r="E45" s="15">
        <v>77.2</v>
      </c>
      <c r="F45" s="16">
        <v>6.3E-3</v>
      </c>
      <c r="G45" s="16"/>
    </row>
    <row r="46" spans="1:7" x14ac:dyDescent="0.35">
      <c r="A46" s="13" t="s">
        <v>934</v>
      </c>
      <c r="B46" s="33" t="s">
        <v>935</v>
      </c>
      <c r="C46" s="33" t="s">
        <v>556</v>
      </c>
      <c r="D46" s="14">
        <v>856</v>
      </c>
      <c r="E46" s="15">
        <v>73.709999999999994</v>
      </c>
      <c r="F46" s="16">
        <v>6.0000000000000001E-3</v>
      </c>
      <c r="G46" s="16"/>
    </row>
    <row r="47" spans="1:7" x14ac:dyDescent="0.35">
      <c r="A47" s="13" t="s">
        <v>936</v>
      </c>
      <c r="B47" s="33" t="s">
        <v>937</v>
      </c>
      <c r="C47" s="33" t="s">
        <v>84</v>
      </c>
      <c r="D47" s="14">
        <v>6601</v>
      </c>
      <c r="E47" s="15">
        <v>72.5</v>
      </c>
      <c r="F47" s="16">
        <v>5.8999999999999999E-3</v>
      </c>
      <c r="G47" s="16"/>
    </row>
    <row r="48" spans="1:7" x14ac:dyDescent="0.35">
      <c r="A48" s="13" t="s">
        <v>631</v>
      </c>
      <c r="B48" s="33" t="s">
        <v>632</v>
      </c>
      <c r="C48" s="33" t="s">
        <v>537</v>
      </c>
      <c r="D48" s="14">
        <v>669</v>
      </c>
      <c r="E48" s="15">
        <v>70.430000000000007</v>
      </c>
      <c r="F48" s="16">
        <v>5.7999999999999996E-3</v>
      </c>
      <c r="G48" s="16"/>
    </row>
    <row r="49" spans="1:7" x14ac:dyDescent="0.35">
      <c r="A49" s="13" t="s">
        <v>33</v>
      </c>
      <c r="B49" s="33" t="s">
        <v>34</v>
      </c>
      <c r="C49" s="33" t="s">
        <v>32</v>
      </c>
      <c r="D49" s="14">
        <v>15756</v>
      </c>
      <c r="E49" s="15">
        <v>70.069999999999993</v>
      </c>
      <c r="F49" s="16">
        <v>5.7000000000000002E-3</v>
      </c>
      <c r="G49" s="16"/>
    </row>
    <row r="50" spans="1:7" x14ac:dyDescent="0.35">
      <c r="A50" s="13" t="s">
        <v>40</v>
      </c>
      <c r="B50" s="33" t="s">
        <v>41</v>
      </c>
      <c r="C50" s="33" t="s">
        <v>22</v>
      </c>
      <c r="D50" s="14">
        <v>15613</v>
      </c>
      <c r="E50" s="15">
        <v>68.5</v>
      </c>
      <c r="F50" s="16">
        <v>5.5999999999999999E-3</v>
      </c>
      <c r="G50" s="16"/>
    </row>
    <row r="51" spans="1:7" x14ac:dyDescent="0.35">
      <c r="A51" s="13" t="s">
        <v>650</v>
      </c>
      <c r="B51" s="33" t="s">
        <v>651</v>
      </c>
      <c r="C51" s="33" t="s">
        <v>114</v>
      </c>
      <c r="D51" s="14">
        <v>8594</v>
      </c>
      <c r="E51" s="15">
        <v>67.78</v>
      </c>
      <c r="F51" s="16">
        <v>5.4999999999999997E-3</v>
      </c>
      <c r="G51" s="16"/>
    </row>
    <row r="52" spans="1:7" x14ac:dyDescent="0.35">
      <c r="A52" s="13" t="s">
        <v>64</v>
      </c>
      <c r="B52" s="33" t="s">
        <v>65</v>
      </c>
      <c r="C52" s="33" t="s">
        <v>55</v>
      </c>
      <c r="D52" s="14">
        <v>6161</v>
      </c>
      <c r="E52" s="15">
        <v>66.5</v>
      </c>
      <c r="F52" s="16">
        <v>5.4000000000000003E-3</v>
      </c>
      <c r="G52" s="16"/>
    </row>
    <row r="53" spans="1:7" x14ac:dyDescent="0.35">
      <c r="A53" s="13" t="s">
        <v>56</v>
      </c>
      <c r="B53" s="33" t="s">
        <v>57</v>
      </c>
      <c r="C53" s="33" t="s">
        <v>29</v>
      </c>
      <c r="D53" s="14">
        <v>521</v>
      </c>
      <c r="E53" s="15">
        <v>66.05</v>
      </c>
      <c r="F53" s="16">
        <v>5.4000000000000003E-3</v>
      </c>
      <c r="G53" s="16"/>
    </row>
    <row r="54" spans="1:7" x14ac:dyDescent="0.35">
      <c r="A54" s="13" t="s">
        <v>600</v>
      </c>
      <c r="B54" s="33" t="s">
        <v>601</v>
      </c>
      <c r="C54" s="33" t="s">
        <v>556</v>
      </c>
      <c r="D54" s="14">
        <v>2955</v>
      </c>
      <c r="E54" s="15">
        <v>66.03</v>
      </c>
      <c r="F54" s="16">
        <v>5.4000000000000003E-3</v>
      </c>
      <c r="G54" s="16"/>
    </row>
    <row r="55" spans="1:7" x14ac:dyDescent="0.35">
      <c r="A55" s="13" t="s">
        <v>619</v>
      </c>
      <c r="B55" s="33" t="s">
        <v>620</v>
      </c>
      <c r="C55" s="33" t="s">
        <v>44</v>
      </c>
      <c r="D55" s="14">
        <v>21729</v>
      </c>
      <c r="E55" s="15">
        <v>65.569999999999993</v>
      </c>
      <c r="F55" s="16">
        <v>5.4000000000000003E-3</v>
      </c>
      <c r="G55" s="16"/>
    </row>
    <row r="56" spans="1:7" x14ac:dyDescent="0.35">
      <c r="A56" s="13" t="s">
        <v>577</v>
      </c>
      <c r="B56" s="33" t="s">
        <v>578</v>
      </c>
      <c r="C56" s="33" t="s">
        <v>501</v>
      </c>
      <c r="D56" s="14">
        <v>5444</v>
      </c>
      <c r="E56" s="15">
        <v>64.55</v>
      </c>
      <c r="F56" s="16">
        <v>5.3E-3</v>
      </c>
      <c r="G56" s="16"/>
    </row>
    <row r="57" spans="1:7" x14ac:dyDescent="0.35">
      <c r="A57" s="13" t="s">
        <v>528</v>
      </c>
      <c r="B57" s="33" t="s">
        <v>529</v>
      </c>
      <c r="C57" s="33" t="s">
        <v>501</v>
      </c>
      <c r="D57" s="14">
        <v>4642</v>
      </c>
      <c r="E57" s="15">
        <v>64.48</v>
      </c>
      <c r="F57" s="16">
        <v>5.3E-3</v>
      </c>
      <c r="G57" s="16"/>
    </row>
    <row r="58" spans="1:7" x14ac:dyDescent="0.35">
      <c r="A58" s="13" t="s">
        <v>938</v>
      </c>
      <c r="B58" s="33" t="s">
        <v>939</v>
      </c>
      <c r="C58" s="33" t="s">
        <v>13</v>
      </c>
      <c r="D58" s="14">
        <v>31412</v>
      </c>
      <c r="E58" s="15">
        <v>63.54</v>
      </c>
      <c r="F58" s="16">
        <v>5.1999999999999998E-3</v>
      </c>
      <c r="G58" s="16"/>
    </row>
    <row r="59" spans="1:7" x14ac:dyDescent="0.35">
      <c r="A59" s="13" t="s">
        <v>940</v>
      </c>
      <c r="B59" s="33" t="s">
        <v>941</v>
      </c>
      <c r="C59" s="33" t="s">
        <v>55</v>
      </c>
      <c r="D59" s="14">
        <v>1120</v>
      </c>
      <c r="E59" s="15">
        <v>61.71</v>
      </c>
      <c r="F59" s="16">
        <v>5.0000000000000001E-3</v>
      </c>
      <c r="G59" s="16"/>
    </row>
    <row r="60" spans="1:7" x14ac:dyDescent="0.35">
      <c r="A60" s="13" t="s">
        <v>604</v>
      </c>
      <c r="B60" s="33" t="s">
        <v>605</v>
      </c>
      <c r="C60" s="33" t="s">
        <v>106</v>
      </c>
      <c r="D60" s="14">
        <v>2360</v>
      </c>
      <c r="E60" s="15">
        <v>60.47</v>
      </c>
      <c r="F60" s="16">
        <v>4.8999999999999998E-3</v>
      </c>
      <c r="G60" s="16"/>
    </row>
    <row r="61" spans="1:7" x14ac:dyDescent="0.35">
      <c r="A61" s="13" t="s">
        <v>942</v>
      </c>
      <c r="B61" s="33" t="s">
        <v>943</v>
      </c>
      <c r="C61" s="33" t="s">
        <v>79</v>
      </c>
      <c r="D61" s="14">
        <v>19925</v>
      </c>
      <c r="E61" s="15">
        <v>59.51</v>
      </c>
      <c r="F61" s="16">
        <v>4.8999999999999998E-3</v>
      </c>
      <c r="G61" s="16"/>
    </row>
    <row r="62" spans="1:7" x14ac:dyDescent="0.35">
      <c r="A62" s="13" t="s">
        <v>45</v>
      </c>
      <c r="B62" s="33" t="s">
        <v>46</v>
      </c>
      <c r="C62" s="33" t="s">
        <v>13</v>
      </c>
      <c r="D62" s="14">
        <v>285428</v>
      </c>
      <c r="E62" s="15">
        <v>59.14</v>
      </c>
      <c r="F62" s="16">
        <v>4.7999999999999996E-3</v>
      </c>
      <c r="G62" s="16"/>
    </row>
    <row r="63" spans="1:7" x14ac:dyDescent="0.35">
      <c r="A63" s="13" t="s">
        <v>944</v>
      </c>
      <c r="B63" s="33" t="s">
        <v>945</v>
      </c>
      <c r="C63" s="33" t="s">
        <v>44</v>
      </c>
      <c r="D63" s="14">
        <v>22208</v>
      </c>
      <c r="E63" s="15">
        <v>58.96</v>
      </c>
      <c r="F63" s="16">
        <v>4.7999999999999996E-3</v>
      </c>
      <c r="G63" s="16"/>
    </row>
    <row r="64" spans="1:7" x14ac:dyDescent="0.35">
      <c r="A64" s="13" t="s">
        <v>110</v>
      </c>
      <c r="B64" s="33" t="s">
        <v>111</v>
      </c>
      <c r="C64" s="33" t="s">
        <v>52</v>
      </c>
      <c r="D64" s="14">
        <v>6363</v>
      </c>
      <c r="E64" s="15">
        <v>58.84</v>
      </c>
      <c r="F64" s="16">
        <v>4.7999999999999996E-3</v>
      </c>
      <c r="G64" s="16"/>
    </row>
    <row r="65" spans="1:7" x14ac:dyDescent="0.35">
      <c r="A65" s="13" t="s">
        <v>493</v>
      </c>
      <c r="B65" s="33" t="s">
        <v>494</v>
      </c>
      <c r="C65" s="33" t="s">
        <v>55</v>
      </c>
      <c r="D65" s="14">
        <v>1745</v>
      </c>
      <c r="E65" s="15">
        <v>58.52</v>
      </c>
      <c r="F65" s="16">
        <v>4.7999999999999996E-3</v>
      </c>
      <c r="G65" s="16"/>
    </row>
    <row r="66" spans="1:7" x14ac:dyDescent="0.35">
      <c r="A66" s="13" t="s">
        <v>946</v>
      </c>
      <c r="B66" s="33" t="s">
        <v>947</v>
      </c>
      <c r="C66" s="33" t="s">
        <v>119</v>
      </c>
      <c r="D66" s="14">
        <v>58010</v>
      </c>
      <c r="E66" s="15">
        <v>58.38</v>
      </c>
      <c r="F66" s="16">
        <v>4.7999999999999996E-3</v>
      </c>
      <c r="G66" s="16"/>
    </row>
    <row r="67" spans="1:7" x14ac:dyDescent="0.35">
      <c r="A67" s="13" t="s">
        <v>948</v>
      </c>
      <c r="B67" s="33" t="s">
        <v>949</v>
      </c>
      <c r="C67" s="33" t="s">
        <v>583</v>
      </c>
      <c r="D67" s="14">
        <v>9107</v>
      </c>
      <c r="E67" s="15">
        <v>58.05</v>
      </c>
      <c r="F67" s="16">
        <v>4.7000000000000002E-3</v>
      </c>
      <c r="G67" s="16"/>
    </row>
    <row r="68" spans="1:7" x14ac:dyDescent="0.35">
      <c r="A68" s="13" t="s">
        <v>950</v>
      </c>
      <c r="B68" s="33" t="s">
        <v>951</v>
      </c>
      <c r="C68" s="33" t="s">
        <v>537</v>
      </c>
      <c r="D68" s="14">
        <v>3701</v>
      </c>
      <c r="E68" s="15">
        <v>57.78</v>
      </c>
      <c r="F68" s="16">
        <v>4.7000000000000002E-3</v>
      </c>
      <c r="G68" s="16"/>
    </row>
    <row r="69" spans="1:7" x14ac:dyDescent="0.35">
      <c r="A69" s="13" t="s">
        <v>575</v>
      </c>
      <c r="B69" s="33" t="s">
        <v>576</v>
      </c>
      <c r="C69" s="33" t="s">
        <v>13</v>
      </c>
      <c r="D69" s="14">
        <v>5746</v>
      </c>
      <c r="E69" s="15">
        <v>56.91</v>
      </c>
      <c r="F69" s="16">
        <v>4.7000000000000002E-3</v>
      </c>
      <c r="G69" s="16"/>
    </row>
    <row r="70" spans="1:7" x14ac:dyDescent="0.35">
      <c r="A70" s="13" t="s">
        <v>61</v>
      </c>
      <c r="B70" s="33" t="s">
        <v>62</v>
      </c>
      <c r="C70" s="33" t="s">
        <v>63</v>
      </c>
      <c r="D70" s="14">
        <v>4546</v>
      </c>
      <c r="E70" s="15">
        <v>55.48</v>
      </c>
      <c r="F70" s="16">
        <v>4.4999999999999997E-3</v>
      </c>
      <c r="G70" s="16"/>
    </row>
    <row r="71" spans="1:7" x14ac:dyDescent="0.35">
      <c r="A71" s="13" t="s">
        <v>560</v>
      </c>
      <c r="B71" s="33" t="s">
        <v>561</v>
      </c>
      <c r="C71" s="33" t="s">
        <v>562</v>
      </c>
      <c r="D71" s="14">
        <v>20892</v>
      </c>
      <c r="E71" s="15">
        <v>55.35</v>
      </c>
      <c r="F71" s="16">
        <v>4.4999999999999997E-3</v>
      </c>
      <c r="G71" s="16"/>
    </row>
    <row r="72" spans="1:7" x14ac:dyDescent="0.35">
      <c r="A72" s="13" t="s">
        <v>952</v>
      </c>
      <c r="B72" s="33" t="s">
        <v>953</v>
      </c>
      <c r="C72" s="33" t="s">
        <v>63</v>
      </c>
      <c r="D72" s="14">
        <v>952</v>
      </c>
      <c r="E72" s="15">
        <v>53.69</v>
      </c>
      <c r="F72" s="16">
        <v>4.4000000000000003E-3</v>
      </c>
      <c r="G72" s="16"/>
    </row>
    <row r="73" spans="1:7" x14ac:dyDescent="0.35">
      <c r="A73" s="13" t="s">
        <v>47</v>
      </c>
      <c r="B73" s="33" t="s">
        <v>48</v>
      </c>
      <c r="C73" s="33" t="s">
        <v>49</v>
      </c>
      <c r="D73" s="14">
        <v>7463</v>
      </c>
      <c r="E73" s="15">
        <v>53.61</v>
      </c>
      <c r="F73" s="16">
        <v>4.4000000000000003E-3</v>
      </c>
      <c r="G73" s="16"/>
    </row>
    <row r="74" spans="1:7" x14ac:dyDescent="0.35">
      <c r="A74" s="13" t="s">
        <v>954</v>
      </c>
      <c r="B74" s="33" t="s">
        <v>955</v>
      </c>
      <c r="C74" s="33" t="s">
        <v>562</v>
      </c>
      <c r="D74" s="14">
        <v>206</v>
      </c>
      <c r="E74" s="15">
        <v>52.66</v>
      </c>
      <c r="F74" s="16">
        <v>4.3E-3</v>
      </c>
      <c r="G74" s="16"/>
    </row>
    <row r="75" spans="1:7" x14ac:dyDescent="0.35">
      <c r="A75" s="13" t="s">
        <v>80</v>
      </c>
      <c r="B75" s="33" t="s">
        <v>81</v>
      </c>
      <c r="C75" s="33" t="s">
        <v>63</v>
      </c>
      <c r="D75" s="14">
        <v>2449</v>
      </c>
      <c r="E75" s="15">
        <v>52.33</v>
      </c>
      <c r="F75" s="16">
        <v>4.3E-3</v>
      </c>
      <c r="G75" s="16"/>
    </row>
    <row r="76" spans="1:7" x14ac:dyDescent="0.35">
      <c r="A76" s="13" t="s">
        <v>70</v>
      </c>
      <c r="B76" s="33" t="s">
        <v>71</v>
      </c>
      <c r="C76" s="33" t="s">
        <v>16</v>
      </c>
      <c r="D76" s="14">
        <v>4133</v>
      </c>
      <c r="E76" s="15">
        <v>52.27</v>
      </c>
      <c r="F76" s="16">
        <v>4.3E-3</v>
      </c>
      <c r="G76" s="16"/>
    </row>
    <row r="77" spans="1:7" x14ac:dyDescent="0.35">
      <c r="A77" s="13" t="s">
        <v>50</v>
      </c>
      <c r="B77" s="33" t="s">
        <v>51</v>
      </c>
      <c r="C77" s="33" t="s">
        <v>52</v>
      </c>
      <c r="D77" s="14">
        <v>14579</v>
      </c>
      <c r="E77" s="15">
        <v>51.7</v>
      </c>
      <c r="F77" s="16">
        <v>4.1999999999999997E-3</v>
      </c>
      <c r="G77" s="16"/>
    </row>
    <row r="78" spans="1:7" x14ac:dyDescent="0.35">
      <c r="A78" s="13" t="s">
        <v>554</v>
      </c>
      <c r="B78" s="33" t="s">
        <v>555</v>
      </c>
      <c r="C78" s="33" t="s">
        <v>556</v>
      </c>
      <c r="D78" s="14">
        <v>1003</v>
      </c>
      <c r="E78" s="15">
        <v>50.96</v>
      </c>
      <c r="F78" s="16">
        <v>4.1999999999999997E-3</v>
      </c>
      <c r="G78" s="16"/>
    </row>
    <row r="79" spans="1:7" x14ac:dyDescent="0.35">
      <c r="A79" s="13" t="s">
        <v>621</v>
      </c>
      <c r="B79" s="33" t="s">
        <v>622</v>
      </c>
      <c r="C79" s="33" t="s">
        <v>103</v>
      </c>
      <c r="D79" s="14">
        <v>3033</v>
      </c>
      <c r="E79" s="15">
        <v>50.31</v>
      </c>
      <c r="F79" s="16">
        <v>4.1000000000000003E-3</v>
      </c>
      <c r="G79" s="16"/>
    </row>
    <row r="80" spans="1:7" x14ac:dyDescent="0.35">
      <c r="A80" s="13" t="s">
        <v>956</v>
      </c>
      <c r="B80" s="33" t="s">
        <v>957</v>
      </c>
      <c r="C80" s="33" t="s">
        <v>55</v>
      </c>
      <c r="D80" s="14">
        <v>2515</v>
      </c>
      <c r="E80" s="15">
        <v>50.13</v>
      </c>
      <c r="F80" s="16">
        <v>4.1000000000000003E-3</v>
      </c>
      <c r="G80" s="16"/>
    </row>
    <row r="81" spans="1:7" x14ac:dyDescent="0.35">
      <c r="A81" s="13" t="s">
        <v>107</v>
      </c>
      <c r="B81" s="33" t="s">
        <v>108</v>
      </c>
      <c r="C81" s="33" t="s">
        <v>109</v>
      </c>
      <c r="D81" s="14">
        <v>9578</v>
      </c>
      <c r="E81" s="15">
        <v>49.66</v>
      </c>
      <c r="F81" s="16">
        <v>4.1000000000000003E-3</v>
      </c>
      <c r="G81" s="16"/>
    </row>
    <row r="82" spans="1:7" x14ac:dyDescent="0.35">
      <c r="A82" s="13" t="s">
        <v>117</v>
      </c>
      <c r="B82" s="33" t="s">
        <v>118</v>
      </c>
      <c r="C82" s="33" t="s">
        <v>119</v>
      </c>
      <c r="D82" s="14">
        <v>3247</v>
      </c>
      <c r="E82" s="15">
        <v>49.39</v>
      </c>
      <c r="F82" s="16">
        <v>4.0000000000000001E-3</v>
      </c>
      <c r="G82" s="16"/>
    </row>
    <row r="83" spans="1:7" x14ac:dyDescent="0.35">
      <c r="A83" s="13" t="s">
        <v>895</v>
      </c>
      <c r="B83" s="33" t="s">
        <v>896</v>
      </c>
      <c r="C83" s="33" t="s">
        <v>39</v>
      </c>
      <c r="D83" s="14">
        <v>488</v>
      </c>
      <c r="E83" s="15">
        <v>48.67</v>
      </c>
      <c r="F83" s="16">
        <v>4.0000000000000001E-3</v>
      </c>
      <c r="G83" s="16"/>
    </row>
    <row r="84" spans="1:7" x14ac:dyDescent="0.35">
      <c r="A84" s="13" t="s">
        <v>663</v>
      </c>
      <c r="B84" s="33" t="s">
        <v>664</v>
      </c>
      <c r="C84" s="33" t="s">
        <v>39</v>
      </c>
      <c r="D84" s="14">
        <v>607</v>
      </c>
      <c r="E84" s="15">
        <v>48.62</v>
      </c>
      <c r="F84" s="16">
        <v>4.0000000000000001E-3</v>
      </c>
      <c r="G84" s="16"/>
    </row>
    <row r="85" spans="1:7" x14ac:dyDescent="0.35">
      <c r="A85" s="13" t="s">
        <v>598</v>
      </c>
      <c r="B85" s="33" t="s">
        <v>599</v>
      </c>
      <c r="C85" s="33" t="s">
        <v>79</v>
      </c>
      <c r="D85" s="14">
        <v>3094</v>
      </c>
      <c r="E85" s="15">
        <v>48.46</v>
      </c>
      <c r="F85" s="16">
        <v>4.0000000000000001E-3</v>
      </c>
      <c r="G85" s="16"/>
    </row>
    <row r="86" spans="1:7" x14ac:dyDescent="0.35">
      <c r="A86" s="13" t="s">
        <v>958</v>
      </c>
      <c r="B86" s="33" t="s">
        <v>959</v>
      </c>
      <c r="C86" s="33" t="s">
        <v>109</v>
      </c>
      <c r="D86" s="14">
        <v>2141</v>
      </c>
      <c r="E86" s="15">
        <v>48.27</v>
      </c>
      <c r="F86" s="16">
        <v>3.8999999999999998E-3</v>
      </c>
      <c r="G86" s="16"/>
    </row>
    <row r="87" spans="1:7" x14ac:dyDescent="0.35">
      <c r="A87" s="13" t="s">
        <v>960</v>
      </c>
      <c r="B87" s="33" t="s">
        <v>961</v>
      </c>
      <c r="C87" s="33" t="s">
        <v>962</v>
      </c>
      <c r="D87" s="14">
        <v>995</v>
      </c>
      <c r="E87" s="15">
        <v>48.03</v>
      </c>
      <c r="F87" s="16">
        <v>3.8999999999999998E-3</v>
      </c>
      <c r="G87" s="16"/>
    </row>
    <row r="88" spans="1:7" x14ac:dyDescent="0.35">
      <c r="A88" s="13" t="s">
        <v>93</v>
      </c>
      <c r="B88" s="33" t="s">
        <v>94</v>
      </c>
      <c r="C88" s="33" t="s">
        <v>95</v>
      </c>
      <c r="D88" s="14">
        <v>17088</v>
      </c>
      <c r="E88" s="15">
        <v>47.8</v>
      </c>
      <c r="F88" s="16">
        <v>3.8999999999999998E-3</v>
      </c>
      <c r="G88" s="16"/>
    </row>
    <row r="89" spans="1:7" x14ac:dyDescent="0.35">
      <c r="A89" s="13" t="s">
        <v>87</v>
      </c>
      <c r="B89" s="33" t="s">
        <v>88</v>
      </c>
      <c r="C89" s="33" t="s">
        <v>89</v>
      </c>
      <c r="D89" s="14">
        <v>1735</v>
      </c>
      <c r="E89" s="15">
        <v>47.77</v>
      </c>
      <c r="F89" s="16">
        <v>3.8999999999999998E-3</v>
      </c>
      <c r="G89" s="16"/>
    </row>
    <row r="90" spans="1:7" x14ac:dyDescent="0.35">
      <c r="A90" s="13" t="s">
        <v>17</v>
      </c>
      <c r="B90" s="33" t="s">
        <v>18</v>
      </c>
      <c r="C90" s="33" t="s">
        <v>19</v>
      </c>
      <c r="D90" s="14">
        <v>448879</v>
      </c>
      <c r="E90" s="15">
        <v>47.54</v>
      </c>
      <c r="F90" s="16">
        <v>3.8999999999999998E-3</v>
      </c>
      <c r="G90" s="16"/>
    </row>
    <row r="91" spans="1:7" x14ac:dyDescent="0.35">
      <c r="A91" s="13" t="s">
        <v>671</v>
      </c>
      <c r="B91" s="33" t="s">
        <v>672</v>
      </c>
      <c r="C91" s="33" t="s">
        <v>537</v>
      </c>
      <c r="D91" s="14">
        <v>1989</v>
      </c>
      <c r="E91" s="15">
        <v>47.26</v>
      </c>
      <c r="F91" s="16">
        <v>3.8999999999999998E-3</v>
      </c>
      <c r="G91" s="16"/>
    </row>
    <row r="92" spans="1:7" x14ac:dyDescent="0.35">
      <c r="A92" s="13" t="s">
        <v>27</v>
      </c>
      <c r="B92" s="33" t="s">
        <v>28</v>
      </c>
      <c r="C92" s="33" t="s">
        <v>29</v>
      </c>
      <c r="D92" s="14">
        <v>1680</v>
      </c>
      <c r="E92" s="15">
        <v>47.04</v>
      </c>
      <c r="F92" s="16">
        <v>3.8E-3</v>
      </c>
      <c r="G92" s="16"/>
    </row>
    <row r="93" spans="1:7" x14ac:dyDescent="0.35">
      <c r="A93" s="13" t="s">
        <v>963</v>
      </c>
      <c r="B93" s="33" t="s">
        <v>964</v>
      </c>
      <c r="C93" s="33" t="s">
        <v>737</v>
      </c>
      <c r="D93" s="14">
        <v>56191</v>
      </c>
      <c r="E93" s="15">
        <v>45.93</v>
      </c>
      <c r="F93" s="16">
        <v>3.8E-3</v>
      </c>
      <c r="G93" s="16"/>
    </row>
    <row r="94" spans="1:7" x14ac:dyDescent="0.35">
      <c r="A94" s="13" t="s">
        <v>685</v>
      </c>
      <c r="B94" s="33" t="s">
        <v>686</v>
      </c>
      <c r="C94" s="33" t="s">
        <v>100</v>
      </c>
      <c r="D94" s="14">
        <v>4133</v>
      </c>
      <c r="E94" s="15">
        <v>45.61</v>
      </c>
      <c r="F94" s="16">
        <v>3.7000000000000002E-3</v>
      </c>
      <c r="G94" s="16"/>
    </row>
    <row r="95" spans="1:7" x14ac:dyDescent="0.35">
      <c r="A95" s="13" t="s">
        <v>965</v>
      </c>
      <c r="B95" s="33" t="s">
        <v>966</v>
      </c>
      <c r="C95" s="33" t="s">
        <v>63</v>
      </c>
      <c r="D95" s="14">
        <v>11603</v>
      </c>
      <c r="E95" s="15">
        <v>45.23</v>
      </c>
      <c r="F95" s="16">
        <v>3.7000000000000002E-3</v>
      </c>
      <c r="G95" s="16"/>
    </row>
    <row r="96" spans="1:7" x14ac:dyDescent="0.35">
      <c r="A96" s="13" t="s">
        <v>967</v>
      </c>
      <c r="B96" s="33" t="s">
        <v>968</v>
      </c>
      <c r="C96" s="33" t="s">
        <v>89</v>
      </c>
      <c r="D96" s="14">
        <v>32</v>
      </c>
      <c r="E96" s="15">
        <v>45.12</v>
      </c>
      <c r="F96" s="16">
        <v>3.7000000000000002E-3</v>
      </c>
      <c r="G96" s="16"/>
    </row>
    <row r="97" spans="1:7" x14ac:dyDescent="0.35">
      <c r="A97" s="13" t="s">
        <v>892</v>
      </c>
      <c r="B97" s="33" t="s">
        <v>893</v>
      </c>
      <c r="C97" s="33" t="s">
        <v>894</v>
      </c>
      <c r="D97" s="14">
        <v>9988</v>
      </c>
      <c r="E97" s="15">
        <v>43.01</v>
      </c>
      <c r="F97" s="16">
        <v>3.5000000000000001E-3</v>
      </c>
      <c r="G97" s="16"/>
    </row>
    <row r="98" spans="1:7" x14ac:dyDescent="0.35">
      <c r="A98" s="13" t="s">
        <v>969</v>
      </c>
      <c r="B98" s="33" t="s">
        <v>970</v>
      </c>
      <c r="C98" s="33" t="s">
        <v>55</v>
      </c>
      <c r="D98" s="14">
        <v>12471</v>
      </c>
      <c r="E98" s="15">
        <v>42.96</v>
      </c>
      <c r="F98" s="16">
        <v>3.5000000000000001E-3</v>
      </c>
      <c r="G98" s="16"/>
    </row>
    <row r="99" spans="1:7" x14ac:dyDescent="0.35">
      <c r="A99" s="13" t="s">
        <v>602</v>
      </c>
      <c r="B99" s="33" t="s">
        <v>603</v>
      </c>
      <c r="C99" s="33" t="s">
        <v>95</v>
      </c>
      <c r="D99" s="14">
        <v>8866</v>
      </c>
      <c r="E99" s="15">
        <v>42.9</v>
      </c>
      <c r="F99" s="16">
        <v>3.5000000000000001E-3</v>
      </c>
      <c r="G99" s="16"/>
    </row>
    <row r="100" spans="1:7" x14ac:dyDescent="0.35">
      <c r="A100" s="13" t="s">
        <v>687</v>
      </c>
      <c r="B100" s="33" t="s">
        <v>688</v>
      </c>
      <c r="C100" s="33" t="s">
        <v>583</v>
      </c>
      <c r="D100" s="14">
        <v>1923</v>
      </c>
      <c r="E100" s="15">
        <v>42.69</v>
      </c>
      <c r="F100" s="16">
        <v>3.5000000000000001E-3</v>
      </c>
      <c r="G100" s="16"/>
    </row>
    <row r="101" spans="1:7" x14ac:dyDescent="0.35">
      <c r="A101" s="13" t="s">
        <v>579</v>
      </c>
      <c r="B101" s="33" t="s">
        <v>580</v>
      </c>
      <c r="C101" s="33" t="s">
        <v>501</v>
      </c>
      <c r="D101" s="14">
        <v>1854</v>
      </c>
      <c r="E101" s="15">
        <v>42.58</v>
      </c>
      <c r="F101" s="16">
        <v>3.5000000000000001E-3</v>
      </c>
      <c r="G101" s="16"/>
    </row>
    <row r="102" spans="1:7" x14ac:dyDescent="0.35">
      <c r="A102" s="13" t="s">
        <v>971</v>
      </c>
      <c r="B102" s="33" t="s">
        <v>972</v>
      </c>
      <c r="C102" s="33" t="s">
        <v>562</v>
      </c>
      <c r="D102" s="14">
        <v>1556</v>
      </c>
      <c r="E102" s="15">
        <v>42.16</v>
      </c>
      <c r="F102" s="16">
        <v>3.3999999999999998E-3</v>
      </c>
      <c r="G102" s="16"/>
    </row>
    <row r="103" spans="1:7" x14ac:dyDescent="0.35">
      <c r="A103" s="13" t="s">
        <v>623</v>
      </c>
      <c r="B103" s="33" t="s">
        <v>624</v>
      </c>
      <c r="C103" s="33" t="s">
        <v>103</v>
      </c>
      <c r="D103" s="14">
        <v>2426</v>
      </c>
      <c r="E103" s="15">
        <v>41.99</v>
      </c>
      <c r="F103" s="16">
        <v>3.3999999999999998E-3</v>
      </c>
      <c r="G103" s="16"/>
    </row>
    <row r="104" spans="1:7" x14ac:dyDescent="0.35">
      <c r="A104" s="13" t="s">
        <v>973</v>
      </c>
      <c r="B104" s="33" t="s">
        <v>974</v>
      </c>
      <c r="C104" s="33" t="s">
        <v>523</v>
      </c>
      <c r="D104" s="14">
        <v>6389</v>
      </c>
      <c r="E104" s="15">
        <v>41.82</v>
      </c>
      <c r="F104" s="16">
        <v>3.3999999999999998E-3</v>
      </c>
      <c r="G104" s="16"/>
    </row>
    <row r="105" spans="1:7" x14ac:dyDescent="0.35">
      <c r="A105" s="13" t="s">
        <v>975</v>
      </c>
      <c r="B105" s="33" t="s">
        <v>976</v>
      </c>
      <c r="C105" s="33" t="s">
        <v>556</v>
      </c>
      <c r="D105" s="14">
        <v>1047</v>
      </c>
      <c r="E105" s="15">
        <v>41.62</v>
      </c>
      <c r="F105" s="16">
        <v>3.3999999999999998E-3</v>
      </c>
      <c r="G105" s="16"/>
    </row>
    <row r="106" spans="1:7" x14ac:dyDescent="0.35">
      <c r="A106" s="13" t="s">
        <v>652</v>
      </c>
      <c r="B106" s="33" t="s">
        <v>653</v>
      </c>
      <c r="C106" s="33" t="s">
        <v>63</v>
      </c>
      <c r="D106" s="14">
        <v>1839</v>
      </c>
      <c r="E106" s="15">
        <v>41.33</v>
      </c>
      <c r="F106" s="16">
        <v>3.3999999999999998E-3</v>
      </c>
      <c r="G106" s="16"/>
    </row>
    <row r="107" spans="1:7" x14ac:dyDescent="0.35">
      <c r="A107" s="13" t="s">
        <v>977</v>
      </c>
      <c r="B107" s="33" t="s">
        <v>978</v>
      </c>
      <c r="C107" s="33" t="s">
        <v>583</v>
      </c>
      <c r="D107" s="14">
        <v>1317</v>
      </c>
      <c r="E107" s="15">
        <v>41.05</v>
      </c>
      <c r="F107" s="16">
        <v>3.3999999999999998E-3</v>
      </c>
      <c r="G107" s="16"/>
    </row>
    <row r="108" spans="1:7" x14ac:dyDescent="0.35">
      <c r="A108" s="13" t="s">
        <v>596</v>
      </c>
      <c r="B108" s="33" t="s">
        <v>597</v>
      </c>
      <c r="C108" s="33" t="s">
        <v>537</v>
      </c>
      <c r="D108" s="14">
        <v>2110</v>
      </c>
      <c r="E108" s="15">
        <v>40.96</v>
      </c>
      <c r="F108" s="16">
        <v>3.3E-3</v>
      </c>
      <c r="G108" s="16"/>
    </row>
    <row r="109" spans="1:7" x14ac:dyDescent="0.35">
      <c r="A109" s="13" t="s">
        <v>656</v>
      </c>
      <c r="B109" s="33" t="s">
        <v>657</v>
      </c>
      <c r="C109" s="33" t="s">
        <v>44</v>
      </c>
      <c r="D109" s="14">
        <v>34601</v>
      </c>
      <c r="E109" s="15">
        <v>40.75</v>
      </c>
      <c r="F109" s="16">
        <v>3.3E-3</v>
      </c>
      <c r="G109" s="16"/>
    </row>
    <row r="110" spans="1:7" x14ac:dyDescent="0.35">
      <c r="A110" s="13" t="s">
        <v>665</v>
      </c>
      <c r="B110" s="33" t="s">
        <v>666</v>
      </c>
      <c r="C110" s="33" t="s">
        <v>532</v>
      </c>
      <c r="D110" s="14">
        <v>3154</v>
      </c>
      <c r="E110" s="15">
        <v>40.74</v>
      </c>
      <c r="F110" s="16">
        <v>3.3E-3</v>
      </c>
      <c r="G110" s="16"/>
    </row>
    <row r="111" spans="1:7" x14ac:dyDescent="0.35">
      <c r="A111" s="13" t="s">
        <v>979</v>
      </c>
      <c r="B111" s="33" t="s">
        <v>980</v>
      </c>
      <c r="C111" s="33" t="s">
        <v>16</v>
      </c>
      <c r="D111" s="14">
        <v>5197</v>
      </c>
      <c r="E111" s="15">
        <v>40.35</v>
      </c>
      <c r="F111" s="16">
        <v>3.3E-3</v>
      </c>
      <c r="G111" s="16"/>
    </row>
    <row r="112" spans="1:7" x14ac:dyDescent="0.35">
      <c r="A112" s="13" t="s">
        <v>981</v>
      </c>
      <c r="B112" s="33" t="s">
        <v>982</v>
      </c>
      <c r="C112" s="33" t="s">
        <v>55</v>
      </c>
      <c r="D112" s="14">
        <v>10755</v>
      </c>
      <c r="E112" s="15">
        <v>40.26</v>
      </c>
      <c r="F112" s="16">
        <v>3.3E-3</v>
      </c>
      <c r="G112" s="16"/>
    </row>
    <row r="113" spans="1:7" x14ac:dyDescent="0.35">
      <c r="A113" s="13" t="s">
        <v>521</v>
      </c>
      <c r="B113" s="33" t="s">
        <v>522</v>
      </c>
      <c r="C113" s="33" t="s">
        <v>523</v>
      </c>
      <c r="D113" s="14">
        <v>1975</v>
      </c>
      <c r="E113" s="15">
        <v>40.229999999999997</v>
      </c>
      <c r="F113" s="16">
        <v>3.3E-3</v>
      </c>
      <c r="G113" s="16"/>
    </row>
    <row r="114" spans="1:7" x14ac:dyDescent="0.35">
      <c r="A114" s="13" t="s">
        <v>66</v>
      </c>
      <c r="B114" s="33" t="s">
        <v>67</v>
      </c>
      <c r="C114" s="33" t="s">
        <v>39</v>
      </c>
      <c r="D114" s="14">
        <v>1032</v>
      </c>
      <c r="E114" s="15">
        <v>39.94</v>
      </c>
      <c r="F114" s="16">
        <v>3.3E-3</v>
      </c>
      <c r="G114" s="16"/>
    </row>
    <row r="115" spans="1:7" x14ac:dyDescent="0.35">
      <c r="A115" s="13" t="s">
        <v>983</v>
      </c>
      <c r="B115" s="33" t="s">
        <v>984</v>
      </c>
      <c r="C115" s="33" t="s">
        <v>742</v>
      </c>
      <c r="D115" s="14">
        <v>12184</v>
      </c>
      <c r="E115" s="15">
        <v>39.4</v>
      </c>
      <c r="F115" s="16">
        <v>3.2000000000000002E-3</v>
      </c>
      <c r="G115" s="16"/>
    </row>
    <row r="116" spans="1:7" x14ac:dyDescent="0.35">
      <c r="A116" s="13" t="s">
        <v>14</v>
      </c>
      <c r="B116" s="33" t="s">
        <v>15</v>
      </c>
      <c r="C116" s="33" t="s">
        <v>16</v>
      </c>
      <c r="D116" s="14">
        <v>23504</v>
      </c>
      <c r="E116" s="15">
        <v>38.950000000000003</v>
      </c>
      <c r="F116" s="16">
        <v>3.2000000000000002E-3</v>
      </c>
      <c r="G116" s="16"/>
    </row>
    <row r="117" spans="1:7" x14ac:dyDescent="0.35">
      <c r="A117" s="13" t="s">
        <v>985</v>
      </c>
      <c r="B117" s="33" t="s">
        <v>986</v>
      </c>
      <c r="C117" s="33" t="s">
        <v>89</v>
      </c>
      <c r="D117" s="14">
        <v>7287</v>
      </c>
      <c r="E117" s="15">
        <v>38.950000000000003</v>
      </c>
      <c r="F117" s="16">
        <v>3.2000000000000002E-3</v>
      </c>
      <c r="G117" s="16"/>
    </row>
    <row r="118" spans="1:7" x14ac:dyDescent="0.35">
      <c r="A118" s="13" t="s">
        <v>987</v>
      </c>
      <c r="B118" s="33" t="s">
        <v>988</v>
      </c>
      <c r="C118" s="33" t="s">
        <v>79</v>
      </c>
      <c r="D118" s="14">
        <v>51434</v>
      </c>
      <c r="E118" s="15">
        <v>38.75</v>
      </c>
      <c r="F118" s="16">
        <v>3.2000000000000002E-3</v>
      </c>
      <c r="G118" s="16"/>
    </row>
    <row r="119" spans="1:7" x14ac:dyDescent="0.35">
      <c r="A119" s="13" t="s">
        <v>989</v>
      </c>
      <c r="B119" s="33" t="s">
        <v>990</v>
      </c>
      <c r="C119" s="33" t="s">
        <v>29</v>
      </c>
      <c r="D119" s="14">
        <v>680</v>
      </c>
      <c r="E119" s="15">
        <v>38.46</v>
      </c>
      <c r="F119" s="16">
        <v>3.0999999999999999E-3</v>
      </c>
      <c r="G119" s="16"/>
    </row>
    <row r="120" spans="1:7" x14ac:dyDescent="0.35">
      <c r="A120" s="13" t="s">
        <v>101</v>
      </c>
      <c r="B120" s="33" t="s">
        <v>102</v>
      </c>
      <c r="C120" s="33" t="s">
        <v>103</v>
      </c>
      <c r="D120" s="14">
        <v>2744</v>
      </c>
      <c r="E120" s="15">
        <v>38.22</v>
      </c>
      <c r="F120" s="16">
        <v>3.0999999999999999E-3</v>
      </c>
      <c r="G120" s="16"/>
    </row>
    <row r="121" spans="1:7" x14ac:dyDescent="0.35">
      <c r="A121" s="13" t="s">
        <v>506</v>
      </c>
      <c r="B121" s="33" t="s">
        <v>507</v>
      </c>
      <c r="C121" s="33" t="s">
        <v>44</v>
      </c>
      <c r="D121" s="14">
        <v>976</v>
      </c>
      <c r="E121" s="15">
        <v>38.06</v>
      </c>
      <c r="F121" s="16">
        <v>3.0999999999999999E-3</v>
      </c>
      <c r="G121" s="16"/>
    </row>
    <row r="122" spans="1:7" x14ac:dyDescent="0.35">
      <c r="A122" s="13" t="s">
        <v>533</v>
      </c>
      <c r="B122" s="33" t="s">
        <v>534</v>
      </c>
      <c r="C122" s="33" t="s">
        <v>501</v>
      </c>
      <c r="D122" s="14">
        <v>2793</v>
      </c>
      <c r="E122" s="15">
        <v>37.92</v>
      </c>
      <c r="F122" s="16">
        <v>3.0999999999999999E-3</v>
      </c>
      <c r="G122" s="16"/>
    </row>
    <row r="123" spans="1:7" x14ac:dyDescent="0.35">
      <c r="A123" s="13" t="s">
        <v>526</v>
      </c>
      <c r="B123" s="33" t="s">
        <v>527</v>
      </c>
      <c r="C123" s="33" t="s">
        <v>55</v>
      </c>
      <c r="D123" s="14">
        <v>13296</v>
      </c>
      <c r="E123" s="15">
        <v>37.75</v>
      </c>
      <c r="F123" s="16">
        <v>3.0999999999999999E-3</v>
      </c>
      <c r="G123" s="16"/>
    </row>
    <row r="124" spans="1:7" x14ac:dyDescent="0.35">
      <c r="A124" s="13" t="s">
        <v>991</v>
      </c>
      <c r="B124" s="33" t="s">
        <v>992</v>
      </c>
      <c r="C124" s="33" t="s">
        <v>55</v>
      </c>
      <c r="D124" s="14">
        <v>4872</v>
      </c>
      <c r="E124" s="15">
        <v>37.729999999999997</v>
      </c>
      <c r="F124" s="16">
        <v>3.0999999999999999E-3</v>
      </c>
      <c r="G124" s="16"/>
    </row>
    <row r="125" spans="1:7" x14ac:dyDescent="0.35">
      <c r="A125" s="13" t="s">
        <v>53</v>
      </c>
      <c r="B125" s="33" t="s">
        <v>54</v>
      </c>
      <c r="C125" s="33" t="s">
        <v>55</v>
      </c>
      <c r="D125" s="14">
        <v>14421</v>
      </c>
      <c r="E125" s="15">
        <v>36.83</v>
      </c>
      <c r="F125" s="16">
        <v>3.0000000000000001E-3</v>
      </c>
      <c r="G125" s="16"/>
    </row>
    <row r="126" spans="1:7" x14ac:dyDescent="0.35">
      <c r="A126" s="13" t="s">
        <v>85</v>
      </c>
      <c r="B126" s="33" t="s">
        <v>86</v>
      </c>
      <c r="C126" s="33" t="s">
        <v>63</v>
      </c>
      <c r="D126" s="14">
        <v>558</v>
      </c>
      <c r="E126" s="15">
        <v>35.76</v>
      </c>
      <c r="F126" s="16">
        <v>2.8999999999999998E-3</v>
      </c>
      <c r="G126" s="16"/>
    </row>
    <row r="127" spans="1:7" x14ac:dyDescent="0.35">
      <c r="A127" s="13" t="s">
        <v>96</v>
      </c>
      <c r="B127" s="33" t="s">
        <v>97</v>
      </c>
      <c r="C127" s="33" t="s">
        <v>74</v>
      </c>
      <c r="D127" s="14">
        <v>3272</v>
      </c>
      <c r="E127" s="15">
        <v>35.729999999999997</v>
      </c>
      <c r="F127" s="16">
        <v>2.8999999999999998E-3</v>
      </c>
      <c r="G127" s="16"/>
    </row>
    <row r="128" spans="1:7" x14ac:dyDescent="0.35">
      <c r="A128" s="13" t="s">
        <v>993</v>
      </c>
      <c r="B128" s="33" t="s">
        <v>994</v>
      </c>
      <c r="C128" s="33" t="s">
        <v>74</v>
      </c>
      <c r="D128" s="14">
        <v>454</v>
      </c>
      <c r="E128" s="15">
        <v>35.51</v>
      </c>
      <c r="F128" s="16">
        <v>2.8999999999999998E-3</v>
      </c>
      <c r="G128" s="16"/>
    </row>
    <row r="129" spans="1:7" x14ac:dyDescent="0.35">
      <c r="A129" s="13" t="s">
        <v>995</v>
      </c>
      <c r="B129" s="33" t="s">
        <v>996</v>
      </c>
      <c r="C129" s="33" t="s">
        <v>39</v>
      </c>
      <c r="D129" s="14">
        <v>9197</v>
      </c>
      <c r="E129" s="15">
        <v>35.19</v>
      </c>
      <c r="F129" s="16">
        <v>2.8999999999999998E-3</v>
      </c>
      <c r="G129" s="16"/>
    </row>
    <row r="130" spans="1:7" x14ac:dyDescent="0.35">
      <c r="A130" s="13" t="s">
        <v>997</v>
      </c>
      <c r="B130" s="33" t="s">
        <v>998</v>
      </c>
      <c r="C130" s="33" t="s">
        <v>89</v>
      </c>
      <c r="D130" s="14">
        <v>2948</v>
      </c>
      <c r="E130" s="15">
        <v>35.04</v>
      </c>
      <c r="F130" s="16">
        <v>2.8999999999999998E-3</v>
      </c>
      <c r="G130" s="16"/>
    </row>
    <row r="131" spans="1:7" x14ac:dyDescent="0.35">
      <c r="A131" s="13" t="s">
        <v>999</v>
      </c>
      <c r="B131" s="33" t="s">
        <v>1000</v>
      </c>
      <c r="C131" s="33" t="s">
        <v>13</v>
      </c>
      <c r="D131" s="14">
        <v>19755</v>
      </c>
      <c r="E131" s="15">
        <v>34.78</v>
      </c>
      <c r="F131" s="16">
        <v>2.8E-3</v>
      </c>
      <c r="G131" s="16"/>
    </row>
    <row r="132" spans="1:7" x14ac:dyDescent="0.35">
      <c r="A132" s="13" t="s">
        <v>544</v>
      </c>
      <c r="B132" s="33" t="s">
        <v>545</v>
      </c>
      <c r="C132" s="33" t="s">
        <v>63</v>
      </c>
      <c r="D132" s="14">
        <v>2261</v>
      </c>
      <c r="E132" s="15">
        <v>34.57</v>
      </c>
      <c r="F132" s="16">
        <v>2.8E-3</v>
      </c>
      <c r="G132" s="16"/>
    </row>
    <row r="133" spans="1:7" x14ac:dyDescent="0.35">
      <c r="A133" s="13" t="s">
        <v>897</v>
      </c>
      <c r="B133" s="33" t="s">
        <v>898</v>
      </c>
      <c r="C133" s="33" t="s">
        <v>63</v>
      </c>
      <c r="D133" s="14">
        <v>2680</v>
      </c>
      <c r="E133" s="15">
        <v>34.47</v>
      </c>
      <c r="F133" s="16">
        <v>2.8E-3</v>
      </c>
      <c r="G133" s="16"/>
    </row>
    <row r="134" spans="1:7" x14ac:dyDescent="0.35">
      <c r="A134" s="13" t="s">
        <v>1001</v>
      </c>
      <c r="B134" s="33" t="s">
        <v>1002</v>
      </c>
      <c r="C134" s="33" t="s">
        <v>523</v>
      </c>
      <c r="D134" s="14">
        <v>4729</v>
      </c>
      <c r="E134" s="15">
        <v>33.83</v>
      </c>
      <c r="F134" s="16">
        <v>2.8E-3</v>
      </c>
      <c r="G134" s="16"/>
    </row>
    <row r="135" spans="1:7" x14ac:dyDescent="0.35">
      <c r="A135" s="13" t="s">
        <v>1003</v>
      </c>
      <c r="B135" s="33" t="s">
        <v>1004</v>
      </c>
      <c r="C135" s="33" t="s">
        <v>1005</v>
      </c>
      <c r="D135" s="14">
        <v>104</v>
      </c>
      <c r="E135" s="15">
        <v>33.39</v>
      </c>
      <c r="F135" s="16">
        <v>2.7000000000000001E-3</v>
      </c>
      <c r="G135" s="16"/>
    </row>
    <row r="136" spans="1:7" x14ac:dyDescent="0.35">
      <c r="A136" s="13" t="s">
        <v>1006</v>
      </c>
      <c r="B136" s="33" t="s">
        <v>1007</v>
      </c>
      <c r="C136" s="33" t="s">
        <v>63</v>
      </c>
      <c r="D136" s="14">
        <v>2475</v>
      </c>
      <c r="E136" s="15">
        <v>33.369999999999997</v>
      </c>
      <c r="F136" s="16">
        <v>2.7000000000000001E-3</v>
      </c>
      <c r="G136" s="16"/>
    </row>
    <row r="137" spans="1:7" x14ac:dyDescent="0.35">
      <c r="A137" s="13" t="s">
        <v>1008</v>
      </c>
      <c r="B137" s="33" t="s">
        <v>1009</v>
      </c>
      <c r="C137" s="33" t="s">
        <v>556</v>
      </c>
      <c r="D137" s="14">
        <v>1992</v>
      </c>
      <c r="E137" s="15">
        <v>33.22</v>
      </c>
      <c r="F137" s="16">
        <v>2.7000000000000001E-3</v>
      </c>
      <c r="G137" s="16"/>
    </row>
    <row r="138" spans="1:7" x14ac:dyDescent="0.35">
      <c r="A138" s="13" t="s">
        <v>1010</v>
      </c>
      <c r="B138" s="33" t="s">
        <v>1011</v>
      </c>
      <c r="C138" s="33" t="s">
        <v>1012</v>
      </c>
      <c r="D138" s="14">
        <v>6362</v>
      </c>
      <c r="E138" s="15">
        <v>33.08</v>
      </c>
      <c r="F138" s="16">
        <v>2.7000000000000001E-3</v>
      </c>
      <c r="G138" s="16"/>
    </row>
    <row r="139" spans="1:7" x14ac:dyDescent="0.35">
      <c r="A139" s="13" t="s">
        <v>552</v>
      </c>
      <c r="B139" s="33" t="s">
        <v>553</v>
      </c>
      <c r="C139" s="33" t="s">
        <v>22</v>
      </c>
      <c r="D139" s="14">
        <v>8525</v>
      </c>
      <c r="E139" s="15">
        <v>32.86</v>
      </c>
      <c r="F139" s="16">
        <v>2.7000000000000001E-3</v>
      </c>
      <c r="G139" s="16"/>
    </row>
    <row r="140" spans="1:7" x14ac:dyDescent="0.35">
      <c r="A140" s="13" t="s">
        <v>30</v>
      </c>
      <c r="B140" s="33" t="s">
        <v>31</v>
      </c>
      <c r="C140" s="33" t="s">
        <v>32</v>
      </c>
      <c r="D140" s="14">
        <v>835</v>
      </c>
      <c r="E140" s="15">
        <v>32.68</v>
      </c>
      <c r="F140" s="16">
        <v>2.7000000000000001E-3</v>
      </c>
      <c r="G140" s="16"/>
    </row>
    <row r="141" spans="1:7" x14ac:dyDescent="0.35">
      <c r="A141" s="13" t="s">
        <v>112</v>
      </c>
      <c r="B141" s="33" t="s">
        <v>113</v>
      </c>
      <c r="C141" s="33" t="s">
        <v>114</v>
      </c>
      <c r="D141" s="14">
        <v>2863</v>
      </c>
      <c r="E141" s="15">
        <v>32.67</v>
      </c>
      <c r="F141" s="16">
        <v>2.7000000000000001E-3</v>
      </c>
      <c r="G141" s="16"/>
    </row>
    <row r="142" spans="1:7" x14ac:dyDescent="0.35">
      <c r="A142" s="13" t="s">
        <v>524</v>
      </c>
      <c r="B142" s="33" t="s">
        <v>525</v>
      </c>
      <c r="C142" s="33" t="s">
        <v>55</v>
      </c>
      <c r="D142" s="14">
        <v>1860</v>
      </c>
      <c r="E142" s="15">
        <v>32.19</v>
      </c>
      <c r="F142" s="16">
        <v>2.5999999999999999E-3</v>
      </c>
      <c r="G142" s="16"/>
    </row>
    <row r="143" spans="1:7" x14ac:dyDescent="0.35">
      <c r="A143" s="13" t="s">
        <v>673</v>
      </c>
      <c r="B143" s="33" t="s">
        <v>674</v>
      </c>
      <c r="C143" s="33" t="s">
        <v>532</v>
      </c>
      <c r="D143" s="14">
        <v>518</v>
      </c>
      <c r="E143" s="15">
        <v>31.09</v>
      </c>
      <c r="F143" s="16">
        <v>2.5000000000000001E-3</v>
      </c>
      <c r="G143" s="16"/>
    </row>
    <row r="144" spans="1:7" x14ac:dyDescent="0.35">
      <c r="A144" s="13" t="s">
        <v>1013</v>
      </c>
      <c r="B144" s="33" t="s">
        <v>1014</v>
      </c>
      <c r="C144" s="33" t="s">
        <v>89</v>
      </c>
      <c r="D144" s="14">
        <v>1302</v>
      </c>
      <c r="E144" s="15">
        <v>31.04</v>
      </c>
      <c r="F144" s="16">
        <v>2.5000000000000001E-3</v>
      </c>
      <c r="G144" s="16"/>
    </row>
    <row r="145" spans="1:7" x14ac:dyDescent="0.35">
      <c r="A145" s="13" t="s">
        <v>1015</v>
      </c>
      <c r="B145" s="33" t="s">
        <v>1016</v>
      </c>
      <c r="C145" s="33" t="s">
        <v>562</v>
      </c>
      <c r="D145" s="14">
        <v>276</v>
      </c>
      <c r="E145" s="15">
        <v>30.86</v>
      </c>
      <c r="F145" s="16">
        <v>2.5000000000000001E-3</v>
      </c>
      <c r="G145" s="16"/>
    </row>
    <row r="146" spans="1:7" x14ac:dyDescent="0.35">
      <c r="A146" s="13" t="s">
        <v>1017</v>
      </c>
      <c r="B146" s="33" t="s">
        <v>1018</v>
      </c>
      <c r="C146" s="33" t="s">
        <v>22</v>
      </c>
      <c r="D146" s="14">
        <v>16437</v>
      </c>
      <c r="E146" s="15">
        <v>30.81</v>
      </c>
      <c r="F146" s="16">
        <v>2.5000000000000001E-3</v>
      </c>
      <c r="G146" s="16"/>
    </row>
    <row r="147" spans="1:7" x14ac:dyDescent="0.35">
      <c r="A147" s="13" t="s">
        <v>1019</v>
      </c>
      <c r="B147" s="33" t="s">
        <v>1020</v>
      </c>
      <c r="C147" s="33" t="s">
        <v>19</v>
      </c>
      <c r="D147" s="14">
        <v>1911</v>
      </c>
      <c r="E147" s="15">
        <v>30.53</v>
      </c>
      <c r="F147" s="16">
        <v>2.5000000000000001E-3</v>
      </c>
      <c r="G147" s="16"/>
    </row>
    <row r="148" spans="1:7" x14ac:dyDescent="0.35">
      <c r="A148" s="13" t="s">
        <v>1021</v>
      </c>
      <c r="B148" s="33" t="s">
        <v>1022</v>
      </c>
      <c r="C148" s="33" t="s">
        <v>488</v>
      </c>
      <c r="D148" s="14">
        <v>9230</v>
      </c>
      <c r="E148" s="15">
        <v>29.2</v>
      </c>
      <c r="F148" s="16">
        <v>2.3999999999999998E-3</v>
      </c>
      <c r="G148" s="16"/>
    </row>
    <row r="149" spans="1:7" x14ac:dyDescent="0.35">
      <c r="A149" s="13" t="s">
        <v>1023</v>
      </c>
      <c r="B149" s="33" t="s">
        <v>1024</v>
      </c>
      <c r="C149" s="33" t="s">
        <v>103</v>
      </c>
      <c r="D149" s="14">
        <v>1915</v>
      </c>
      <c r="E149" s="15">
        <v>29.16</v>
      </c>
      <c r="F149" s="16">
        <v>2.3999999999999998E-3</v>
      </c>
      <c r="G149" s="16"/>
    </row>
    <row r="150" spans="1:7" x14ac:dyDescent="0.35">
      <c r="A150" s="13" t="s">
        <v>1025</v>
      </c>
      <c r="B150" s="33" t="s">
        <v>1026</v>
      </c>
      <c r="C150" s="33" t="s">
        <v>89</v>
      </c>
      <c r="D150" s="14">
        <v>654</v>
      </c>
      <c r="E150" s="15">
        <v>28.5</v>
      </c>
      <c r="F150" s="16">
        <v>2.3E-3</v>
      </c>
      <c r="G150" s="16"/>
    </row>
    <row r="151" spans="1:7" x14ac:dyDescent="0.35">
      <c r="A151" s="13" t="s">
        <v>1027</v>
      </c>
      <c r="B151" s="33" t="s">
        <v>1028</v>
      </c>
      <c r="C151" s="33" t="s">
        <v>114</v>
      </c>
      <c r="D151" s="14">
        <v>5528</v>
      </c>
      <c r="E151" s="15">
        <v>28.08</v>
      </c>
      <c r="F151" s="16">
        <v>2.3E-3</v>
      </c>
      <c r="G151" s="16"/>
    </row>
    <row r="152" spans="1:7" x14ac:dyDescent="0.35">
      <c r="A152" s="13" t="s">
        <v>1029</v>
      </c>
      <c r="B152" s="33" t="s">
        <v>1030</v>
      </c>
      <c r="C152" s="33" t="s">
        <v>1012</v>
      </c>
      <c r="D152" s="14">
        <v>4906</v>
      </c>
      <c r="E152" s="15">
        <v>27.94</v>
      </c>
      <c r="F152" s="16">
        <v>2.3E-3</v>
      </c>
      <c r="G152" s="16"/>
    </row>
    <row r="153" spans="1:7" x14ac:dyDescent="0.35">
      <c r="A153" s="13" t="s">
        <v>1031</v>
      </c>
      <c r="B153" s="33" t="s">
        <v>1032</v>
      </c>
      <c r="C153" s="33" t="s">
        <v>79</v>
      </c>
      <c r="D153" s="14">
        <v>7389</v>
      </c>
      <c r="E153" s="15">
        <v>27.9</v>
      </c>
      <c r="F153" s="16">
        <v>2.3E-3</v>
      </c>
      <c r="G153" s="16"/>
    </row>
    <row r="154" spans="1:7" x14ac:dyDescent="0.35">
      <c r="A154" s="13" t="s">
        <v>1033</v>
      </c>
      <c r="B154" s="33" t="s">
        <v>1034</v>
      </c>
      <c r="C154" s="33" t="s">
        <v>962</v>
      </c>
      <c r="D154" s="14">
        <v>5613</v>
      </c>
      <c r="E154" s="15">
        <v>27.82</v>
      </c>
      <c r="F154" s="16">
        <v>2.3E-3</v>
      </c>
      <c r="G154" s="16"/>
    </row>
    <row r="155" spans="1:7" x14ac:dyDescent="0.35">
      <c r="A155" s="13" t="s">
        <v>901</v>
      </c>
      <c r="B155" s="33" t="s">
        <v>902</v>
      </c>
      <c r="C155" s="33" t="s">
        <v>610</v>
      </c>
      <c r="D155" s="14">
        <v>6019</v>
      </c>
      <c r="E155" s="15">
        <v>27.17</v>
      </c>
      <c r="F155" s="16">
        <v>2.2000000000000001E-3</v>
      </c>
      <c r="G155" s="16"/>
    </row>
    <row r="156" spans="1:7" x14ac:dyDescent="0.35">
      <c r="A156" s="13" t="s">
        <v>697</v>
      </c>
      <c r="B156" s="33" t="s">
        <v>698</v>
      </c>
      <c r="C156" s="33" t="s">
        <v>100</v>
      </c>
      <c r="D156" s="14">
        <v>2888</v>
      </c>
      <c r="E156" s="15">
        <v>26.89</v>
      </c>
      <c r="F156" s="16">
        <v>2.2000000000000001E-3</v>
      </c>
      <c r="G156" s="16"/>
    </row>
    <row r="157" spans="1:7" x14ac:dyDescent="0.35">
      <c r="A157" s="13" t="s">
        <v>1035</v>
      </c>
      <c r="B157" s="33" t="s">
        <v>1036</v>
      </c>
      <c r="C157" s="33" t="s">
        <v>501</v>
      </c>
      <c r="D157" s="14">
        <v>386</v>
      </c>
      <c r="E157" s="15">
        <v>26.76</v>
      </c>
      <c r="F157" s="16">
        <v>2.2000000000000001E-3</v>
      </c>
      <c r="G157" s="16"/>
    </row>
    <row r="158" spans="1:7" x14ac:dyDescent="0.35">
      <c r="A158" s="13" t="s">
        <v>1037</v>
      </c>
      <c r="B158" s="33" t="s">
        <v>1038</v>
      </c>
      <c r="C158" s="33" t="s">
        <v>1012</v>
      </c>
      <c r="D158" s="14">
        <v>15156</v>
      </c>
      <c r="E158" s="15">
        <v>26.68</v>
      </c>
      <c r="F158" s="16">
        <v>2.2000000000000001E-3</v>
      </c>
      <c r="G158" s="16"/>
    </row>
    <row r="159" spans="1:7" x14ac:dyDescent="0.35">
      <c r="A159" s="13" t="s">
        <v>1039</v>
      </c>
      <c r="B159" s="33" t="s">
        <v>1040</v>
      </c>
      <c r="C159" s="33" t="s">
        <v>55</v>
      </c>
      <c r="D159" s="14">
        <v>6406</v>
      </c>
      <c r="E159" s="15">
        <v>26.51</v>
      </c>
      <c r="F159" s="16">
        <v>2.2000000000000001E-3</v>
      </c>
      <c r="G159" s="16"/>
    </row>
    <row r="160" spans="1:7" x14ac:dyDescent="0.35">
      <c r="A160" s="13" t="s">
        <v>1041</v>
      </c>
      <c r="B160" s="33" t="s">
        <v>1042</v>
      </c>
      <c r="C160" s="33" t="s">
        <v>55</v>
      </c>
      <c r="D160" s="14">
        <v>4887</v>
      </c>
      <c r="E160" s="15">
        <v>26.28</v>
      </c>
      <c r="F160" s="16">
        <v>2.0999999999999999E-3</v>
      </c>
      <c r="G160" s="16"/>
    </row>
    <row r="161" spans="1:7" x14ac:dyDescent="0.35">
      <c r="A161" s="13" t="s">
        <v>115</v>
      </c>
      <c r="B161" s="33" t="s">
        <v>116</v>
      </c>
      <c r="C161" s="33" t="s">
        <v>13</v>
      </c>
      <c r="D161" s="14">
        <v>8161</v>
      </c>
      <c r="E161" s="15">
        <v>26.27</v>
      </c>
      <c r="F161" s="16">
        <v>2.0999999999999999E-3</v>
      </c>
      <c r="G161" s="16"/>
    </row>
    <row r="162" spans="1:7" x14ac:dyDescent="0.35">
      <c r="A162" s="13" t="s">
        <v>514</v>
      </c>
      <c r="B162" s="33" t="s">
        <v>515</v>
      </c>
      <c r="C162" s="33" t="s">
        <v>89</v>
      </c>
      <c r="D162" s="14">
        <v>19539</v>
      </c>
      <c r="E162" s="15">
        <v>26.05</v>
      </c>
      <c r="F162" s="16">
        <v>2.0999999999999999E-3</v>
      </c>
      <c r="G162" s="16"/>
    </row>
    <row r="163" spans="1:7" x14ac:dyDescent="0.35">
      <c r="A163" s="13" t="s">
        <v>1043</v>
      </c>
      <c r="B163" s="33" t="s">
        <v>1044</v>
      </c>
      <c r="C163" s="33" t="s">
        <v>737</v>
      </c>
      <c r="D163" s="14">
        <v>2108</v>
      </c>
      <c r="E163" s="15">
        <v>25.99</v>
      </c>
      <c r="F163" s="16">
        <v>2.0999999999999999E-3</v>
      </c>
      <c r="G163" s="16"/>
    </row>
    <row r="164" spans="1:7" x14ac:dyDescent="0.35">
      <c r="A164" s="13" t="s">
        <v>1045</v>
      </c>
      <c r="B164" s="33" t="s">
        <v>1046</v>
      </c>
      <c r="C164" s="33" t="s">
        <v>29</v>
      </c>
      <c r="D164" s="14">
        <v>1296</v>
      </c>
      <c r="E164" s="15">
        <v>25.83</v>
      </c>
      <c r="F164" s="16">
        <v>2.0999999999999999E-3</v>
      </c>
      <c r="G164" s="16"/>
    </row>
    <row r="165" spans="1:7" x14ac:dyDescent="0.35">
      <c r="A165" s="13" t="s">
        <v>1047</v>
      </c>
      <c r="B165" s="33" t="s">
        <v>1048</v>
      </c>
      <c r="C165" s="33" t="s">
        <v>1012</v>
      </c>
      <c r="D165" s="14">
        <v>3863</v>
      </c>
      <c r="E165" s="15">
        <v>25.77</v>
      </c>
      <c r="F165" s="16">
        <v>2.0999999999999999E-3</v>
      </c>
      <c r="G165" s="16"/>
    </row>
    <row r="166" spans="1:7" x14ac:dyDescent="0.35">
      <c r="A166" s="13" t="s">
        <v>1049</v>
      </c>
      <c r="B166" s="33" t="s">
        <v>1050</v>
      </c>
      <c r="C166" s="33" t="s">
        <v>537</v>
      </c>
      <c r="D166" s="14">
        <v>6260</v>
      </c>
      <c r="E166" s="15">
        <v>25.67</v>
      </c>
      <c r="F166" s="16">
        <v>2.0999999999999999E-3</v>
      </c>
      <c r="G166" s="16"/>
    </row>
    <row r="167" spans="1:7" x14ac:dyDescent="0.35">
      <c r="A167" s="13" t="s">
        <v>909</v>
      </c>
      <c r="B167" s="33" t="s">
        <v>910</v>
      </c>
      <c r="C167" s="33" t="s">
        <v>501</v>
      </c>
      <c r="D167" s="14">
        <v>12561</v>
      </c>
      <c r="E167" s="15">
        <v>25.24</v>
      </c>
      <c r="F167" s="16">
        <v>2.0999999999999999E-3</v>
      </c>
      <c r="G167" s="16"/>
    </row>
    <row r="168" spans="1:7" x14ac:dyDescent="0.35">
      <c r="A168" s="13" t="s">
        <v>1051</v>
      </c>
      <c r="B168" s="33" t="s">
        <v>1052</v>
      </c>
      <c r="C168" s="33" t="s">
        <v>501</v>
      </c>
      <c r="D168" s="14">
        <v>558</v>
      </c>
      <c r="E168" s="15">
        <v>25.18</v>
      </c>
      <c r="F168" s="16">
        <v>2.0999999999999999E-3</v>
      </c>
      <c r="G168" s="16"/>
    </row>
    <row r="169" spans="1:7" x14ac:dyDescent="0.35">
      <c r="A169" s="13" t="s">
        <v>1053</v>
      </c>
      <c r="B169" s="33" t="s">
        <v>1054</v>
      </c>
      <c r="C169" s="33" t="s">
        <v>44</v>
      </c>
      <c r="D169" s="14">
        <v>648</v>
      </c>
      <c r="E169" s="15">
        <v>24.93</v>
      </c>
      <c r="F169" s="16">
        <v>2E-3</v>
      </c>
      <c r="G169" s="16"/>
    </row>
    <row r="170" spans="1:7" x14ac:dyDescent="0.35">
      <c r="A170" s="13" t="s">
        <v>1055</v>
      </c>
      <c r="B170" s="33" t="s">
        <v>1056</v>
      </c>
      <c r="C170" s="33" t="s">
        <v>1057</v>
      </c>
      <c r="D170" s="14">
        <v>1146</v>
      </c>
      <c r="E170" s="15">
        <v>24.77</v>
      </c>
      <c r="F170" s="16">
        <v>2E-3</v>
      </c>
      <c r="G170" s="16"/>
    </row>
    <row r="171" spans="1:7" x14ac:dyDescent="0.35">
      <c r="A171" s="13" t="s">
        <v>1058</v>
      </c>
      <c r="B171" s="33" t="s">
        <v>1059</v>
      </c>
      <c r="C171" s="33" t="s">
        <v>13</v>
      </c>
      <c r="D171" s="14">
        <v>33104</v>
      </c>
      <c r="E171" s="15">
        <v>24.75</v>
      </c>
      <c r="F171" s="16">
        <v>2E-3</v>
      </c>
      <c r="G171" s="16"/>
    </row>
    <row r="172" spans="1:7" x14ac:dyDescent="0.35">
      <c r="A172" s="13" t="s">
        <v>1060</v>
      </c>
      <c r="B172" s="33" t="s">
        <v>1061</v>
      </c>
      <c r="C172" s="33" t="s">
        <v>89</v>
      </c>
      <c r="D172" s="14">
        <v>7398</v>
      </c>
      <c r="E172" s="15">
        <v>24.73</v>
      </c>
      <c r="F172" s="16">
        <v>2E-3</v>
      </c>
      <c r="G172" s="16"/>
    </row>
    <row r="173" spans="1:7" x14ac:dyDescent="0.35">
      <c r="A173" s="13" t="s">
        <v>1062</v>
      </c>
      <c r="B173" s="33" t="s">
        <v>1063</v>
      </c>
      <c r="C173" s="33" t="s">
        <v>556</v>
      </c>
      <c r="D173" s="14">
        <v>632</v>
      </c>
      <c r="E173" s="15">
        <v>24.34</v>
      </c>
      <c r="F173" s="16">
        <v>2E-3</v>
      </c>
      <c r="G173" s="16"/>
    </row>
    <row r="174" spans="1:7" x14ac:dyDescent="0.35">
      <c r="A174" s="13" t="s">
        <v>1064</v>
      </c>
      <c r="B174" s="33" t="s">
        <v>1065</v>
      </c>
      <c r="C174" s="33" t="s">
        <v>79</v>
      </c>
      <c r="D174" s="14">
        <v>17355</v>
      </c>
      <c r="E174" s="15">
        <v>24.32</v>
      </c>
      <c r="F174" s="16">
        <v>2E-3</v>
      </c>
      <c r="G174" s="16"/>
    </row>
    <row r="175" spans="1:7" x14ac:dyDescent="0.35">
      <c r="A175" s="13" t="s">
        <v>1066</v>
      </c>
      <c r="B175" s="33" t="s">
        <v>1067</v>
      </c>
      <c r="C175" s="33" t="s">
        <v>89</v>
      </c>
      <c r="D175" s="14">
        <v>5260</v>
      </c>
      <c r="E175" s="15">
        <v>23.88</v>
      </c>
      <c r="F175" s="16">
        <v>2E-3</v>
      </c>
      <c r="G175" s="16"/>
    </row>
    <row r="176" spans="1:7" x14ac:dyDescent="0.35">
      <c r="A176" s="13" t="s">
        <v>1068</v>
      </c>
      <c r="B176" s="33" t="s">
        <v>1069</v>
      </c>
      <c r="C176" s="33" t="s">
        <v>106</v>
      </c>
      <c r="D176" s="14">
        <v>685</v>
      </c>
      <c r="E176" s="15">
        <v>23.86</v>
      </c>
      <c r="F176" s="16">
        <v>2E-3</v>
      </c>
      <c r="G176" s="16"/>
    </row>
    <row r="177" spans="1:7" x14ac:dyDescent="0.35">
      <c r="A177" s="13" t="s">
        <v>567</v>
      </c>
      <c r="B177" s="33" t="s">
        <v>568</v>
      </c>
      <c r="C177" s="33" t="s">
        <v>13</v>
      </c>
      <c r="D177" s="14">
        <v>14830</v>
      </c>
      <c r="E177" s="15">
        <v>23.34</v>
      </c>
      <c r="F177" s="16">
        <v>1.9E-3</v>
      </c>
      <c r="G177" s="16"/>
    </row>
    <row r="178" spans="1:7" x14ac:dyDescent="0.35">
      <c r="A178" s="13" t="s">
        <v>1070</v>
      </c>
      <c r="B178" s="33" t="s">
        <v>1071</v>
      </c>
      <c r="C178" s="33" t="s">
        <v>742</v>
      </c>
      <c r="D178" s="14">
        <v>4509</v>
      </c>
      <c r="E178" s="15">
        <v>23.09</v>
      </c>
      <c r="F178" s="16">
        <v>1.9E-3</v>
      </c>
      <c r="G178" s="16"/>
    </row>
    <row r="179" spans="1:7" x14ac:dyDescent="0.35">
      <c r="A179" s="13" t="s">
        <v>1072</v>
      </c>
      <c r="B179" s="33" t="s">
        <v>1073</v>
      </c>
      <c r="C179" s="33" t="s">
        <v>106</v>
      </c>
      <c r="D179" s="14">
        <v>342</v>
      </c>
      <c r="E179" s="15">
        <v>23.02</v>
      </c>
      <c r="F179" s="16">
        <v>1.9E-3</v>
      </c>
      <c r="G179" s="16"/>
    </row>
    <row r="180" spans="1:7" x14ac:dyDescent="0.35">
      <c r="A180" s="13" t="s">
        <v>1074</v>
      </c>
      <c r="B180" s="33" t="s">
        <v>1075</v>
      </c>
      <c r="C180" s="33" t="s">
        <v>63</v>
      </c>
      <c r="D180" s="14">
        <v>86</v>
      </c>
      <c r="E180" s="15">
        <v>22.82</v>
      </c>
      <c r="F180" s="16">
        <v>1.9E-3</v>
      </c>
      <c r="G180" s="16"/>
    </row>
    <row r="181" spans="1:7" x14ac:dyDescent="0.35">
      <c r="A181" s="13" t="s">
        <v>606</v>
      </c>
      <c r="B181" s="33" t="s">
        <v>607</v>
      </c>
      <c r="C181" s="33" t="s">
        <v>562</v>
      </c>
      <c r="D181" s="14">
        <v>3020</v>
      </c>
      <c r="E181" s="15">
        <v>21.9</v>
      </c>
      <c r="F181" s="16">
        <v>1.8E-3</v>
      </c>
      <c r="G181" s="16"/>
    </row>
    <row r="182" spans="1:7" x14ac:dyDescent="0.35">
      <c r="A182" s="13" t="s">
        <v>911</v>
      </c>
      <c r="B182" s="33" t="s">
        <v>912</v>
      </c>
      <c r="C182" s="33" t="s">
        <v>109</v>
      </c>
      <c r="D182" s="14">
        <v>1771</v>
      </c>
      <c r="E182" s="15">
        <v>21.56</v>
      </c>
      <c r="F182" s="16">
        <v>1.8E-3</v>
      </c>
      <c r="G182" s="16"/>
    </row>
    <row r="183" spans="1:7" x14ac:dyDescent="0.35">
      <c r="A183" s="13" t="s">
        <v>1076</v>
      </c>
      <c r="B183" s="33" t="s">
        <v>1077</v>
      </c>
      <c r="C183" s="33" t="s">
        <v>537</v>
      </c>
      <c r="D183" s="14">
        <v>4628</v>
      </c>
      <c r="E183" s="15">
        <v>21.11</v>
      </c>
      <c r="F183" s="16">
        <v>1.6999999999999999E-3</v>
      </c>
      <c r="G183" s="16"/>
    </row>
    <row r="184" spans="1:7" x14ac:dyDescent="0.35">
      <c r="A184" s="13" t="s">
        <v>1078</v>
      </c>
      <c r="B184" s="33" t="s">
        <v>1079</v>
      </c>
      <c r="C184" s="33" t="s">
        <v>501</v>
      </c>
      <c r="D184" s="14">
        <v>2663</v>
      </c>
      <c r="E184" s="15">
        <v>20.53</v>
      </c>
      <c r="F184" s="16">
        <v>1.6999999999999999E-3</v>
      </c>
      <c r="G184" s="16"/>
    </row>
    <row r="185" spans="1:7" x14ac:dyDescent="0.35">
      <c r="A185" s="13" t="s">
        <v>1080</v>
      </c>
      <c r="B185" s="33" t="s">
        <v>1081</v>
      </c>
      <c r="C185" s="33" t="s">
        <v>55</v>
      </c>
      <c r="D185" s="14">
        <v>190</v>
      </c>
      <c r="E185" s="15">
        <v>20.53</v>
      </c>
      <c r="F185" s="16">
        <v>1.6999999999999999E-3</v>
      </c>
      <c r="G185" s="16"/>
    </row>
    <row r="186" spans="1:7" x14ac:dyDescent="0.35">
      <c r="A186" s="13" t="s">
        <v>1082</v>
      </c>
      <c r="B186" s="33" t="s">
        <v>1083</v>
      </c>
      <c r="C186" s="33" t="s">
        <v>92</v>
      </c>
      <c r="D186" s="14">
        <v>1375</v>
      </c>
      <c r="E186" s="15">
        <v>20.51</v>
      </c>
      <c r="F186" s="16">
        <v>1.6999999999999999E-3</v>
      </c>
      <c r="G186" s="16"/>
    </row>
    <row r="187" spans="1:7" x14ac:dyDescent="0.35">
      <c r="A187" s="13" t="s">
        <v>1084</v>
      </c>
      <c r="B187" s="33" t="s">
        <v>1085</v>
      </c>
      <c r="C187" s="33" t="s">
        <v>63</v>
      </c>
      <c r="D187" s="14">
        <v>684</v>
      </c>
      <c r="E187" s="15">
        <v>20.48</v>
      </c>
      <c r="F187" s="16">
        <v>1.6999999999999999E-3</v>
      </c>
      <c r="G187" s="16"/>
    </row>
    <row r="188" spans="1:7" x14ac:dyDescent="0.35">
      <c r="A188" s="13" t="s">
        <v>565</v>
      </c>
      <c r="B188" s="33" t="s">
        <v>566</v>
      </c>
      <c r="C188" s="33" t="s">
        <v>16</v>
      </c>
      <c r="D188" s="14">
        <v>1644</v>
      </c>
      <c r="E188" s="15">
        <v>20.45</v>
      </c>
      <c r="F188" s="16">
        <v>1.6999999999999999E-3</v>
      </c>
      <c r="G188" s="16"/>
    </row>
    <row r="189" spans="1:7" x14ac:dyDescent="0.35">
      <c r="A189" s="13" t="s">
        <v>104</v>
      </c>
      <c r="B189" s="33" t="s">
        <v>105</v>
      </c>
      <c r="C189" s="33" t="s">
        <v>106</v>
      </c>
      <c r="D189" s="14">
        <v>1365</v>
      </c>
      <c r="E189" s="15">
        <v>20.37</v>
      </c>
      <c r="F189" s="16">
        <v>1.6999999999999999E-3</v>
      </c>
      <c r="G189" s="16"/>
    </row>
    <row r="190" spans="1:7" x14ac:dyDescent="0.35">
      <c r="A190" s="13" t="s">
        <v>1086</v>
      </c>
      <c r="B190" s="33" t="s">
        <v>1087</v>
      </c>
      <c r="C190" s="33" t="s">
        <v>523</v>
      </c>
      <c r="D190" s="14">
        <v>1064</v>
      </c>
      <c r="E190" s="15">
        <v>20.23</v>
      </c>
      <c r="F190" s="16">
        <v>1.6999999999999999E-3</v>
      </c>
      <c r="G190" s="16"/>
    </row>
    <row r="191" spans="1:7" x14ac:dyDescent="0.35">
      <c r="A191" s="13" t="s">
        <v>1088</v>
      </c>
      <c r="B191" s="33" t="s">
        <v>1089</v>
      </c>
      <c r="C191" s="33" t="s">
        <v>742</v>
      </c>
      <c r="D191" s="14">
        <v>11867</v>
      </c>
      <c r="E191" s="15">
        <v>20.12</v>
      </c>
      <c r="F191" s="16">
        <v>1.6000000000000001E-3</v>
      </c>
      <c r="G191" s="16"/>
    </row>
    <row r="192" spans="1:7" x14ac:dyDescent="0.35">
      <c r="A192" s="13" t="s">
        <v>504</v>
      </c>
      <c r="B192" s="33" t="s">
        <v>505</v>
      </c>
      <c r="C192" s="33" t="s">
        <v>63</v>
      </c>
      <c r="D192" s="14">
        <v>461</v>
      </c>
      <c r="E192" s="15">
        <v>19.98</v>
      </c>
      <c r="F192" s="16">
        <v>1.6000000000000001E-3</v>
      </c>
      <c r="G192" s="16"/>
    </row>
    <row r="193" spans="1:7" x14ac:dyDescent="0.35">
      <c r="A193" s="13" t="s">
        <v>1090</v>
      </c>
      <c r="B193" s="33" t="s">
        <v>1091</v>
      </c>
      <c r="C193" s="33" t="s">
        <v>562</v>
      </c>
      <c r="D193" s="14">
        <v>630</v>
      </c>
      <c r="E193" s="15">
        <v>19.64</v>
      </c>
      <c r="F193" s="16">
        <v>1.6000000000000001E-3</v>
      </c>
      <c r="G193" s="16"/>
    </row>
    <row r="194" spans="1:7" x14ac:dyDescent="0.35">
      <c r="A194" s="13" t="s">
        <v>1092</v>
      </c>
      <c r="B194" s="33" t="s">
        <v>1093</v>
      </c>
      <c r="C194" s="33" t="s">
        <v>19</v>
      </c>
      <c r="D194" s="14">
        <v>1222</v>
      </c>
      <c r="E194" s="15">
        <v>19.64</v>
      </c>
      <c r="F194" s="16">
        <v>1.6000000000000001E-3</v>
      </c>
      <c r="G194" s="16"/>
    </row>
    <row r="195" spans="1:7" x14ac:dyDescent="0.35">
      <c r="A195" s="13" t="s">
        <v>1094</v>
      </c>
      <c r="B195" s="33" t="s">
        <v>1095</v>
      </c>
      <c r="C195" s="33" t="s">
        <v>13</v>
      </c>
      <c r="D195" s="14">
        <v>15167</v>
      </c>
      <c r="E195" s="15">
        <v>19.63</v>
      </c>
      <c r="F195" s="16">
        <v>1.6000000000000001E-3</v>
      </c>
      <c r="G195" s="16"/>
    </row>
    <row r="196" spans="1:7" x14ac:dyDescent="0.35">
      <c r="A196" s="13" t="s">
        <v>1096</v>
      </c>
      <c r="B196" s="33" t="s">
        <v>1097</v>
      </c>
      <c r="C196" s="33" t="s">
        <v>742</v>
      </c>
      <c r="D196" s="14">
        <v>11405</v>
      </c>
      <c r="E196" s="15">
        <v>19.489999999999998</v>
      </c>
      <c r="F196" s="16">
        <v>1.6000000000000001E-3</v>
      </c>
      <c r="G196" s="16"/>
    </row>
    <row r="197" spans="1:7" x14ac:dyDescent="0.35">
      <c r="A197" s="13" t="s">
        <v>1098</v>
      </c>
      <c r="B197" s="33" t="s">
        <v>1099</v>
      </c>
      <c r="C197" s="33" t="s">
        <v>523</v>
      </c>
      <c r="D197" s="14">
        <v>5026</v>
      </c>
      <c r="E197" s="15">
        <v>19.25</v>
      </c>
      <c r="F197" s="16">
        <v>1.6000000000000001E-3</v>
      </c>
      <c r="G197" s="16"/>
    </row>
    <row r="198" spans="1:7" x14ac:dyDescent="0.35">
      <c r="A198" s="13" t="s">
        <v>1100</v>
      </c>
      <c r="B198" s="33" t="s">
        <v>1101</v>
      </c>
      <c r="C198" s="33" t="s">
        <v>55</v>
      </c>
      <c r="D198" s="14">
        <v>5494</v>
      </c>
      <c r="E198" s="15">
        <v>19.22</v>
      </c>
      <c r="F198" s="16">
        <v>1.6000000000000001E-3</v>
      </c>
      <c r="G198" s="16"/>
    </row>
    <row r="199" spans="1:7" x14ac:dyDescent="0.35">
      <c r="A199" s="13" t="s">
        <v>1102</v>
      </c>
      <c r="B199" s="33" t="s">
        <v>1103</v>
      </c>
      <c r="C199" s="33" t="s">
        <v>559</v>
      </c>
      <c r="D199" s="14">
        <v>539</v>
      </c>
      <c r="E199" s="15">
        <v>18.97</v>
      </c>
      <c r="F199" s="16">
        <v>1.6000000000000001E-3</v>
      </c>
      <c r="G199" s="16"/>
    </row>
    <row r="200" spans="1:7" x14ac:dyDescent="0.35">
      <c r="A200" s="13" t="s">
        <v>1104</v>
      </c>
      <c r="B200" s="33" t="s">
        <v>1105</v>
      </c>
      <c r="C200" s="33" t="s">
        <v>32</v>
      </c>
      <c r="D200" s="14">
        <v>1498</v>
      </c>
      <c r="E200" s="15">
        <v>18.95</v>
      </c>
      <c r="F200" s="16">
        <v>1.5E-3</v>
      </c>
      <c r="G200" s="16"/>
    </row>
    <row r="201" spans="1:7" x14ac:dyDescent="0.35">
      <c r="A201" s="13" t="s">
        <v>1106</v>
      </c>
      <c r="B201" s="33" t="s">
        <v>1107</v>
      </c>
      <c r="C201" s="33" t="s">
        <v>610</v>
      </c>
      <c r="D201" s="14">
        <v>1174</v>
      </c>
      <c r="E201" s="15">
        <v>18.84</v>
      </c>
      <c r="F201" s="16">
        <v>1.5E-3</v>
      </c>
      <c r="G201" s="16"/>
    </row>
    <row r="202" spans="1:7" x14ac:dyDescent="0.35">
      <c r="A202" s="13" t="s">
        <v>709</v>
      </c>
      <c r="B202" s="33" t="s">
        <v>710</v>
      </c>
      <c r="C202" s="33" t="s">
        <v>100</v>
      </c>
      <c r="D202" s="14">
        <v>2519</v>
      </c>
      <c r="E202" s="15">
        <v>18.27</v>
      </c>
      <c r="F202" s="16">
        <v>1.5E-3</v>
      </c>
      <c r="G202" s="16"/>
    </row>
    <row r="203" spans="1:7" x14ac:dyDescent="0.35">
      <c r="A203" s="13" t="s">
        <v>679</v>
      </c>
      <c r="B203" s="33" t="s">
        <v>680</v>
      </c>
      <c r="C203" s="33" t="s">
        <v>501</v>
      </c>
      <c r="D203" s="14">
        <v>407</v>
      </c>
      <c r="E203" s="15">
        <v>18.16</v>
      </c>
      <c r="F203" s="16">
        <v>1.5E-3</v>
      </c>
      <c r="G203" s="16"/>
    </row>
    <row r="204" spans="1:7" x14ac:dyDescent="0.35">
      <c r="A204" s="13" t="s">
        <v>905</v>
      </c>
      <c r="B204" s="33" t="s">
        <v>906</v>
      </c>
      <c r="C204" s="33" t="s">
        <v>610</v>
      </c>
      <c r="D204" s="14">
        <v>1300</v>
      </c>
      <c r="E204" s="15">
        <v>17.95</v>
      </c>
      <c r="F204" s="16">
        <v>1.5E-3</v>
      </c>
      <c r="G204" s="16"/>
    </row>
    <row r="205" spans="1:7" x14ac:dyDescent="0.35">
      <c r="A205" s="13" t="s">
        <v>1108</v>
      </c>
      <c r="B205" s="33" t="s">
        <v>1109</v>
      </c>
      <c r="C205" s="33" t="s">
        <v>106</v>
      </c>
      <c r="D205" s="14">
        <v>1117</v>
      </c>
      <c r="E205" s="15">
        <v>17.66</v>
      </c>
      <c r="F205" s="16">
        <v>1.4E-3</v>
      </c>
      <c r="G205" s="16"/>
    </row>
    <row r="206" spans="1:7" x14ac:dyDescent="0.35">
      <c r="A206" s="13" t="s">
        <v>1110</v>
      </c>
      <c r="B206" s="33" t="s">
        <v>1111</v>
      </c>
      <c r="C206" s="33" t="s">
        <v>44</v>
      </c>
      <c r="D206" s="14">
        <v>1708</v>
      </c>
      <c r="E206" s="15">
        <v>17.59</v>
      </c>
      <c r="F206" s="16">
        <v>1.4E-3</v>
      </c>
      <c r="G206" s="16"/>
    </row>
    <row r="207" spans="1:7" x14ac:dyDescent="0.35">
      <c r="A207" s="13" t="s">
        <v>1112</v>
      </c>
      <c r="B207" s="33" t="s">
        <v>1113</v>
      </c>
      <c r="C207" s="33" t="s">
        <v>109</v>
      </c>
      <c r="D207" s="14">
        <v>154</v>
      </c>
      <c r="E207" s="15">
        <v>17.48</v>
      </c>
      <c r="F207" s="16">
        <v>1.4E-3</v>
      </c>
      <c r="G207" s="16"/>
    </row>
    <row r="208" spans="1:7" x14ac:dyDescent="0.35">
      <c r="A208" s="13" t="s">
        <v>1114</v>
      </c>
      <c r="B208" s="33" t="s">
        <v>1115</v>
      </c>
      <c r="C208" s="33" t="s">
        <v>55</v>
      </c>
      <c r="D208" s="14">
        <v>395</v>
      </c>
      <c r="E208" s="15">
        <v>17.29</v>
      </c>
      <c r="F208" s="16">
        <v>1.4E-3</v>
      </c>
      <c r="G208" s="16"/>
    </row>
    <row r="209" spans="1:7" x14ac:dyDescent="0.35">
      <c r="A209" s="13" t="s">
        <v>1116</v>
      </c>
      <c r="B209" s="33" t="s">
        <v>1117</v>
      </c>
      <c r="C209" s="33" t="s">
        <v>63</v>
      </c>
      <c r="D209" s="14">
        <v>672</v>
      </c>
      <c r="E209" s="15">
        <v>17.28</v>
      </c>
      <c r="F209" s="16">
        <v>1.4E-3</v>
      </c>
      <c r="G209" s="16"/>
    </row>
    <row r="210" spans="1:7" x14ac:dyDescent="0.35">
      <c r="A210" s="13" t="s">
        <v>1118</v>
      </c>
      <c r="B210" s="33" t="s">
        <v>1119</v>
      </c>
      <c r="C210" s="33" t="s">
        <v>103</v>
      </c>
      <c r="D210" s="14">
        <v>2822</v>
      </c>
      <c r="E210" s="15">
        <v>17.04</v>
      </c>
      <c r="F210" s="16">
        <v>1.4E-3</v>
      </c>
      <c r="G210" s="16"/>
    </row>
    <row r="211" spans="1:7" x14ac:dyDescent="0.35">
      <c r="A211" s="13" t="s">
        <v>1120</v>
      </c>
      <c r="B211" s="33" t="s">
        <v>1121</v>
      </c>
      <c r="C211" s="33" t="s">
        <v>1122</v>
      </c>
      <c r="D211" s="14">
        <v>45</v>
      </c>
      <c r="E211" s="15">
        <v>16.88</v>
      </c>
      <c r="F211" s="16">
        <v>1.4E-3</v>
      </c>
      <c r="G211" s="16"/>
    </row>
    <row r="212" spans="1:7" x14ac:dyDescent="0.35">
      <c r="A212" s="13" t="s">
        <v>1123</v>
      </c>
      <c r="B212" s="33" t="s">
        <v>1124</v>
      </c>
      <c r="C212" s="33" t="s">
        <v>1005</v>
      </c>
      <c r="D212" s="14">
        <v>1875</v>
      </c>
      <c r="E212" s="15">
        <v>16.829999999999998</v>
      </c>
      <c r="F212" s="16">
        <v>1.4E-3</v>
      </c>
      <c r="G212" s="16"/>
    </row>
    <row r="213" spans="1:7" x14ac:dyDescent="0.35">
      <c r="A213" s="13" t="s">
        <v>1125</v>
      </c>
      <c r="B213" s="33" t="s">
        <v>1126</v>
      </c>
      <c r="C213" s="33" t="s">
        <v>518</v>
      </c>
      <c r="D213" s="14">
        <v>2790</v>
      </c>
      <c r="E213" s="15">
        <v>16.329999999999998</v>
      </c>
      <c r="F213" s="16">
        <v>1.2999999999999999E-3</v>
      </c>
      <c r="G213" s="16"/>
    </row>
    <row r="214" spans="1:7" x14ac:dyDescent="0.35">
      <c r="A214" s="13" t="s">
        <v>1127</v>
      </c>
      <c r="B214" s="33" t="s">
        <v>1128</v>
      </c>
      <c r="C214" s="33" t="s">
        <v>55</v>
      </c>
      <c r="D214" s="14">
        <v>12934</v>
      </c>
      <c r="E214" s="15">
        <v>15.81</v>
      </c>
      <c r="F214" s="16">
        <v>1.2999999999999999E-3</v>
      </c>
      <c r="G214" s="16"/>
    </row>
    <row r="215" spans="1:7" x14ac:dyDescent="0.35">
      <c r="A215" s="13" t="s">
        <v>1129</v>
      </c>
      <c r="B215" s="33" t="s">
        <v>1130</v>
      </c>
      <c r="C215" s="33" t="s">
        <v>29</v>
      </c>
      <c r="D215" s="14">
        <v>992</v>
      </c>
      <c r="E215" s="15">
        <v>15.8</v>
      </c>
      <c r="F215" s="16">
        <v>1.2999999999999999E-3</v>
      </c>
      <c r="G215" s="16"/>
    </row>
    <row r="216" spans="1:7" x14ac:dyDescent="0.35">
      <c r="A216" s="13" t="s">
        <v>1131</v>
      </c>
      <c r="B216" s="33" t="s">
        <v>1132</v>
      </c>
      <c r="C216" s="33" t="s">
        <v>518</v>
      </c>
      <c r="D216" s="14">
        <v>449</v>
      </c>
      <c r="E216" s="15">
        <v>15.77</v>
      </c>
      <c r="F216" s="16">
        <v>1.2999999999999999E-3</v>
      </c>
      <c r="G216" s="16"/>
    </row>
    <row r="217" spans="1:7" x14ac:dyDescent="0.35">
      <c r="A217" s="13" t="s">
        <v>1133</v>
      </c>
      <c r="B217" s="33" t="s">
        <v>1134</v>
      </c>
      <c r="C217" s="33" t="s">
        <v>74</v>
      </c>
      <c r="D217" s="14">
        <v>1375</v>
      </c>
      <c r="E217" s="15">
        <v>15.66</v>
      </c>
      <c r="F217" s="16">
        <v>1.2999999999999999E-3</v>
      </c>
      <c r="G217" s="16"/>
    </row>
    <row r="218" spans="1:7" x14ac:dyDescent="0.35">
      <c r="A218" s="13" t="s">
        <v>907</v>
      </c>
      <c r="B218" s="33" t="s">
        <v>908</v>
      </c>
      <c r="C218" s="33" t="s">
        <v>537</v>
      </c>
      <c r="D218" s="14">
        <v>1110</v>
      </c>
      <c r="E218" s="15">
        <v>15.51</v>
      </c>
      <c r="F218" s="16">
        <v>1.2999999999999999E-3</v>
      </c>
      <c r="G218" s="16"/>
    </row>
    <row r="219" spans="1:7" x14ac:dyDescent="0.35">
      <c r="A219" s="13" t="s">
        <v>77</v>
      </c>
      <c r="B219" s="33" t="s">
        <v>78</v>
      </c>
      <c r="C219" s="33" t="s">
        <v>79</v>
      </c>
      <c r="D219" s="14">
        <v>1525</v>
      </c>
      <c r="E219" s="15">
        <v>15.43</v>
      </c>
      <c r="F219" s="16">
        <v>1.2999999999999999E-3</v>
      </c>
      <c r="G219" s="16"/>
    </row>
    <row r="220" spans="1:7" x14ac:dyDescent="0.35">
      <c r="A220" s="13" t="s">
        <v>1135</v>
      </c>
      <c r="B220" s="33" t="s">
        <v>1136</v>
      </c>
      <c r="C220" s="33" t="s">
        <v>55</v>
      </c>
      <c r="D220" s="14">
        <v>8158</v>
      </c>
      <c r="E220" s="15">
        <v>15.24</v>
      </c>
      <c r="F220" s="16">
        <v>1.1999999999999999E-3</v>
      </c>
      <c r="G220" s="16"/>
    </row>
    <row r="221" spans="1:7" x14ac:dyDescent="0.35">
      <c r="A221" s="13" t="s">
        <v>586</v>
      </c>
      <c r="B221" s="33" t="s">
        <v>587</v>
      </c>
      <c r="C221" s="33" t="s">
        <v>89</v>
      </c>
      <c r="D221" s="14">
        <v>572</v>
      </c>
      <c r="E221" s="15">
        <v>15.22</v>
      </c>
      <c r="F221" s="16">
        <v>1.1999999999999999E-3</v>
      </c>
      <c r="G221" s="16"/>
    </row>
    <row r="222" spans="1:7" x14ac:dyDescent="0.35">
      <c r="A222" s="13" t="s">
        <v>1137</v>
      </c>
      <c r="B222" s="33" t="s">
        <v>1138</v>
      </c>
      <c r="C222" s="33" t="s">
        <v>29</v>
      </c>
      <c r="D222" s="14">
        <v>58</v>
      </c>
      <c r="E222" s="15">
        <v>15.12</v>
      </c>
      <c r="F222" s="16">
        <v>1.1999999999999999E-3</v>
      </c>
      <c r="G222" s="16"/>
    </row>
    <row r="223" spans="1:7" x14ac:dyDescent="0.35">
      <c r="A223" s="13" t="s">
        <v>683</v>
      </c>
      <c r="B223" s="33" t="s">
        <v>684</v>
      </c>
      <c r="C223" s="33" t="s">
        <v>106</v>
      </c>
      <c r="D223" s="14">
        <v>108</v>
      </c>
      <c r="E223" s="15">
        <v>14.58</v>
      </c>
      <c r="F223" s="16">
        <v>1.1999999999999999E-3</v>
      </c>
      <c r="G223" s="16"/>
    </row>
    <row r="224" spans="1:7" x14ac:dyDescent="0.35">
      <c r="A224" s="13" t="s">
        <v>1139</v>
      </c>
      <c r="B224" s="33" t="s">
        <v>1140</v>
      </c>
      <c r="C224" s="33" t="s">
        <v>114</v>
      </c>
      <c r="D224" s="14">
        <v>7571</v>
      </c>
      <c r="E224" s="15">
        <v>14.32</v>
      </c>
      <c r="F224" s="16">
        <v>1.1999999999999999E-3</v>
      </c>
      <c r="G224" s="16"/>
    </row>
    <row r="225" spans="1:7" x14ac:dyDescent="0.35">
      <c r="A225" s="13" t="s">
        <v>720</v>
      </c>
      <c r="B225" s="33" t="s">
        <v>721</v>
      </c>
      <c r="C225" s="33" t="s">
        <v>722</v>
      </c>
      <c r="D225" s="14">
        <v>663</v>
      </c>
      <c r="E225" s="15">
        <v>14.03</v>
      </c>
      <c r="F225" s="16">
        <v>1.1000000000000001E-3</v>
      </c>
      <c r="G225" s="16"/>
    </row>
    <row r="226" spans="1:7" x14ac:dyDescent="0.35">
      <c r="A226" s="13" t="s">
        <v>1141</v>
      </c>
      <c r="B226" s="33" t="s">
        <v>1142</v>
      </c>
      <c r="C226" s="33" t="s">
        <v>55</v>
      </c>
      <c r="D226" s="14">
        <v>2114</v>
      </c>
      <c r="E226" s="15">
        <v>13.92</v>
      </c>
      <c r="F226" s="16">
        <v>1.1000000000000001E-3</v>
      </c>
      <c r="G226" s="16"/>
    </row>
    <row r="227" spans="1:7" x14ac:dyDescent="0.35">
      <c r="A227" s="13" t="s">
        <v>903</v>
      </c>
      <c r="B227" s="33" t="s">
        <v>904</v>
      </c>
      <c r="C227" s="33" t="s">
        <v>562</v>
      </c>
      <c r="D227" s="14">
        <v>229</v>
      </c>
      <c r="E227" s="15">
        <v>13.91</v>
      </c>
      <c r="F227" s="16">
        <v>1.1000000000000001E-3</v>
      </c>
      <c r="G227" s="16"/>
    </row>
    <row r="228" spans="1:7" x14ac:dyDescent="0.35">
      <c r="A228" s="13" t="s">
        <v>1143</v>
      </c>
      <c r="B228" s="33" t="s">
        <v>1144</v>
      </c>
      <c r="C228" s="33" t="s">
        <v>79</v>
      </c>
      <c r="D228" s="14">
        <v>5303</v>
      </c>
      <c r="E228" s="15">
        <v>13.79</v>
      </c>
      <c r="F228" s="16">
        <v>1.1000000000000001E-3</v>
      </c>
      <c r="G228" s="16"/>
    </row>
    <row r="229" spans="1:7" x14ac:dyDescent="0.35">
      <c r="A229" s="13" t="s">
        <v>1145</v>
      </c>
      <c r="B229" s="33" t="s">
        <v>1146</v>
      </c>
      <c r="C229" s="33" t="s">
        <v>562</v>
      </c>
      <c r="D229" s="14">
        <v>1876</v>
      </c>
      <c r="E229" s="15">
        <v>13.71</v>
      </c>
      <c r="F229" s="16">
        <v>1.1000000000000001E-3</v>
      </c>
      <c r="G229" s="16"/>
    </row>
    <row r="230" spans="1:7" x14ac:dyDescent="0.35">
      <c r="A230" s="13" t="s">
        <v>1147</v>
      </c>
      <c r="B230" s="33" t="s">
        <v>1148</v>
      </c>
      <c r="C230" s="33" t="s">
        <v>79</v>
      </c>
      <c r="D230" s="14">
        <v>15102</v>
      </c>
      <c r="E230" s="15">
        <v>13.61</v>
      </c>
      <c r="F230" s="16">
        <v>1.1000000000000001E-3</v>
      </c>
      <c r="G230" s="16"/>
    </row>
    <row r="231" spans="1:7" x14ac:dyDescent="0.35">
      <c r="A231" s="13" t="s">
        <v>1149</v>
      </c>
      <c r="B231" s="33" t="s">
        <v>1150</v>
      </c>
      <c r="C231" s="33" t="s">
        <v>39</v>
      </c>
      <c r="D231" s="14">
        <v>628</v>
      </c>
      <c r="E231" s="15">
        <v>13.6</v>
      </c>
      <c r="F231" s="16">
        <v>1.1000000000000001E-3</v>
      </c>
      <c r="G231" s="16"/>
    </row>
    <row r="232" spans="1:7" x14ac:dyDescent="0.35">
      <c r="A232" s="13" t="s">
        <v>913</v>
      </c>
      <c r="B232" s="33" t="s">
        <v>914</v>
      </c>
      <c r="C232" s="33" t="s">
        <v>89</v>
      </c>
      <c r="D232" s="14">
        <v>37</v>
      </c>
      <c r="E232" s="15">
        <v>13.48</v>
      </c>
      <c r="F232" s="16">
        <v>1.1000000000000001E-3</v>
      </c>
      <c r="G232" s="16"/>
    </row>
    <row r="233" spans="1:7" x14ac:dyDescent="0.35">
      <c r="A233" s="13" t="s">
        <v>1151</v>
      </c>
      <c r="B233" s="33" t="s">
        <v>1152</v>
      </c>
      <c r="C233" s="33" t="s">
        <v>488</v>
      </c>
      <c r="D233" s="14">
        <v>32250</v>
      </c>
      <c r="E233" s="15">
        <v>13.45</v>
      </c>
      <c r="F233" s="16">
        <v>1.1000000000000001E-3</v>
      </c>
      <c r="G233" s="16"/>
    </row>
    <row r="234" spans="1:7" x14ac:dyDescent="0.35">
      <c r="A234" s="13" t="s">
        <v>1153</v>
      </c>
      <c r="B234" s="33" t="s">
        <v>1154</v>
      </c>
      <c r="C234" s="33" t="s">
        <v>29</v>
      </c>
      <c r="D234" s="14">
        <v>2682</v>
      </c>
      <c r="E234" s="15">
        <v>13.42</v>
      </c>
      <c r="F234" s="16">
        <v>1.1000000000000001E-3</v>
      </c>
      <c r="G234" s="16"/>
    </row>
    <row r="235" spans="1:7" x14ac:dyDescent="0.35">
      <c r="A235" s="13" t="s">
        <v>1155</v>
      </c>
      <c r="B235" s="33" t="s">
        <v>1156</v>
      </c>
      <c r="C235" s="33" t="s">
        <v>119</v>
      </c>
      <c r="D235" s="14">
        <v>5258</v>
      </c>
      <c r="E235" s="15">
        <v>13.4</v>
      </c>
      <c r="F235" s="16">
        <v>1.1000000000000001E-3</v>
      </c>
      <c r="G235" s="16"/>
    </row>
    <row r="236" spans="1:7" x14ac:dyDescent="0.35">
      <c r="A236" s="13" t="s">
        <v>1157</v>
      </c>
      <c r="B236" s="33" t="s">
        <v>1158</v>
      </c>
      <c r="C236" s="33" t="s">
        <v>562</v>
      </c>
      <c r="D236" s="14">
        <v>388</v>
      </c>
      <c r="E236" s="15">
        <v>13.26</v>
      </c>
      <c r="F236" s="16">
        <v>1.1000000000000001E-3</v>
      </c>
      <c r="G236" s="16"/>
    </row>
    <row r="237" spans="1:7" x14ac:dyDescent="0.35">
      <c r="A237" s="13" t="s">
        <v>1159</v>
      </c>
      <c r="B237" s="33" t="s">
        <v>1160</v>
      </c>
      <c r="C237" s="33" t="s">
        <v>74</v>
      </c>
      <c r="D237" s="14">
        <v>3085</v>
      </c>
      <c r="E237" s="15">
        <v>13.02</v>
      </c>
      <c r="F237" s="16">
        <v>1.1000000000000001E-3</v>
      </c>
      <c r="G237" s="16"/>
    </row>
    <row r="238" spans="1:7" x14ac:dyDescent="0.35">
      <c r="A238" s="13" t="s">
        <v>1161</v>
      </c>
      <c r="B238" s="33" t="s">
        <v>1162</v>
      </c>
      <c r="C238" s="33" t="s">
        <v>79</v>
      </c>
      <c r="D238" s="14">
        <v>1348</v>
      </c>
      <c r="E238" s="15">
        <v>12.77</v>
      </c>
      <c r="F238" s="16">
        <v>1E-3</v>
      </c>
      <c r="G238" s="16"/>
    </row>
    <row r="239" spans="1:7" x14ac:dyDescent="0.35">
      <c r="A239" s="13" t="s">
        <v>1163</v>
      </c>
      <c r="B239" s="33" t="s">
        <v>1164</v>
      </c>
      <c r="C239" s="33" t="s">
        <v>103</v>
      </c>
      <c r="D239" s="14">
        <v>1236</v>
      </c>
      <c r="E239" s="15">
        <v>12.21</v>
      </c>
      <c r="F239" s="16">
        <v>1E-3</v>
      </c>
      <c r="G239" s="16"/>
    </row>
    <row r="240" spans="1:7" x14ac:dyDescent="0.35">
      <c r="A240" s="13" t="s">
        <v>899</v>
      </c>
      <c r="B240" s="33" t="s">
        <v>900</v>
      </c>
      <c r="C240" s="33" t="s">
        <v>52</v>
      </c>
      <c r="D240" s="14">
        <v>1909</v>
      </c>
      <c r="E240" s="15">
        <v>11.53</v>
      </c>
      <c r="F240" s="16">
        <v>8.9999999999999998E-4</v>
      </c>
      <c r="G240" s="16"/>
    </row>
    <row r="241" spans="1:7" x14ac:dyDescent="0.35">
      <c r="A241" s="13" t="s">
        <v>611</v>
      </c>
      <c r="B241" s="33" t="s">
        <v>612</v>
      </c>
      <c r="C241" s="33" t="s">
        <v>79</v>
      </c>
      <c r="D241" s="14">
        <v>2360</v>
      </c>
      <c r="E241" s="15">
        <v>11.51</v>
      </c>
      <c r="F241" s="16">
        <v>8.9999999999999998E-4</v>
      </c>
      <c r="G241" s="16"/>
    </row>
    <row r="242" spans="1:7" x14ac:dyDescent="0.35">
      <c r="A242" s="13" t="s">
        <v>1165</v>
      </c>
      <c r="B242" s="33" t="s">
        <v>1166</v>
      </c>
      <c r="C242" s="33" t="s">
        <v>501</v>
      </c>
      <c r="D242" s="14">
        <v>2414</v>
      </c>
      <c r="E242" s="15">
        <v>11.43</v>
      </c>
      <c r="F242" s="16">
        <v>8.9999999999999998E-4</v>
      </c>
      <c r="G242" s="16"/>
    </row>
    <row r="243" spans="1:7" x14ac:dyDescent="0.35">
      <c r="A243" s="13" t="s">
        <v>1167</v>
      </c>
      <c r="B243" s="33" t="s">
        <v>1168</v>
      </c>
      <c r="C243" s="33" t="s">
        <v>742</v>
      </c>
      <c r="D243" s="14">
        <v>2804</v>
      </c>
      <c r="E243" s="15">
        <v>11.42</v>
      </c>
      <c r="F243" s="16">
        <v>8.9999999999999998E-4</v>
      </c>
      <c r="G243" s="16"/>
    </row>
    <row r="244" spans="1:7" x14ac:dyDescent="0.35">
      <c r="A244" s="13" t="s">
        <v>635</v>
      </c>
      <c r="B244" s="33" t="s">
        <v>636</v>
      </c>
      <c r="C244" s="33" t="s">
        <v>562</v>
      </c>
      <c r="D244" s="14">
        <v>388</v>
      </c>
      <c r="E244" s="15">
        <v>11.37</v>
      </c>
      <c r="F244" s="16">
        <v>8.9999999999999998E-4</v>
      </c>
      <c r="G244" s="16"/>
    </row>
    <row r="245" spans="1:7" x14ac:dyDescent="0.35">
      <c r="A245" s="13" t="s">
        <v>1169</v>
      </c>
      <c r="B245" s="33" t="s">
        <v>1170</v>
      </c>
      <c r="C245" s="33" t="s">
        <v>92</v>
      </c>
      <c r="D245" s="14">
        <v>35</v>
      </c>
      <c r="E245" s="15">
        <v>10.84</v>
      </c>
      <c r="F245" s="16">
        <v>8.9999999999999998E-4</v>
      </c>
      <c r="G245" s="16"/>
    </row>
    <row r="246" spans="1:7" x14ac:dyDescent="0.35">
      <c r="A246" s="13" t="s">
        <v>1171</v>
      </c>
      <c r="B246" s="33" t="s">
        <v>1172</v>
      </c>
      <c r="C246" s="33" t="s">
        <v>13</v>
      </c>
      <c r="D246" s="14">
        <v>9114</v>
      </c>
      <c r="E246" s="15">
        <v>10.57</v>
      </c>
      <c r="F246" s="16">
        <v>8.9999999999999998E-4</v>
      </c>
      <c r="G246" s="16"/>
    </row>
    <row r="247" spans="1:7" x14ac:dyDescent="0.35">
      <c r="A247" s="13" t="s">
        <v>915</v>
      </c>
      <c r="B247" s="33" t="s">
        <v>916</v>
      </c>
      <c r="C247" s="33" t="s">
        <v>63</v>
      </c>
      <c r="D247" s="14">
        <v>1102</v>
      </c>
      <c r="E247" s="15">
        <v>10.16</v>
      </c>
      <c r="F247" s="16">
        <v>8.0000000000000004E-4</v>
      </c>
      <c r="G247" s="16"/>
    </row>
    <row r="248" spans="1:7" x14ac:dyDescent="0.35">
      <c r="A248" s="13" t="s">
        <v>1173</v>
      </c>
      <c r="B248" s="33" t="s">
        <v>1174</v>
      </c>
      <c r="C248" s="33" t="s">
        <v>13</v>
      </c>
      <c r="D248" s="14">
        <v>23738</v>
      </c>
      <c r="E248" s="15">
        <v>8.65</v>
      </c>
      <c r="F248" s="16">
        <v>6.9999999999999999E-4</v>
      </c>
      <c r="G248" s="16"/>
    </row>
    <row r="249" spans="1:7" x14ac:dyDescent="0.35">
      <c r="A249" s="13" t="s">
        <v>1175</v>
      </c>
      <c r="B249" s="33" t="s">
        <v>1176</v>
      </c>
      <c r="C249" s="33" t="s">
        <v>79</v>
      </c>
      <c r="D249" s="14">
        <v>11628</v>
      </c>
      <c r="E249" s="15">
        <v>8.49</v>
      </c>
      <c r="F249" s="16">
        <v>6.9999999999999999E-4</v>
      </c>
      <c r="G249" s="16"/>
    </row>
    <row r="250" spans="1:7" x14ac:dyDescent="0.35">
      <c r="A250" s="13" t="s">
        <v>1177</v>
      </c>
      <c r="B250" s="33" t="s">
        <v>1178</v>
      </c>
      <c r="C250" s="33" t="s">
        <v>523</v>
      </c>
      <c r="D250" s="14">
        <v>977</v>
      </c>
      <c r="E250" s="15">
        <v>8.3000000000000007</v>
      </c>
      <c r="F250" s="16">
        <v>6.9999999999999999E-4</v>
      </c>
      <c r="G250" s="16"/>
    </row>
    <row r="251" spans="1:7" x14ac:dyDescent="0.35">
      <c r="A251" s="13" t="s">
        <v>1179</v>
      </c>
      <c r="B251" s="33" t="s">
        <v>1180</v>
      </c>
      <c r="C251" s="33" t="s">
        <v>55</v>
      </c>
      <c r="D251" s="14">
        <v>7859</v>
      </c>
      <c r="E251" s="15">
        <v>8.14</v>
      </c>
      <c r="F251" s="16">
        <v>6.9999999999999999E-4</v>
      </c>
      <c r="G251" s="16"/>
    </row>
    <row r="252" spans="1:7" x14ac:dyDescent="0.35">
      <c r="A252" s="13" t="s">
        <v>1181</v>
      </c>
      <c r="B252" s="33" t="s">
        <v>1182</v>
      </c>
      <c r="C252" s="33" t="s">
        <v>583</v>
      </c>
      <c r="D252" s="14">
        <v>1012</v>
      </c>
      <c r="E252" s="15">
        <v>7.52</v>
      </c>
      <c r="F252" s="16">
        <v>5.9999999999999995E-4</v>
      </c>
      <c r="G252" s="16"/>
    </row>
    <row r="253" spans="1:7" x14ac:dyDescent="0.35">
      <c r="A253" s="13" t="s">
        <v>917</v>
      </c>
      <c r="B253" s="33" t="s">
        <v>918</v>
      </c>
      <c r="C253" s="33" t="s">
        <v>92</v>
      </c>
      <c r="D253" s="14">
        <v>334</v>
      </c>
      <c r="E253" s="15">
        <v>7.43</v>
      </c>
      <c r="F253" s="16">
        <v>5.9999999999999995E-4</v>
      </c>
      <c r="G253" s="16"/>
    </row>
    <row r="254" spans="1:7" x14ac:dyDescent="0.35">
      <c r="A254" s="13" t="s">
        <v>1183</v>
      </c>
      <c r="B254" s="33" t="s">
        <v>1184</v>
      </c>
      <c r="C254" s="33" t="s">
        <v>1122</v>
      </c>
      <c r="D254" s="14">
        <v>701</v>
      </c>
      <c r="E254" s="15">
        <v>6.96</v>
      </c>
      <c r="F254" s="16">
        <v>5.9999999999999995E-4</v>
      </c>
      <c r="G254" s="16"/>
    </row>
    <row r="255" spans="1:7" x14ac:dyDescent="0.35">
      <c r="A255" s="13" t="s">
        <v>1185</v>
      </c>
      <c r="B255" s="33" t="s">
        <v>1186</v>
      </c>
      <c r="C255" s="33" t="s">
        <v>523</v>
      </c>
      <c r="D255" s="14">
        <v>3914</v>
      </c>
      <c r="E255" s="15">
        <v>5.77</v>
      </c>
      <c r="F255" s="16">
        <v>5.0000000000000001E-4</v>
      </c>
      <c r="G255" s="16"/>
    </row>
    <row r="256" spans="1:7" x14ac:dyDescent="0.35">
      <c r="A256" s="13" t="s">
        <v>1187</v>
      </c>
      <c r="B256" s="33" t="s">
        <v>1188</v>
      </c>
      <c r="C256" s="33" t="s">
        <v>13</v>
      </c>
      <c r="D256" s="14">
        <v>18499</v>
      </c>
      <c r="E256" s="15">
        <v>5.48</v>
      </c>
      <c r="F256" s="16">
        <v>4.0000000000000002E-4</v>
      </c>
      <c r="G256" s="16"/>
    </row>
    <row r="257" spans="1:7" x14ac:dyDescent="0.35">
      <c r="A257" s="13" t="s">
        <v>1189</v>
      </c>
      <c r="B257" s="33" t="s">
        <v>1190</v>
      </c>
      <c r="C257" s="33" t="s">
        <v>55</v>
      </c>
      <c r="D257" s="14">
        <v>4120</v>
      </c>
      <c r="E257" s="15">
        <v>3.59</v>
      </c>
      <c r="F257" s="16">
        <v>2.9999999999999997E-4</v>
      </c>
      <c r="G257" s="16"/>
    </row>
    <row r="258" spans="1:7" x14ac:dyDescent="0.35">
      <c r="A258" s="17" t="s">
        <v>120</v>
      </c>
      <c r="B258" s="34"/>
      <c r="C258" s="34"/>
      <c r="D258" s="18"/>
      <c r="E258" s="37">
        <v>12216.04</v>
      </c>
      <c r="F258" s="38">
        <v>0.99829999999999997</v>
      </c>
      <c r="G258" s="21"/>
    </row>
    <row r="259" spans="1:7" x14ac:dyDescent="0.35">
      <c r="A259" s="17" t="s">
        <v>743</v>
      </c>
      <c r="B259" s="33"/>
      <c r="C259" s="33"/>
      <c r="D259" s="14"/>
      <c r="E259" s="15"/>
      <c r="F259" s="16"/>
      <c r="G259" s="16"/>
    </row>
    <row r="260" spans="1:7" x14ac:dyDescent="0.35">
      <c r="A260" s="17" t="s">
        <v>120</v>
      </c>
      <c r="B260" s="33"/>
      <c r="C260" s="33"/>
      <c r="D260" s="14"/>
      <c r="E260" s="39" t="s">
        <v>248</v>
      </c>
      <c r="F260" s="40" t="s">
        <v>248</v>
      </c>
      <c r="G260" s="16"/>
    </row>
    <row r="261" spans="1:7" x14ac:dyDescent="0.35">
      <c r="A261" s="24" t="s">
        <v>121</v>
      </c>
      <c r="B261" s="35"/>
      <c r="C261" s="35"/>
      <c r="D261" s="25"/>
      <c r="E261" s="30">
        <v>12216.04</v>
      </c>
      <c r="F261" s="31">
        <v>0.99829999999999997</v>
      </c>
      <c r="G261" s="21"/>
    </row>
    <row r="262" spans="1:7" x14ac:dyDescent="0.35">
      <c r="A262" s="13"/>
      <c r="B262" s="33"/>
      <c r="C262" s="33"/>
      <c r="D262" s="14"/>
      <c r="E262" s="15"/>
      <c r="F262" s="16"/>
      <c r="G262" s="16"/>
    </row>
    <row r="263" spans="1:7" x14ac:dyDescent="0.35">
      <c r="A263" s="13"/>
      <c r="B263" s="33"/>
      <c r="C263" s="33"/>
      <c r="D263" s="14"/>
      <c r="E263" s="15"/>
      <c r="F263" s="16"/>
      <c r="G263" s="16"/>
    </row>
    <row r="264" spans="1:7" x14ac:dyDescent="0.35">
      <c r="A264" s="17" t="s">
        <v>262</v>
      </c>
      <c r="B264" s="33"/>
      <c r="C264" s="33"/>
      <c r="D264" s="14"/>
      <c r="E264" s="15"/>
      <c r="F264" s="16"/>
      <c r="G264" s="16"/>
    </row>
    <row r="265" spans="1:7" x14ac:dyDescent="0.35">
      <c r="A265" s="13" t="s">
        <v>263</v>
      </c>
      <c r="B265" s="33"/>
      <c r="C265" s="33"/>
      <c r="D265" s="14"/>
      <c r="E265" s="15">
        <v>9</v>
      </c>
      <c r="F265" s="16">
        <v>6.9999999999999999E-4</v>
      </c>
      <c r="G265" s="16">
        <v>4.9306000000000003E-2</v>
      </c>
    </row>
    <row r="266" spans="1:7" x14ac:dyDescent="0.35">
      <c r="A266" s="17" t="s">
        <v>120</v>
      </c>
      <c r="B266" s="34"/>
      <c r="C266" s="34"/>
      <c r="D266" s="18"/>
      <c r="E266" s="37">
        <v>9</v>
      </c>
      <c r="F266" s="38">
        <v>6.9999999999999999E-4</v>
      </c>
      <c r="G266" s="21"/>
    </row>
    <row r="267" spans="1:7" x14ac:dyDescent="0.35">
      <c r="A267" s="13"/>
      <c r="B267" s="33"/>
      <c r="C267" s="33"/>
      <c r="D267" s="14"/>
      <c r="E267" s="15"/>
      <c r="F267" s="16"/>
      <c r="G267" s="16"/>
    </row>
    <row r="268" spans="1:7" x14ac:dyDescent="0.35">
      <c r="A268" s="24" t="s">
        <v>121</v>
      </c>
      <c r="B268" s="35"/>
      <c r="C268" s="35"/>
      <c r="D268" s="25"/>
      <c r="E268" s="19">
        <v>9</v>
      </c>
      <c r="F268" s="20">
        <v>6.9999999999999999E-4</v>
      </c>
      <c r="G268" s="21"/>
    </row>
    <row r="269" spans="1:7" x14ac:dyDescent="0.35">
      <c r="A269" s="13" t="s">
        <v>264</v>
      </c>
      <c r="B269" s="33"/>
      <c r="C269" s="33"/>
      <c r="D269" s="14"/>
      <c r="E269" s="15">
        <v>2.4304999999999999E-3</v>
      </c>
      <c r="F269" s="16">
        <v>0</v>
      </c>
      <c r="G269" s="16"/>
    </row>
    <row r="270" spans="1:7" x14ac:dyDescent="0.35">
      <c r="A270" s="13" t="s">
        <v>265</v>
      </c>
      <c r="B270" s="33"/>
      <c r="C270" s="33"/>
      <c r="D270" s="14"/>
      <c r="E270" s="15">
        <v>4.8175695000000003</v>
      </c>
      <c r="F270" s="16">
        <v>1E-3</v>
      </c>
      <c r="G270" s="16">
        <v>4.9306000000000003E-2</v>
      </c>
    </row>
    <row r="271" spans="1:7" x14ac:dyDescent="0.35">
      <c r="A271" s="28" t="s">
        <v>266</v>
      </c>
      <c r="B271" s="36"/>
      <c r="C271" s="36"/>
      <c r="D271" s="29"/>
      <c r="E271" s="30">
        <v>12229.86</v>
      </c>
      <c r="F271" s="31">
        <v>1</v>
      </c>
      <c r="G271" s="31"/>
    </row>
    <row r="276" spans="1:3" x14ac:dyDescent="0.35">
      <c r="A276" s="1" t="s">
        <v>269</v>
      </c>
    </row>
    <row r="277" spans="1:3" x14ac:dyDescent="0.35">
      <c r="A277" s="48" t="s">
        <v>270</v>
      </c>
      <c r="B277" s="3" t="s">
        <v>248</v>
      </c>
    </row>
    <row r="278" spans="1:3" x14ac:dyDescent="0.35">
      <c r="A278" t="s">
        <v>271</v>
      </c>
    </row>
    <row r="279" spans="1:3" x14ac:dyDescent="0.35">
      <c r="A279" t="s">
        <v>1191</v>
      </c>
      <c r="B279" t="s">
        <v>273</v>
      </c>
      <c r="C279" t="s">
        <v>273</v>
      </c>
    </row>
    <row r="280" spans="1:3" x14ac:dyDescent="0.35">
      <c r="B280" s="49">
        <v>46052</v>
      </c>
      <c r="C280" s="49">
        <v>46080</v>
      </c>
    </row>
    <row r="281" spans="1:3" x14ac:dyDescent="0.35">
      <c r="A281" t="s">
        <v>276</v>
      </c>
      <c r="B281">
        <v>16.250800000000002</v>
      </c>
      <c r="C281">
        <v>16.386099999999999</v>
      </c>
    </row>
    <row r="283" spans="1:3" x14ac:dyDescent="0.35">
      <c r="A283" t="s">
        <v>278</v>
      </c>
      <c r="B283" s="3" t="s">
        <v>248</v>
      </c>
    </row>
    <row r="284" spans="1:3" x14ac:dyDescent="0.35">
      <c r="A284" t="s">
        <v>279</v>
      </c>
      <c r="B284" s="3" t="s">
        <v>248</v>
      </c>
    </row>
    <row r="285" spans="1:3" ht="29" customHeight="1" x14ac:dyDescent="0.35">
      <c r="A285" s="48" t="s">
        <v>280</v>
      </c>
      <c r="B285" s="3" t="s">
        <v>248</v>
      </c>
    </row>
    <row r="286" spans="1:3" ht="29" customHeight="1" x14ac:dyDescent="0.35">
      <c r="A286" s="48" t="s">
        <v>281</v>
      </c>
      <c r="B286" s="3" t="s">
        <v>248</v>
      </c>
    </row>
    <row r="287" spans="1:3" x14ac:dyDescent="0.35">
      <c r="A287" t="s">
        <v>283</v>
      </c>
      <c r="B287" s="50">
        <v>9.8100000000000007E-2</v>
      </c>
    </row>
    <row r="288" spans="1:3" ht="43.5" customHeight="1" x14ac:dyDescent="0.35">
      <c r="A288" s="48" t="s">
        <v>284</v>
      </c>
      <c r="B288" s="3" t="s">
        <v>248</v>
      </c>
    </row>
    <row r="289" spans="1:4" x14ac:dyDescent="0.35">
      <c r="B289" s="3"/>
    </row>
    <row r="290" spans="1:4" ht="29" customHeight="1" x14ac:dyDescent="0.35">
      <c r="A290" s="48" t="s">
        <v>285</v>
      </c>
      <c r="B290" s="3" t="s">
        <v>248</v>
      </c>
    </row>
    <row r="291" spans="1:4" ht="29" customHeight="1" x14ac:dyDescent="0.35">
      <c r="A291" s="48" t="s">
        <v>286</v>
      </c>
      <c r="B291">
        <v>12100.76</v>
      </c>
    </row>
    <row r="292" spans="1:4" ht="29" customHeight="1" x14ac:dyDescent="0.35">
      <c r="A292" s="48" t="s">
        <v>287</v>
      </c>
      <c r="B292" s="3" t="s">
        <v>248</v>
      </c>
    </row>
    <row r="293" spans="1:4" ht="29" customHeight="1" x14ac:dyDescent="0.35">
      <c r="A293" s="48" t="s">
        <v>288</v>
      </c>
      <c r="B293" s="3" t="s">
        <v>248</v>
      </c>
    </row>
    <row r="295" spans="1:4" ht="70" customHeight="1" x14ac:dyDescent="0.35">
      <c r="A295" s="75" t="s">
        <v>298</v>
      </c>
      <c r="B295" s="75" t="s">
        <v>299</v>
      </c>
      <c r="C295" s="75" t="s">
        <v>300</v>
      </c>
      <c r="D295" s="75" t="s">
        <v>301</v>
      </c>
    </row>
    <row r="296" spans="1:4" ht="70" customHeight="1" x14ac:dyDescent="0.35">
      <c r="A296" s="75" t="s">
        <v>1192</v>
      </c>
      <c r="B296" s="75"/>
      <c r="C296" s="75" t="s">
        <v>330</v>
      </c>
      <c r="D29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23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1193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1194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633</v>
      </c>
      <c r="B8" s="33" t="s">
        <v>634</v>
      </c>
      <c r="C8" s="33" t="s">
        <v>537</v>
      </c>
      <c r="D8" s="14">
        <v>360000</v>
      </c>
      <c r="E8" s="15">
        <v>5720.4</v>
      </c>
      <c r="F8" s="16">
        <v>6.4899999999999999E-2</v>
      </c>
      <c r="G8" s="16"/>
    </row>
    <row r="9" spans="1:8" x14ac:dyDescent="0.35">
      <c r="A9" s="13" t="s">
        <v>1195</v>
      </c>
      <c r="B9" s="33" t="s">
        <v>1196</v>
      </c>
      <c r="C9" s="33" t="s">
        <v>100</v>
      </c>
      <c r="D9" s="14">
        <v>155000</v>
      </c>
      <c r="E9" s="15">
        <v>4823.76</v>
      </c>
      <c r="F9" s="16">
        <v>5.4699999999999999E-2</v>
      </c>
      <c r="G9" s="16"/>
    </row>
    <row r="10" spans="1:8" x14ac:dyDescent="0.35">
      <c r="A10" s="13" t="s">
        <v>512</v>
      </c>
      <c r="B10" s="33" t="s">
        <v>513</v>
      </c>
      <c r="C10" s="33" t="s">
        <v>39</v>
      </c>
      <c r="D10" s="14">
        <v>650000</v>
      </c>
      <c r="E10" s="15">
        <v>4620.8500000000004</v>
      </c>
      <c r="F10" s="16">
        <v>5.2400000000000002E-2</v>
      </c>
      <c r="G10" s="16"/>
    </row>
    <row r="11" spans="1:8" x14ac:dyDescent="0.35">
      <c r="A11" s="13" t="s">
        <v>1197</v>
      </c>
      <c r="B11" s="33" t="s">
        <v>1198</v>
      </c>
      <c r="C11" s="33" t="s">
        <v>55</v>
      </c>
      <c r="D11" s="14">
        <v>1040000</v>
      </c>
      <c r="E11" s="15">
        <v>3469.44</v>
      </c>
      <c r="F11" s="16">
        <v>3.9300000000000002E-2</v>
      </c>
      <c r="G11" s="16"/>
    </row>
    <row r="12" spans="1:8" x14ac:dyDescent="0.35">
      <c r="A12" s="13" t="s">
        <v>1199</v>
      </c>
      <c r="B12" s="33" t="s">
        <v>1200</v>
      </c>
      <c r="C12" s="33" t="s">
        <v>100</v>
      </c>
      <c r="D12" s="14">
        <v>1186157</v>
      </c>
      <c r="E12" s="15">
        <v>2985.56</v>
      </c>
      <c r="F12" s="16">
        <v>3.39E-2</v>
      </c>
      <c r="G12" s="16"/>
    </row>
    <row r="13" spans="1:8" x14ac:dyDescent="0.35">
      <c r="A13" s="13" t="s">
        <v>656</v>
      </c>
      <c r="B13" s="33" t="s">
        <v>657</v>
      </c>
      <c r="C13" s="33" t="s">
        <v>44</v>
      </c>
      <c r="D13" s="14">
        <v>2400000</v>
      </c>
      <c r="E13" s="15">
        <v>2826.72</v>
      </c>
      <c r="F13" s="16">
        <v>3.2000000000000001E-2</v>
      </c>
      <c r="G13" s="16"/>
    </row>
    <row r="14" spans="1:8" x14ac:dyDescent="0.35">
      <c r="A14" s="13" t="s">
        <v>1201</v>
      </c>
      <c r="B14" s="33" t="s">
        <v>1202</v>
      </c>
      <c r="C14" s="33" t="s">
        <v>55</v>
      </c>
      <c r="D14" s="14">
        <v>400001</v>
      </c>
      <c r="E14" s="15">
        <v>2821.01</v>
      </c>
      <c r="F14" s="16">
        <v>3.2000000000000001E-2</v>
      </c>
      <c r="G14" s="16"/>
    </row>
    <row r="15" spans="1:8" x14ac:dyDescent="0.35">
      <c r="A15" s="13" t="s">
        <v>1203</v>
      </c>
      <c r="B15" s="33" t="s">
        <v>1204</v>
      </c>
      <c r="C15" s="33" t="s">
        <v>92</v>
      </c>
      <c r="D15" s="14">
        <v>160000</v>
      </c>
      <c r="E15" s="15">
        <v>2702.4</v>
      </c>
      <c r="F15" s="16">
        <v>3.0599999999999999E-2</v>
      </c>
      <c r="G15" s="16"/>
    </row>
    <row r="16" spans="1:8" x14ac:dyDescent="0.35">
      <c r="A16" s="13" t="s">
        <v>1205</v>
      </c>
      <c r="B16" s="33" t="s">
        <v>1206</v>
      </c>
      <c r="C16" s="33" t="s">
        <v>89</v>
      </c>
      <c r="D16" s="14">
        <v>1325000</v>
      </c>
      <c r="E16" s="15">
        <v>2487.42</v>
      </c>
      <c r="F16" s="16">
        <v>2.8199999999999999E-2</v>
      </c>
      <c r="G16" s="16"/>
    </row>
    <row r="17" spans="1:7" x14ac:dyDescent="0.35">
      <c r="A17" s="13" t="s">
        <v>1207</v>
      </c>
      <c r="B17" s="33" t="s">
        <v>1208</v>
      </c>
      <c r="C17" s="33" t="s">
        <v>562</v>
      </c>
      <c r="D17" s="14">
        <v>250000</v>
      </c>
      <c r="E17" s="15">
        <v>2340.88</v>
      </c>
      <c r="F17" s="16">
        <v>2.6499999999999999E-2</v>
      </c>
      <c r="G17" s="16"/>
    </row>
    <row r="18" spans="1:7" x14ac:dyDescent="0.35">
      <c r="A18" s="13" t="s">
        <v>1209</v>
      </c>
      <c r="B18" s="33" t="s">
        <v>1210</v>
      </c>
      <c r="C18" s="33" t="s">
        <v>74</v>
      </c>
      <c r="D18" s="14">
        <v>500000</v>
      </c>
      <c r="E18" s="15">
        <v>2258.5</v>
      </c>
      <c r="F18" s="16">
        <v>2.5600000000000001E-2</v>
      </c>
      <c r="G18" s="16"/>
    </row>
    <row r="19" spans="1:7" x14ac:dyDescent="0.35">
      <c r="A19" s="13" t="s">
        <v>1211</v>
      </c>
      <c r="B19" s="33" t="s">
        <v>1212</v>
      </c>
      <c r="C19" s="33" t="s">
        <v>63</v>
      </c>
      <c r="D19" s="14">
        <v>321142</v>
      </c>
      <c r="E19" s="15">
        <v>2252.0100000000002</v>
      </c>
      <c r="F19" s="16">
        <v>2.5499999999999998E-2</v>
      </c>
      <c r="G19" s="16"/>
    </row>
    <row r="20" spans="1:7" x14ac:dyDescent="0.35">
      <c r="A20" s="13" t="s">
        <v>1213</v>
      </c>
      <c r="B20" s="33" t="s">
        <v>1214</v>
      </c>
      <c r="C20" s="33" t="s">
        <v>562</v>
      </c>
      <c r="D20" s="14">
        <v>1152024</v>
      </c>
      <c r="E20" s="15">
        <v>2248.64</v>
      </c>
      <c r="F20" s="16">
        <v>2.5499999999999998E-2</v>
      </c>
      <c r="G20" s="16"/>
    </row>
    <row r="21" spans="1:7" x14ac:dyDescent="0.35">
      <c r="A21" s="13" t="s">
        <v>1215</v>
      </c>
      <c r="B21" s="33" t="s">
        <v>1216</v>
      </c>
      <c r="C21" s="33" t="s">
        <v>89</v>
      </c>
      <c r="D21" s="14">
        <v>378659</v>
      </c>
      <c r="E21" s="15">
        <v>2201.14</v>
      </c>
      <c r="F21" s="16">
        <v>2.5000000000000001E-2</v>
      </c>
      <c r="G21" s="16"/>
    </row>
    <row r="22" spans="1:7" x14ac:dyDescent="0.35">
      <c r="A22" s="13" t="s">
        <v>1217</v>
      </c>
      <c r="B22" s="33" t="s">
        <v>1218</v>
      </c>
      <c r="C22" s="33" t="s">
        <v>29</v>
      </c>
      <c r="D22" s="14">
        <v>1600000</v>
      </c>
      <c r="E22" s="15">
        <v>2001.28</v>
      </c>
      <c r="F22" s="16">
        <v>2.2700000000000001E-2</v>
      </c>
      <c r="G22" s="16"/>
    </row>
    <row r="23" spans="1:7" x14ac:dyDescent="0.35">
      <c r="A23" s="13" t="s">
        <v>1219</v>
      </c>
      <c r="B23" s="33" t="s">
        <v>1220</v>
      </c>
      <c r="C23" s="33" t="s">
        <v>63</v>
      </c>
      <c r="D23" s="14">
        <v>200000</v>
      </c>
      <c r="E23" s="15">
        <v>1996.5</v>
      </c>
      <c r="F23" s="16">
        <v>2.2599999999999999E-2</v>
      </c>
      <c r="G23" s="16"/>
    </row>
    <row r="24" spans="1:7" x14ac:dyDescent="0.35">
      <c r="A24" s="13" t="s">
        <v>1221</v>
      </c>
      <c r="B24" s="33" t="s">
        <v>1222</v>
      </c>
      <c r="C24" s="33" t="s">
        <v>44</v>
      </c>
      <c r="D24" s="14">
        <v>344426</v>
      </c>
      <c r="E24" s="15">
        <v>1850.95</v>
      </c>
      <c r="F24" s="16">
        <v>2.1000000000000001E-2</v>
      </c>
      <c r="G24" s="16"/>
    </row>
    <row r="25" spans="1:7" x14ac:dyDescent="0.35">
      <c r="A25" s="13" t="s">
        <v>1223</v>
      </c>
      <c r="B25" s="33" t="s">
        <v>1224</v>
      </c>
      <c r="C25" s="33" t="s">
        <v>100</v>
      </c>
      <c r="D25" s="14">
        <v>1026681</v>
      </c>
      <c r="E25" s="15">
        <v>1678.52</v>
      </c>
      <c r="F25" s="16">
        <v>1.9E-2</v>
      </c>
      <c r="G25" s="16"/>
    </row>
    <row r="26" spans="1:7" x14ac:dyDescent="0.35">
      <c r="A26" s="13" t="s">
        <v>1225</v>
      </c>
      <c r="B26" s="33" t="s">
        <v>1226</v>
      </c>
      <c r="C26" s="33" t="s">
        <v>63</v>
      </c>
      <c r="D26" s="14">
        <v>102772</v>
      </c>
      <c r="E26" s="15">
        <v>1631.2</v>
      </c>
      <c r="F26" s="16">
        <v>1.8499999999999999E-2</v>
      </c>
      <c r="G26" s="16"/>
    </row>
    <row r="27" spans="1:7" x14ac:dyDescent="0.35">
      <c r="A27" s="13" t="s">
        <v>1165</v>
      </c>
      <c r="B27" s="33" t="s">
        <v>1166</v>
      </c>
      <c r="C27" s="33" t="s">
        <v>501</v>
      </c>
      <c r="D27" s="14">
        <v>320000</v>
      </c>
      <c r="E27" s="15">
        <v>1515.2</v>
      </c>
      <c r="F27" s="16">
        <v>1.72E-2</v>
      </c>
      <c r="G27" s="16"/>
    </row>
    <row r="28" spans="1:7" x14ac:dyDescent="0.35">
      <c r="A28" s="13" t="s">
        <v>1227</v>
      </c>
      <c r="B28" s="33" t="s">
        <v>1228</v>
      </c>
      <c r="C28" s="33" t="s">
        <v>44</v>
      </c>
      <c r="D28" s="14">
        <v>925315</v>
      </c>
      <c r="E28" s="15">
        <v>1480.41</v>
      </c>
      <c r="F28" s="16">
        <v>1.6799999999999999E-2</v>
      </c>
      <c r="G28" s="16"/>
    </row>
    <row r="29" spans="1:7" x14ac:dyDescent="0.35">
      <c r="A29" s="13" t="s">
        <v>1229</v>
      </c>
      <c r="B29" s="33" t="s">
        <v>1230</v>
      </c>
      <c r="C29" s="33" t="s">
        <v>63</v>
      </c>
      <c r="D29" s="14">
        <v>187442</v>
      </c>
      <c r="E29" s="15">
        <v>1462.7</v>
      </c>
      <c r="F29" s="16">
        <v>1.66E-2</v>
      </c>
      <c r="G29" s="16"/>
    </row>
    <row r="30" spans="1:7" x14ac:dyDescent="0.35">
      <c r="A30" s="13" t="s">
        <v>1231</v>
      </c>
      <c r="B30" s="33" t="s">
        <v>1232</v>
      </c>
      <c r="C30" s="33" t="s">
        <v>89</v>
      </c>
      <c r="D30" s="14">
        <v>276600</v>
      </c>
      <c r="E30" s="15">
        <v>1438.46</v>
      </c>
      <c r="F30" s="16">
        <v>1.6299999999999999E-2</v>
      </c>
      <c r="G30" s="16"/>
    </row>
    <row r="31" spans="1:7" x14ac:dyDescent="0.35">
      <c r="A31" s="13" t="s">
        <v>1233</v>
      </c>
      <c r="B31" s="33" t="s">
        <v>1234</v>
      </c>
      <c r="C31" s="33" t="s">
        <v>63</v>
      </c>
      <c r="D31" s="14">
        <v>220000</v>
      </c>
      <c r="E31" s="15">
        <v>1405.69</v>
      </c>
      <c r="F31" s="16">
        <v>1.5900000000000001E-2</v>
      </c>
      <c r="G31" s="16"/>
    </row>
    <row r="32" spans="1:7" x14ac:dyDescent="0.35">
      <c r="A32" s="13" t="s">
        <v>1235</v>
      </c>
      <c r="B32" s="33" t="s">
        <v>1236</v>
      </c>
      <c r="C32" s="33" t="s">
        <v>1237</v>
      </c>
      <c r="D32" s="14">
        <v>1615478</v>
      </c>
      <c r="E32" s="15">
        <v>1398.52</v>
      </c>
      <c r="F32" s="16">
        <v>1.5900000000000001E-2</v>
      </c>
      <c r="G32" s="16"/>
    </row>
    <row r="33" spans="1:7" x14ac:dyDescent="0.35">
      <c r="A33" s="13" t="s">
        <v>1238</v>
      </c>
      <c r="B33" s="33" t="s">
        <v>1239</v>
      </c>
      <c r="C33" s="33" t="s">
        <v>518</v>
      </c>
      <c r="D33" s="14">
        <v>100000</v>
      </c>
      <c r="E33" s="15">
        <v>1375.8</v>
      </c>
      <c r="F33" s="16">
        <v>1.5599999999999999E-2</v>
      </c>
      <c r="G33" s="16"/>
    </row>
    <row r="34" spans="1:7" x14ac:dyDescent="0.35">
      <c r="A34" s="13" t="s">
        <v>637</v>
      </c>
      <c r="B34" s="33" t="s">
        <v>638</v>
      </c>
      <c r="C34" s="33" t="s">
        <v>84</v>
      </c>
      <c r="D34" s="14">
        <v>715681</v>
      </c>
      <c r="E34" s="15">
        <v>1361.3</v>
      </c>
      <c r="F34" s="16">
        <v>1.54E-2</v>
      </c>
      <c r="G34" s="16"/>
    </row>
    <row r="35" spans="1:7" x14ac:dyDescent="0.35">
      <c r="A35" s="13" t="s">
        <v>1240</v>
      </c>
      <c r="B35" s="33" t="s">
        <v>1241</v>
      </c>
      <c r="C35" s="33" t="s">
        <v>44</v>
      </c>
      <c r="D35" s="14">
        <v>1200000</v>
      </c>
      <c r="E35" s="15">
        <v>1285.2</v>
      </c>
      <c r="F35" s="16">
        <v>1.46E-2</v>
      </c>
      <c r="G35" s="16"/>
    </row>
    <row r="36" spans="1:7" x14ac:dyDescent="0.35">
      <c r="A36" s="13" t="s">
        <v>1242</v>
      </c>
      <c r="B36" s="33" t="s">
        <v>1243</v>
      </c>
      <c r="C36" s="33" t="s">
        <v>537</v>
      </c>
      <c r="D36" s="14">
        <v>95589</v>
      </c>
      <c r="E36" s="15">
        <v>1235.49</v>
      </c>
      <c r="F36" s="16">
        <v>1.4E-2</v>
      </c>
      <c r="G36" s="16"/>
    </row>
    <row r="37" spans="1:7" x14ac:dyDescent="0.35">
      <c r="A37" s="13" t="s">
        <v>1244</v>
      </c>
      <c r="B37" s="33" t="s">
        <v>1245</v>
      </c>
      <c r="C37" s="33" t="s">
        <v>32</v>
      </c>
      <c r="D37" s="14">
        <v>800000</v>
      </c>
      <c r="E37" s="15">
        <v>1132.08</v>
      </c>
      <c r="F37" s="16">
        <v>1.2800000000000001E-2</v>
      </c>
      <c r="G37" s="16"/>
    </row>
    <row r="38" spans="1:7" x14ac:dyDescent="0.35">
      <c r="A38" s="13" t="s">
        <v>1092</v>
      </c>
      <c r="B38" s="33" t="s">
        <v>1093</v>
      </c>
      <c r="C38" s="33" t="s">
        <v>19</v>
      </c>
      <c r="D38" s="14">
        <v>70000</v>
      </c>
      <c r="E38" s="15">
        <v>1124.83</v>
      </c>
      <c r="F38" s="16">
        <v>1.2800000000000001E-2</v>
      </c>
      <c r="G38" s="16"/>
    </row>
    <row r="39" spans="1:7" x14ac:dyDescent="0.35">
      <c r="A39" s="13" t="s">
        <v>1246</v>
      </c>
      <c r="B39" s="33" t="s">
        <v>1247</v>
      </c>
      <c r="C39" s="33" t="s">
        <v>717</v>
      </c>
      <c r="D39" s="14">
        <v>650000</v>
      </c>
      <c r="E39" s="15">
        <v>1121.3800000000001</v>
      </c>
      <c r="F39" s="16">
        <v>1.2699999999999999E-2</v>
      </c>
      <c r="G39" s="16"/>
    </row>
    <row r="40" spans="1:7" x14ac:dyDescent="0.35">
      <c r="A40" s="13" t="s">
        <v>1248</v>
      </c>
      <c r="B40" s="33" t="s">
        <v>1249</v>
      </c>
      <c r="C40" s="33" t="s">
        <v>1250</v>
      </c>
      <c r="D40" s="14">
        <v>275000</v>
      </c>
      <c r="E40" s="15">
        <v>1060.81</v>
      </c>
      <c r="F40" s="16">
        <v>1.2E-2</v>
      </c>
      <c r="G40" s="16"/>
    </row>
    <row r="41" spans="1:7" x14ac:dyDescent="0.35">
      <c r="A41" s="13" t="s">
        <v>1251</v>
      </c>
      <c r="B41" s="33" t="s">
        <v>1252</v>
      </c>
      <c r="C41" s="33" t="s">
        <v>501</v>
      </c>
      <c r="D41" s="14">
        <v>185697</v>
      </c>
      <c r="E41" s="15">
        <v>954.58</v>
      </c>
      <c r="F41" s="16">
        <v>1.0800000000000001E-2</v>
      </c>
      <c r="G41" s="16"/>
    </row>
    <row r="42" spans="1:7" x14ac:dyDescent="0.35">
      <c r="A42" s="13" t="s">
        <v>1253</v>
      </c>
      <c r="B42" s="33" t="s">
        <v>1254</v>
      </c>
      <c r="C42" s="33" t="s">
        <v>717</v>
      </c>
      <c r="D42" s="14">
        <v>185196</v>
      </c>
      <c r="E42" s="15">
        <v>919.13</v>
      </c>
      <c r="F42" s="16">
        <v>1.04E-2</v>
      </c>
      <c r="G42" s="16"/>
    </row>
    <row r="43" spans="1:7" x14ac:dyDescent="0.35">
      <c r="A43" s="13" t="s">
        <v>1255</v>
      </c>
      <c r="B43" s="33" t="s">
        <v>1256</v>
      </c>
      <c r="C43" s="33" t="s">
        <v>717</v>
      </c>
      <c r="D43" s="14">
        <v>209335</v>
      </c>
      <c r="E43" s="15">
        <v>858.38</v>
      </c>
      <c r="F43" s="16">
        <v>9.7000000000000003E-3</v>
      </c>
      <c r="G43" s="16"/>
    </row>
    <row r="44" spans="1:7" x14ac:dyDescent="0.35">
      <c r="A44" s="13" t="s">
        <v>1257</v>
      </c>
      <c r="B44" s="33" t="s">
        <v>1258</v>
      </c>
      <c r="C44" s="33" t="s">
        <v>532</v>
      </c>
      <c r="D44" s="14">
        <v>146319</v>
      </c>
      <c r="E44" s="15">
        <v>858.38</v>
      </c>
      <c r="F44" s="16">
        <v>9.7000000000000003E-3</v>
      </c>
      <c r="G44" s="16"/>
    </row>
    <row r="45" spans="1:7" x14ac:dyDescent="0.35">
      <c r="A45" s="13" t="s">
        <v>1259</v>
      </c>
      <c r="B45" s="33" t="s">
        <v>1260</v>
      </c>
      <c r="C45" s="33" t="s">
        <v>556</v>
      </c>
      <c r="D45" s="14">
        <v>270000</v>
      </c>
      <c r="E45" s="15">
        <v>852.26</v>
      </c>
      <c r="F45" s="16">
        <v>9.7000000000000003E-3</v>
      </c>
      <c r="G45" s="16"/>
    </row>
    <row r="46" spans="1:7" x14ac:dyDescent="0.35">
      <c r="A46" s="13" t="s">
        <v>1261</v>
      </c>
      <c r="B46" s="33" t="s">
        <v>1262</v>
      </c>
      <c r="C46" s="33" t="s">
        <v>962</v>
      </c>
      <c r="D46" s="14">
        <v>700000</v>
      </c>
      <c r="E46" s="15">
        <v>847.98</v>
      </c>
      <c r="F46" s="16">
        <v>9.5999999999999992E-3</v>
      </c>
      <c r="G46" s="16"/>
    </row>
    <row r="47" spans="1:7" x14ac:dyDescent="0.35">
      <c r="A47" s="13" t="s">
        <v>1263</v>
      </c>
      <c r="B47" s="33" t="s">
        <v>1264</v>
      </c>
      <c r="C47" s="33" t="s">
        <v>89</v>
      </c>
      <c r="D47" s="14">
        <v>155747</v>
      </c>
      <c r="E47" s="15">
        <v>811.6</v>
      </c>
      <c r="F47" s="16">
        <v>9.1999999999999998E-3</v>
      </c>
      <c r="G47" s="16"/>
    </row>
    <row r="48" spans="1:7" x14ac:dyDescent="0.35">
      <c r="A48" s="13" t="s">
        <v>1265</v>
      </c>
      <c r="B48" s="33" t="s">
        <v>1266</v>
      </c>
      <c r="C48" s="33" t="s">
        <v>114</v>
      </c>
      <c r="D48" s="14">
        <v>200000</v>
      </c>
      <c r="E48" s="15">
        <v>802.8</v>
      </c>
      <c r="F48" s="16">
        <v>9.1000000000000004E-3</v>
      </c>
      <c r="G48" s="16"/>
    </row>
    <row r="49" spans="1:7" x14ac:dyDescent="0.35">
      <c r="A49" s="13" t="s">
        <v>1267</v>
      </c>
      <c r="B49" s="33" t="s">
        <v>1268</v>
      </c>
      <c r="C49" s="33" t="s">
        <v>537</v>
      </c>
      <c r="D49" s="14">
        <v>327240</v>
      </c>
      <c r="E49" s="15">
        <v>769.96</v>
      </c>
      <c r="F49" s="16">
        <v>8.6999999999999994E-3</v>
      </c>
      <c r="G49" s="16"/>
    </row>
    <row r="50" spans="1:7" x14ac:dyDescent="0.35">
      <c r="A50" s="13" t="s">
        <v>1269</v>
      </c>
      <c r="B50" s="33" t="s">
        <v>1270</v>
      </c>
      <c r="C50" s="33" t="s">
        <v>537</v>
      </c>
      <c r="D50" s="14">
        <v>380098</v>
      </c>
      <c r="E50" s="15">
        <v>710.14</v>
      </c>
      <c r="F50" s="16">
        <v>8.0999999999999996E-3</v>
      </c>
      <c r="G50" s="16"/>
    </row>
    <row r="51" spans="1:7" x14ac:dyDescent="0.35">
      <c r="A51" s="13" t="s">
        <v>1271</v>
      </c>
      <c r="B51" s="33" t="s">
        <v>1272</v>
      </c>
      <c r="C51" s="33" t="s">
        <v>559</v>
      </c>
      <c r="D51" s="14">
        <v>131757</v>
      </c>
      <c r="E51" s="15">
        <v>639.02</v>
      </c>
      <c r="F51" s="16">
        <v>7.1999999999999998E-3</v>
      </c>
      <c r="G51" s="16"/>
    </row>
    <row r="52" spans="1:7" x14ac:dyDescent="0.35">
      <c r="A52" s="13" t="s">
        <v>1273</v>
      </c>
      <c r="B52" s="33" t="s">
        <v>1274</v>
      </c>
      <c r="C52" s="33" t="s">
        <v>501</v>
      </c>
      <c r="D52" s="14">
        <v>80000</v>
      </c>
      <c r="E52" s="15">
        <v>622.79999999999995</v>
      </c>
      <c r="F52" s="16">
        <v>7.1000000000000004E-3</v>
      </c>
      <c r="G52" s="16"/>
    </row>
    <row r="53" spans="1:7" x14ac:dyDescent="0.35">
      <c r="A53" s="13" t="s">
        <v>1275</v>
      </c>
      <c r="B53" s="33" t="s">
        <v>1276</v>
      </c>
      <c r="C53" s="33" t="s">
        <v>32</v>
      </c>
      <c r="D53" s="14">
        <v>60304</v>
      </c>
      <c r="E53" s="15">
        <v>528.59</v>
      </c>
      <c r="F53" s="16">
        <v>6.0000000000000001E-3</v>
      </c>
      <c r="G53" s="16"/>
    </row>
    <row r="54" spans="1:7" x14ac:dyDescent="0.35">
      <c r="A54" s="13" t="s">
        <v>1277</v>
      </c>
      <c r="B54" s="33" t="s">
        <v>1278</v>
      </c>
      <c r="C54" s="33" t="s">
        <v>106</v>
      </c>
      <c r="D54" s="14">
        <v>212165</v>
      </c>
      <c r="E54" s="15">
        <v>486.39</v>
      </c>
      <c r="F54" s="16">
        <v>5.4999999999999997E-3</v>
      </c>
      <c r="G54" s="16"/>
    </row>
    <row r="55" spans="1:7" x14ac:dyDescent="0.35">
      <c r="A55" s="13" t="s">
        <v>1279</v>
      </c>
      <c r="B55" s="33" t="s">
        <v>1280</v>
      </c>
      <c r="C55" s="33" t="s">
        <v>1012</v>
      </c>
      <c r="D55" s="14">
        <v>799443</v>
      </c>
      <c r="E55" s="15">
        <v>485.66</v>
      </c>
      <c r="F55" s="16">
        <v>5.4999999999999997E-3</v>
      </c>
      <c r="G55" s="16"/>
    </row>
    <row r="56" spans="1:7" x14ac:dyDescent="0.35">
      <c r="A56" s="13" t="s">
        <v>1281</v>
      </c>
      <c r="B56" s="33" t="s">
        <v>1282</v>
      </c>
      <c r="C56" s="33" t="s">
        <v>1012</v>
      </c>
      <c r="D56" s="14">
        <v>96525</v>
      </c>
      <c r="E56" s="15">
        <v>437.79</v>
      </c>
      <c r="F56" s="16">
        <v>5.0000000000000001E-3</v>
      </c>
      <c r="G56" s="16"/>
    </row>
    <row r="57" spans="1:7" x14ac:dyDescent="0.35">
      <c r="A57" s="13" t="s">
        <v>1283</v>
      </c>
      <c r="B57" s="33" t="s">
        <v>1284</v>
      </c>
      <c r="C57" s="33" t="s">
        <v>562</v>
      </c>
      <c r="D57" s="14">
        <v>190990</v>
      </c>
      <c r="E57" s="15">
        <v>332.11</v>
      </c>
      <c r="F57" s="16">
        <v>3.8E-3</v>
      </c>
      <c r="G57" s="16"/>
    </row>
    <row r="58" spans="1:7" x14ac:dyDescent="0.35">
      <c r="A58" s="13" t="s">
        <v>1285</v>
      </c>
      <c r="B58" s="33" t="s">
        <v>1286</v>
      </c>
      <c r="C58" s="33" t="s">
        <v>1012</v>
      </c>
      <c r="D58" s="14">
        <v>25000</v>
      </c>
      <c r="E58" s="15">
        <v>306.45</v>
      </c>
      <c r="F58" s="16">
        <v>3.5000000000000001E-3</v>
      </c>
      <c r="G58" s="16"/>
    </row>
    <row r="59" spans="1:7" x14ac:dyDescent="0.35">
      <c r="A59" s="13" t="s">
        <v>1287</v>
      </c>
      <c r="B59" s="33" t="s">
        <v>1288</v>
      </c>
      <c r="C59" s="33" t="s">
        <v>488</v>
      </c>
      <c r="D59" s="14">
        <v>251589</v>
      </c>
      <c r="E59" s="15">
        <v>280.12</v>
      </c>
      <c r="F59" s="16">
        <v>3.2000000000000002E-3</v>
      </c>
      <c r="G59" s="16"/>
    </row>
    <row r="60" spans="1:7" x14ac:dyDescent="0.35">
      <c r="A60" s="13" t="s">
        <v>1289</v>
      </c>
      <c r="B60" s="33" t="s">
        <v>1290</v>
      </c>
      <c r="C60" s="33" t="s">
        <v>84</v>
      </c>
      <c r="D60" s="14">
        <v>84315</v>
      </c>
      <c r="E60" s="15">
        <v>204.67</v>
      </c>
      <c r="F60" s="16">
        <v>2.3E-3</v>
      </c>
      <c r="G60" s="16"/>
    </row>
    <row r="61" spans="1:7" x14ac:dyDescent="0.35">
      <c r="A61" s="13" t="s">
        <v>1291</v>
      </c>
      <c r="B61" s="33" t="s">
        <v>1292</v>
      </c>
      <c r="C61" s="33" t="s">
        <v>49</v>
      </c>
      <c r="D61" s="14">
        <v>46313</v>
      </c>
      <c r="E61" s="15">
        <v>183.17</v>
      </c>
      <c r="F61" s="16">
        <v>2.0999999999999999E-3</v>
      </c>
      <c r="G61" s="16"/>
    </row>
    <row r="62" spans="1:7" x14ac:dyDescent="0.35">
      <c r="A62" s="13" t="s">
        <v>1293</v>
      </c>
      <c r="B62" s="33" t="s">
        <v>1294</v>
      </c>
      <c r="C62" s="33" t="s">
        <v>100</v>
      </c>
      <c r="D62" s="14">
        <v>67599</v>
      </c>
      <c r="E62" s="15">
        <v>101.58</v>
      </c>
      <c r="F62" s="16">
        <v>1.1999999999999999E-3</v>
      </c>
      <c r="G62" s="16"/>
    </row>
    <row r="63" spans="1:7" x14ac:dyDescent="0.35">
      <c r="A63" s="13" t="s">
        <v>1295</v>
      </c>
      <c r="B63" s="33" t="s">
        <v>1296</v>
      </c>
      <c r="C63" s="33" t="s">
        <v>518</v>
      </c>
      <c r="D63" s="14">
        <v>24888</v>
      </c>
      <c r="E63" s="15">
        <v>95.07</v>
      </c>
      <c r="F63" s="16">
        <v>1.1000000000000001E-3</v>
      </c>
      <c r="G63" s="16"/>
    </row>
    <row r="64" spans="1:7" x14ac:dyDescent="0.35">
      <c r="A64" s="17" t="s">
        <v>120</v>
      </c>
      <c r="B64" s="34"/>
      <c r="C64" s="34"/>
      <c r="D64" s="18"/>
      <c r="E64" s="37">
        <v>84403.68</v>
      </c>
      <c r="F64" s="38">
        <v>0.95699999999999996</v>
      </c>
      <c r="G64" s="21"/>
    </row>
    <row r="65" spans="1:7" x14ac:dyDescent="0.35">
      <c r="A65" s="17" t="s">
        <v>743</v>
      </c>
      <c r="B65" s="33"/>
      <c r="C65" s="33"/>
      <c r="D65" s="14"/>
      <c r="E65" s="15"/>
      <c r="F65" s="16"/>
      <c r="G65" s="16"/>
    </row>
    <row r="66" spans="1:7" x14ac:dyDescent="0.35">
      <c r="A66" s="17" t="s">
        <v>120</v>
      </c>
      <c r="B66" s="33"/>
      <c r="C66" s="33"/>
      <c r="D66" s="14"/>
      <c r="E66" s="39" t="s">
        <v>248</v>
      </c>
      <c r="F66" s="40" t="s">
        <v>248</v>
      </c>
      <c r="G66" s="16"/>
    </row>
    <row r="67" spans="1:7" x14ac:dyDescent="0.35">
      <c r="A67" s="24" t="s">
        <v>121</v>
      </c>
      <c r="B67" s="35"/>
      <c r="C67" s="35"/>
      <c r="D67" s="25"/>
      <c r="E67" s="30">
        <v>84403.68</v>
      </c>
      <c r="F67" s="31">
        <v>0.95699999999999996</v>
      </c>
      <c r="G67" s="21"/>
    </row>
    <row r="68" spans="1:7" x14ac:dyDescent="0.35">
      <c r="A68" s="13"/>
      <c r="B68" s="33"/>
      <c r="C68" s="33"/>
      <c r="D68" s="14"/>
      <c r="E68" s="15"/>
      <c r="F68" s="16"/>
      <c r="G68" s="16"/>
    </row>
    <row r="69" spans="1:7" x14ac:dyDescent="0.35">
      <c r="A69" s="17" t="s">
        <v>122</v>
      </c>
      <c r="B69" s="33"/>
      <c r="C69" s="33"/>
      <c r="D69" s="14"/>
      <c r="E69" s="15"/>
      <c r="F69" s="16"/>
      <c r="G69" s="16"/>
    </row>
    <row r="70" spans="1:7" x14ac:dyDescent="0.35">
      <c r="A70" s="17" t="s">
        <v>123</v>
      </c>
      <c r="B70" s="33"/>
      <c r="C70" s="33"/>
      <c r="D70" s="14"/>
      <c r="E70" s="15"/>
      <c r="F70" s="16"/>
      <c r="G70" s="16"/>
    </row>
    <row r="71" spans="1:7" x14ac:dyDescent="0.35">
      <c r="A71" s="13" t="s">
        <v>1297</v>
      </c>
      <c r="B71" s="33"/>
      <c r="C71" s="33" t="s">
        <v>1298</v>
      </c>
      <c r="D71" s="14">
        <v>7930</v>
      </c>
      <c r="E71" s="15">
        <v>2009.35</v>
      </c>
      <c r="F71" s="16">
        <v>2.2782E-2</v>
      </c>
      <c r="G71" s="16"/>
    </row>
    <row r="72" spans="1:7" x14ac:dyDescent="0.35">
      <c r="A72" s="17" t="s">
        <v>120</v>
      </c>
      <c r="B72" s="34"/>
      <c r="C72" s="34"/>
      <c r="D72" s="18"/>
      <c r="E72" s="37">
        <v>2009.35</v>
      </c>
      <c r="F72" s="38">
        <v>2.2782E-2</v>
      </c>
      <c r="G72" s="21"/>
    </row>
    <row r="73" spans="1:7" x14ac:dyDescent="0.35">
      <c r="A73" s="13"/>
      <c r="B73" s="33"/>
      <c r="C73" s="33"/>
      <c r="D73" s="14"/>
      <c r="E73" s="15"/>
      <c r="F73" s="16"/>
      <c r="G73" s="16"/>
    </row>
    <row r="74" spans="1:7" x14ac:dyDescent="0.35">
      <c r="A74" s="13"/>
      <c r="B74" s="33"/>
      <c r="C74" s="33"/>
      <c r="D74" s="14"/>
      <c r="E74" s="15"/>
      <c r="F74" s="16"/>
      <c r="G74" s="16"/>
    </row>
    <row r="75" spans="1:7" x14ac:dyDescent="0.35">
      <c r="A75" s="13"/>
      <c r="B75" s="33"/>
      <c r="C75" s="33"/>
      <c r="D75" s="14"/>
      <c r="E75" s="15"/>
      <c r="F75" s="16"/>
      <c r="G75" s="16"/>
    </row>
    <row r="76" spans="1:7" x14ac:dyDescent="0.35">
      <c r="A76" s="24" t="s">
        <v>121</v>
      </c>
      <c r="B76" s="35"/>
      <c r="C76" s="35"/>
      <c r="D76" s="25"/>
      <c r="E76" s="19">
        <v>2009.35</v>
      </c>
      <c r="F76" s="20">
        <v>2.2782E-2</v>
      </c>
      <c r="G76" s="21"/>
    </row>
    <row r="77" spans="1:7" x14ac:dyDescent="0.35">
      <c r="A77" s="13"/>
      <c r="B77" s="33"/>
      <c r="C77" s="33"/>
      <c r="D77" s="14"/>
      <c r="E77" s="15"/>
      <c r="F77" s="16"/>
      <c r="G77" s="16"/>
    </row>
    <row r="78" spans="1:7" x14ac:dyDescent="0.35">
      <c r="A78" s="17" t="s">
        <v>817</v>
      </c>
      <c r="B78" s="33"/>
      <c r="C78" s="33"/>
      <c r="D78" s="14"/>
      <c r="E78" s="15"/>
      <c r="F78" s="16"/>
      <c r="G78" s="16"/>
    </row>
    <row r="79" spans="1:7" x14ac:dyDescent="0.35">
      <c r="A79" s="13"/>
      <c r="B79" s="33"/>
      <c r="C79" s="33"/>
      <c r="D79" s="14"/>
      <c r="E79" s="15"/>
      <c r="F79" s="16"/>
      <c r="G79" s="16"/>
    </row>
    <row r="80" spans="1:7" x14ac:dyDescent="0.35">
      <c r="A80" s="17" t="s">
        <v>1299</v>
      </c>
      <c r="B80" s="33"/>
      <c r="C80" s="33"/>
      <c r="D80" s="14"/>
      <c r="E80" s="15"/>
      <c r="F80" s="16"/>
      <c r="G80" s="16"/>
    </row>
    <row r="81" spans="1:7" x14ac:dyDescent="0.35">
      <c r="A81" s="13" t="s">
        <v>1300</v>
      </c>
      <c r="B81" s="33" t="s">
        <v>1301</v>
      </c>
      <c r="C81" s="33" t="s">
        <v>238</v>
      </c>
      <c r="D81" s="14">
        <v>150000</v>
      </c>
      <c r="E81" s="15">
        <v>149.33000000000001</v>
      </c>
      <c r="F81" s="16">
        <v>1.6999999999999999E-3</v>
      </c>
      <c r="G81" s="16">
        <v>5.1353000000000003E-2</v>
      </c>
    </row>
    <row r="82" spans="1:7" x14ac:dyDescent="0.35">
      <c r="A82" s="13" t="s">
        <v>1302</v>
      </c>
      <c r="B82" s="33" t="s">
        <v>1303</v>
      </c>
      <c r="C82" s="33" t="s">
        <v>238</v>
      </c>
      <c r="D82" s="14">
        <v>150000</v>
      </c>
      <c r="E82" s="15">
        <v>148.87</v>
      </c>
      <c r="F82" s="16">
        <v>1.6999999999999999E-3</v>
      </c>
      <c r="G82" s="16">
        <v>5.2250999999999999E-2</v>
      </c>
    </row>
    <row r="83" spans="1:7" x14ac:dyDescent="0.35">
      <c r="A83" s="17" t="s">
        <v>120</v>
      </c>
      <c r="B83" s="34"/>
      <c r="C83" s="34"/>
      <c r="D83" s="18"/>
      <c r="E83" s="37">
        <v>298.2</v>
      </c>
      <c r="F83" s="38">
        <v>3.3999999999999998E-3</v>
      </c>
      <c r="G83" s="21"/>
    </row>
    <row r="84" spans="1:7" x14ac:dyDescent="0.35">
      <c r="A84" s="13"/>
      <c r="B84" s="33"/>
      <c r="C84" s="33"/>
      <c r="D84" s="14"/>
      <c r="E84" s="15"/>
      <c r="F84" s="16"/>
      <c r="G84" s="16"/>
    </row>
    <row r="85" spans="1:7" x14ac:dyDescent="0.35">
      <c r="A85" s="24" t="s">
        <v>121</v>
      </c>
      <c r="B85" s="35"/>
      <c r="C85" s="35"/>
      <c r="D85" s="25"/>
      <c r="E85" s="19">
        <v>298.2</v>
      </c>
      <c r="F85" s="20">
        <v>3.3999999999999998E-3</v>
      </c>
      <c r="G85" s="21"/>
    </row>
    <row r="86" spans="1:7" x14ac:dyDescent="0.35">
      <c r="A86" s="13"/>
      <c r="B86" s="33"/>
      <c r="C86" s="33"/>
      <c r="D86" s="14"/>
      <c r="E86" s="15"/>
      <c r="F86" s="16"/>
      <c r="G86" s="16"/>
    </row>
    <row r="87" spans="1:7" x14ac:dyDescent="0.35">
      <c r="A87" s="13"/>
      <c r="B87" s="33"/>
      <c r="C87" s="33"/>
      <c r="D87" s="14"/>
      <c r="E87" s="15"/>
      <c r="F87" s="16"/>
      <c r="G87" s="16"/>
    </row>
    <row r="88" spans="1:7" x14ac:dyDescent="0.35">
      <c r="A88" s="17" t="s">
        <v>262</v>
      </c>
      <c r="B88" s="33"/>
      <c r="C88" s="33"/>
      <c r="D88" s="14"/>
      <c r="E88" s="15"/>
      <c r="F88" s="16"/>
      <c r="G88" s="16"/>
    </row>
    <row r="89" spans="1:7" x14ac:dyDescent="0.35">
      <c r="A89" s="13" t="s">
        <v>263</v>
      </c>
      <c r="B89" s="33"/>
      <c r="C89" s="33"/>
      <c r="D89" s="14"/>
      <c r="E89" s="15">
        <v>3132.73</v>
      </c>
      <c r="F89" s="16">
        <v>3.5499999999999997E-2</v>
      </c>
      <c r="G89" s="16">
        <v>4.9306000000000003E-2</v>
      </c>
    </row>
    <row r="90" spans="1:7" x14ac:dyDescent="0.35">
      <c r="A90" s="17" t="s">
        <v>120</v>
      </c>
      <c r="B90" s="34"/>
      <c r="C90" s="34"/>
      <c r="D90" s="18"/>
      <c r="E90" s="37">
        <v>3132.73</v>
      </c>
      <c r="F90" s="38">
        <v>3.5499999999999997E-2</v>
      </c>
      <c r="G90" s="21"/>
    </row>
    <row r="91" spans="1:7" x14ac:dyDescent="0.35">
      <c r="A91" s="13"/>
      <c r="B91" s="33"/>
      <c r="C91" s="33"/>
      <c r="D91" s="14"/>
      <c r="E91" s="15"/>
      <c r="F91" s="16"/>
      <c r="G91" s="16"/>
    </row>
    <row r="92" spans="1:7" x14ac:dyDescent="0.35">
      <c r="A92" s="24" t="s">
        <v>121</v>
      </c>
      <c r="B92" s="35"/>
      <c r="C92" s="35"/>
      <c r="D92" s="25"/>
      <c r="E92" s="19">
        <v>3132.73</v>
      </c>
      <c r="F92" s="20">
        <v>3.5499999999999997E-2</v>
      </c>
      <c r="G92" s="21"/>
    </row>
    <row r="93" spans="1:7" x14ac:dyDescent="0.35">
      <c r="A93" s="13" t="s">
        <v>264</v>
      </c>
      <c r="B93" s="33"/>
      <c r="C93" s="33"/>
      <c r="D93" s="14"/>
      <c r="E93" s="15">
        <v>0.84636940000000005</v>
      </c>
      <c r="F93" s="16">
        <v>9.0000000000000002E-6</v>
      </c>
      <c r="G93" s="16"/>
    </row>
    <row r="94" spans="1:7" x14ac:dyDescent="0.35">
      <c r="A94" s="13" t="s">
        <v>265</v>
      </c>
      <c r="B94" s="33"/>
      <c r="C94" s="33"/>
      <c r="D94" s="14"/>
      <c r="E94" s="15">
        <v>361.92363060000002</v>
      </c>
      <c r="F94" s="16">
        <v>4.091E-3</v>
      </c>
      <c r="G94" s="16">
        <v>4.9305000000000002E-2</v>
      </c>
    </row>
    <row r="95" spans="1:7" x14ac:dyDescent="0.35">
      <c r="A95" s="28" t="s">
        <v>266</v>
      </c>
      <c r="B95" s="36"/>
      <c r="C95" s="36"/>
      <c r="D95" s="29"/>
      <c r="E95" s="30">
        <v>88197.38</v>
      </c>
      <c r="F95" s="31">
        <v>1</v>
      </c>
      <c r="G95" s="31"/>
    </row>
    <row r="97" spans="1:3" x14ac:dyDescent="0.35">
      <c r="A97" s="1" t="s">
        <v>267</v>
      </c>
    </row>
    <row r="100" spans="1:3" x14ac:dyDescent="0.35">
      <c r="A100" s="1" t="s">
        <v>269</v>
      </c>
    </row>
    <row r="101" spans="1:3" x14ac:dyDescent="0.35">
      <c r="A101" s="48" t="s">
        <v>270</v>
      </c>
      <c r="B101" s="3" t="s">
        <v>248</v>
      </c>
    </row>
    <row r="102" spans="1:3" x14ac:dyDescent="0.35">
      <c r="A102" t="s">
        <v>271</v>
      </c>
    </row>
    <row r="103" spans="1:3" x14ac:dyDescent="0.35">
      <c r="A103" t="s">
        <v>272</v>
      </c>
      <c r="B103" t="s">
        <v>273</v>
      </c>
      <c r="C103" t="s">
        <v>273</v>
      </c>
    </row>
    <row r="104" spans="1:3" x14ac:dyDescent="0.35">
      <c r="B104" s="49">
        <v>46052</v>
      </c>
      <c r="C104" s="49">
        <v>46080</v>
      </c>
    </row>
    <row r="105" spans="1:3" x14ac:dyDescent="0.35">
      <c r="A105" t="s">
        <v>645</v>
      </c>
      <c r="B105">
        <v>26.905999999999999</v>
      </c>
      <c r="C105">
        <v>27.373200000000001</v>
      </c>
    </row>
    <row r="106" spans="1:3" x14ac:dyDescent="0.35">
      <c r="A106" t="s">
        <v>275</v>
      </c>
      <c r="B106">
        <v>26.906099999999999</v>
      </c>
      <c r="C106">
        <v>27.3733</v>
      </c>
    </row>
    <row r="107" spans="1:3" x14ac:dyDescent="0.35">
      <c r="A107" t="s">
        <v>646</v>
      </c>
      <c r="B107">
        <v>24.959</v>
      </c>
      <c r="C107">
        <v>25.367599999999999</v>
      </c>
    </row>
    <row r="108" spans="1:3" x14ac:dyDescent="0.35">
      <c r="A108" t="s">
        <v>277</v>
      </c>
      <c r="B108">
        <v>24.957699999999999</v>
      </c>
      <c r="C108">
        <v>25.366299999999999</v>
      </c>
    </row>
    <row r="110" spans="1:3" x14ac:dyDescent="0.35">
      <c r="A110" t="s">
        <v>278</v>
      </c>
      <c r="B110" s="3" t="s">
        <v>248</v>
      </c>
    </row>
    <row r="111" spans="1:3" x14ac:dyDescent="0.35">
      <c r="A111" t="s">
        <v>279</v>
      </c>
      <c r="B111" s="3" t="s">
        <v>248</v>
      </c>
    </row>
    <row r="112" spans="1:3" ht="29" customHeight="1" x14ac:dyDescent="0.35">
      <c r="A112" s="48" t="s">
        <v>280</v>
      </c>
      <c r="B112" s="3" t="s">
        <v>248</v>
      </c>
    </row>
    <row r="113" spans="1:4" ht="29" customHeight="1" x14ac:dyDescent="0.35">
      <c r="A113" s="48" t="s">
        <v>281</v>
      </c>
      <c r="B113" s="3" t="s">
        <v>248</v>
      </c>
    </row>
    <row r="114" spans="1:4" x14ac:dyDescent="0.35">
      <c r="A114" t="s">
        <v>283</v>
      </c>
      <c r="B114" s="50">
        <v>1.3166</v>
      </c>
    </row>
    <row r="115" spans="1:4" ht="43.5" customHeight="1" x14ac:dyDescent="0.35">
      <c r="A115" s="48" t="s">
        <v>284</v>
      </c>
      <c r="B115" s="3">
        <v>2009.3509799999999</v>
      </c>
    </row>
    <row r="116" spans="1:4" x14ac:dyDescent="0.35">
      <c r="B116" s="3"/>
    </row>
    <row r="117" spans="1:4" ht="29" customHeight="1" x14ac:dyDescent="0.35">
      <c r="A117" s="48" t="s">
        <v>285</v>
      </c>
      <c r="B117" s="3" t="s">
        <v>248</v>
      </c>
    </row>
    <row r="118" spans="1:4" ht="29" customHeight="1" x14ac:dyDescent="0.35">
      <c r="A118" s="48" t="s">
        <v>286</v>
      </c>
      <c r="B118">
        <v>2207.17</v>
      </c>
    </row>
    <row r="119" spans="1:4" ht="29" customHeight="1" x14ac:dyDescent="0.35">
      <c r="A119" s="48" t="s">
        <v>287</v>
      </c>
      <c r="B119" s="3" t="s">
        <v>248</v>
      </c>
    </row>
    <row r="120" spans="1:4" ht="29" customHeight="1" x14ac:dyDescent="0.35">
      <c r="A120" s="48" t="s">
        <v>288</v>
      </c>
      <c r="B120" s="3" t="s">
        <v>248</v>
      </c>
    </row>
    <row r="122" spans="1:4" ht="70" customHeight="1" x14ac:dyDescent="0.35">
      <c r="A122" s="75" t="s">
        <v>298</v>
      </c>
      <c r="B122" s="75" t="s">
        <v>299</v>
      </c>
      <c r="C122" s="75" t="s">
        <v>300</v>
      </c>
      <c r="D122" s="75" t="s">
        <v>301</v>
      </c>
    </row>
    <row r="123" spans="1:4" ht="70" customHeight="1" x14ac:dyDescent="0.35">
      <c r="A123" s="75" t="s">
        <v>1304</v>
      </c>
      <c r="B123" s="75"/>
      <c r="C123" s="75" t="s">
        <v>332</v>
      </c>
      <c r="D123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7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1305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1306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747</v>
      </c>
      <c r="B7" s="33"/>
      <c r="C7" s="33"/>
      <c r="D7" s="14"/>
      <c r="E7" s="15"/>
      <c r="F7" s="16"/>
      <c r="G7" s="16"/>
    </row>
    <row r="8" spans="1:8" x14ac:dyDescent="0.35">
      <c r="A8" s="17" t="s">
        <v>748</v>
      </c>
      <c r="B8" s="34"/>
      <c r="C8" s="34"/>
      <c r="D8" s="18"/>
      <c r="E8" s="41"/>
      <c r="F8" s="21"/>
      <c r="G8" s="21"/>
    </row>
    <row r="9" spans="1:8" x14ac:dyDescent="0.35">
      <c r="A9" s="13" t="s">
        <v>1307</v>
      </c>
      <c r="B9" s="33" t="s">
        <v>1308</v>
      </c>
      <c r="C9" s="33"/>
      <c r="D9" s="14">
        <v>759410.84600000002</v>
      </c>
      <c r="E9" s="15">
        <v>149236.10999999999</v>
      </c>
      <c r="F9" s="16">
        <v>0.53510000000000002</v>
      </c>
      <c r="G9" s="16"/>
    </row>
    <row r="10" spans="1:8" x14ac:dyDescent="0.35">
      <c r="A10" s="13" t="s">
        <v>1309</v>
      </c>
      <c r="B10" s="33" t="s">
        <v>1310</v>
      </c>
      <c r="C10" s="33"/>
      <c r="D10" s="14">
        <v>413168.96100000001</v>
      </c>
      <c r="E10" s="15">
        <v>120569.91</v>
      </c>
      <c r="F10" s="16">
        <v>0.43230000000000002</v>
      </c>
      <c r="G10" s="16"/>
    </row>
    <row r="11" spans="1:8" x14ac:dyDescent="0.35">
      <c r="A11" s="17" t="s">
        <v>120</v>
      </c>
      <c r="B11" s="34"/>
      <c r="C11" s="34"/>
      <c r="D11" s="18"/>
      <c r="E11" s="19">
        <v>269806.02</v>
      </c>
      <c r="F11" s="20">
        <v>0.96740000000000004</v>
      </c>
      <c r="G11" s="21"/>
    </row>
    <row r="12" spans="1:8" x14ac:dyDescent="0.35">
      <c r="A12" s="13"/>
      <c r="B12" s="33"/>
      <c r="C12" s="33"/>
      <c r="D12" s="14"/>
      <c r="E12" s="15"/>
      <c r="F12" s="16"/>
      <c r="G12" s="16"/>
    </row>
    <row r="13" spans="1:8" x14ac:dyDescent="0.35">
      <c r="A13" s="24" t="s">
        <v>121</v>
      </c>
      <c r="B13" s="35"/>
      <c r="C13" s="35"/>
      <c r="D13" s="25"/>
      <c r="E13" s="19">
        <v>269806.02</v>
      </c>
      <c r="F13" s="20">
        <v>0.96740000000000004</v>
      </c>
      <c r="G13" s="21"/>
    </row>
    <row r="14" spans="1:8" x14ac:dyDescent="0.35">
      <c r="A14" s="13"/>
      <c r="B14" s="33"/>
      <c r="C14" s="33"/>
      <c r="D14" s="14"/>
      <c r="E14" s="15"/>
      <c r="F14" s="16"/>
      <c r="G14" s="16"/>
    </row>
    <row r="15" spans="1:8" x14ac:dyDescent="0.35">
      <c r="A15" s="17" t="s">
        <v>262</v>
      </c>
      <c r="B15" s="33"/>
      <c r="C15" s="33"/>
      <c r="D15" s="14"/>
      <c r="E15" s="15"/>
      <c r="F15" s="16"/>
      <c r="G15" s="16"/>
    </row>
    <row r="16" spans="1:8" x14ac:dyDescent="0.35">
      <c r="A16" s="13" t="s">
        <v>263</v>
      </c>
      <c r="B16" s="33"/>
      <c r="C16" s="33"/>
      <c r="D16" s="14"/>
      <c r="E16" s="15">
        <v>10432.77</v>
      </c>
      <c r="F16" s="16">
        <v>3.7400000000000003E-2</v>
      </c>
      <c r="G16" s="16">
        <v>4.9306000000000003E-2</v>
      </c>
    </row>
    <row r="17" spans="1:7" x14ac:dyDescent="0.35">
      <c r="A17" s="17" t="s">
        <v>120</v>
      </c>
      <c r="B17" s="34"/>
      <c r="C17" s="34"/>
      <c r="D17" s="18"/>
      <c r="E17" s="19">
        <v>10432.77</v>
      </c>
      <c r="F17" s="20">
        <v>3.7400000000000003E-2</v>
      </c>
      <c r="G17" s="21"/>
    </row>
    <row r="18" spans="1:7" x14ac:dyDescent="0.35">
      <c r="A18" s="13"/>
      <c r="B18" s="33"/>
      <c r="C18" s="33"/>
      <c r="D18" s="14"/>
      <c r="E18" s="15"/>
      <c r="F18" s="16"/>
      <c r="G18" s="16"/>
    </row>
    <row r="19" spans="1:7" x14ac:dyDescent="0.35">
      <c r="A19" s="24" t="s">
        <v>121</v>
      </c>
      <c r="B19" s="35"/>
      <c r="C19" s="35"/>
      <c r="D19" s="25"/>
      <c r="E19" s="19">
        <v>10432.77</v>
      </c>
      <c r="F19" s="20">
        <v>3.7400000000000003E-2</v>
      </c>
      <c r="G19" s="21"/>
    </row>
    <row r="20" spans="1:7" x14ac:dyDescent="0.35">
      <c r="A20" s="13" t="s">
        <v>264</v>
      </c>
      <c r="B20" s="33"/>
      <c r="C20" s="33"/>
      <c r="D20" s="14"/>
      <c r="E20" s="15">
        <v>2.8186206</v>
      </c>
      <c r="F20" s="16">
        <v>1.0000000000000001E-5</v>
      </c>
      <c r="G20" s="16"/>
    </row>
    <row r="21" spans="1:7" x14ac:dyDescent="0.35">
      <c r="A21" s="13" t="s">
        <v>265</v>
      </c>
      <c r="B21" s="33"/>
      <c r="C21" s="33"/>
      <c r="D21" s="14"/>
      <c r="E21" s="26">
        <v>-1362.7986206</v>
      </c>
      <c r="F21" s="27">
        <v>-4.81E-3</v>
      </c>
      <c r="G21" s="16">
        <v>4.9306000000000003E-2</v>
      </c>
    </row>
    <row r="22" spans="1:7" x14ac:dyDescent="0.35">
      <c r="A22" s="28" t="s">
        <v>266</v>
      </c>
      <c r="B22" s="36"/>
      <c r="C22" s="36"/>
      <c r="D22" s="29"/>
      <c r="E22" s="30">
        <v>278878.81</v>
      </c>
      <c r="F22" s="31">
        <v>1</v>
      </c>
      <c r="G22" s="31"/>
    </row>
    <row r="27" spans="1:7" x14ac:dyDescent="0.35">
      <c r="A27" s="1" t="s">
        <v>269</v>
      </c>
    </row>
    <row r="28" spans="1:7" x14ac:dyDescent="0.35">
      <c r="A28" s="48" t="s">
        <v>270</v>
      </c>
      <c r="B28" s="3" t="s">
        <v>248</v>
      </c>
    </row>
    <row r="29" spans="1:7" x14ac:dyDescent="0.35">
      <c r="A29" t="s">
        <v>271</v>
      </c>
    </row>
    <row r="30" spans="1:7" x14ac:dyDescent="0.35">
      <c r="A30" t="s">
        <v>272</v>
      </c>
      <c r="B30" t="s">
        <v>273</v>
      </c>
      <c r="C30" t="s">
        <v>273</v>
      </c>
    </row>
    <row r="31" spans="1:7" x14ac:dyDescent="0.35">
      <c r="B31" s="49">
        <v>46052</v>
      </c>
      <c r="C31" s="49">
        <v>46080</v>
      </c>
    </row>
    <row r="32" spans="1:7" x14ac:dyDescent="0.35">
      <c r="A32" t="s">
        <v>645</v>
      </c>
      <c r="B32">
        <v>63.27</v>
      </c>
      <c r="C32">
        <v>64.527000000000001</v>
      </c>
    </row>
    <row r="33" spans="1:4" x14ac:dyDescent="0.35">
      <c r="A33" t="s">
        <v>646</v>
      </c>
      <c r="B33">
        <v>56.033000000000001</v>
      </c>
      <c r="C33">
        <v>57.106999999999999</v>
      </c>
    </row>
    <row r="35" spans="1:4" x14ac:dyDescent="0.35">
      <c r="A35" t="s">
        <v>278</v>
      </c>
      <c r="B35" s="3" t="s">
        <v>248</v>
      </c>
    </row>
    <row r="36" spans="1:4" x14ac:dyDescent="0.35">
      <c r="A36" t="s">
        <v>279</v>
      </c>
      <c r="B36" s="3" t="s">
        <v>248</v>
      </c>
    </row>
    <row r="37" spans="1:4" ht="29" customHeight="1" x14ac:dyDescent="0.35">
      <c r="A37" s="48" t="s">
        <v>280</v>
      </c>
      <c r="B37" s="3" t="s">
        <v>248</v>
      </c>
    </row>
    <row r="38" spans="1:4" ht="29" customHeight="1" x14ac:dyDescent="0.35">
      <c r="A38" s="48" t="s">
        <v>281</v>
      </c>
      <c r="B38" s="50">
        <v>269806.02666229999</v>
      </c>
    </row>
    <row r="39" spans="1:4" ht="43.5" customHeight="1" x14ac:dyDescent="0.35">
      <c r="A39" s="48" t="s">
        <v>751</v>
      </c>
      <c r="B39" s="3" t="s">
        <v>248</v>
      </c>
    </row>
    <row r="40" spans="1:4" x14ac:dyDescent="0.35">
      <c r="B40" s="3"/>
    </row>
    <row r="41" spans="1:4" ht="29" customHeight="1" x14ac:dyDescent="0.35">
      <c r="A41" s="48" t="s">
        <v>752</v>
      </c>
      <c r="B41" s="3" t="s">
        <v>248</v>
      </c>
    </row>
    <row r="42" spans="1:4" ht="29" customHeight="1" x14ac:dyDescent="0.35">
      <c r="A42" s="48" t="s">
        <v>753</v>
      </c>
      <c r="B42" t="s">
        <v>248</v>
      </c>
    </row>
    <row r="43" spans="1:4" ht="29" customHeight="1" x14ac:dyDescent="0.35">
      <c r="A43" s="48" t="s">
        <v>754</v>
      </c>
      <c r="B43" s="3" t="s">
        <v>248</v>
      </c>
    </row>
    <row r="44" spans="1:4" ht="29" customHeight="1" x14ac:dyDescent="0.35">
      <c r="A44" s="48" t="s">
        <v>755</v>
      </c>
      <c r="B44" s="3" t="s">
        <v>248</v>
      </c>
    </row>
    <row r="46" spans="1:4" ht="70" customHeight="1" x14ac:dyDescent="0.35">
      <c r="A46" s="75" t="s">
        <v>298</v>
      </c>
      <c r="B46" s="75" t="s">
        <v>299</v>
      </c>
      <c r="C46" s="75" t="s">
        <v>300</v>
      </c>
      <c r="D46" s="75" t="s">
        <v>301</v>
      </c>
    </row>
    <row r="47" spans="1:4" ht="70" customHeight="1" x14ac:dyDescent="0.35">
      <c r="A47" s="75" t="s">
        <v>1311</v>
      </c>
      <c r="B47" s="75"/>
      <c r="C47" s="75" t="s">
        <v>334</v>
      </c>
      <c r="D47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97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1312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1313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502</v>
      </c>
      <c r="B8" s="33" t="s">
        <v>503</v>
      </c>
      <c r="C8" s="33" t="s">
        <v>63</v>
      </c>
      <c r="D8" s="14">
        <v>113290</v>
      </c>
      <c r="E8" s="15">
        <v>1967.85</v>
      </c>
      <c r="F8" s="16">
        <v>0.1125</v>
      </c>
      <c r="G8" s="16"/>
    </row>
    <row r="9" spans="1:8" x14ac:dyDescent="0.35">
      <c r="A9" s="13" t="s">
        <v>96</v>
      </c>
      <c r="B9" s="33" t="s">
        <v>97</v>
      </c>
      <c r="C9" s="33" t="s">
        <v>74</v>
      </c>
      <c r="D9" s="14">
        <v>91815</v>
      </c>
      <c r="E9" s="15">
        <v>1002.57</v>
      </c>
      <c r="F9" s="16">
        <v>5.7299999999999997E-2</v>
      </c>
      <c r="G9" s="16"/>
    </row>
    <row r="10" spans="1:8" x14ac:dyDescent="0.35">
      <c r="A10" s="13" t="s">
        <v>993</v>
      </c>
      <c r="B10" s="33" t="s">
        <v>994</v>
      </c>
      <c r="C10" s="33" t="s">
        <v>74</v>
      </c>
      <c r="D10" s="14">
        <v>12730</v>
      </c>
      <c r="E10" s="15">
        <v>995.68</v>
      </c>
      <c r="F10" s="16">
        <v>5.6899999999999999E-2</v>
      </c>
      <c r="G10" s="16"/>
    </row>
    <row r="11" spans="1:8" x14ac:dyDescent="0.35">
      <c r="A11" s="13" t="s">
        <v>85</v>
      </c>
      <c r="B11" s="33" t="s">
        <v>86</v>
      </c>
      <c r="C11" s="33" t="s">
        <v>63</v>
      </c>
      <c r="D11" s="14">
        <v>14102</v>
      </c>
      <c r="E11" s="15">
        <v>903.73</v>
      </c>
      <c r="F11" s="16">
        <v>5.1700000000000003E-2</v>
      </c>
      <c r="G11" s="16"/>
    </row>
    <row r="12" spans="1:8" x14ac:dyDescent="0.35">
      <c r="A12" s="13" t="s">
        <v>1006</v>
      </c>
      <c r="B12" s="33" t="s">
        <v>1007</v>
      </c>
      <c r="C12" s="33" t="s">
        <v>63</v>
      </c>
      <c r="D12" s="14">
        <v>66747</v>
      </c>
      <c r="E12" s="15">
        <v>899.88</v>
      </c>
      <c r="F12" s="16">
        <v>5.1400000000000001E-2</v>
      </c>
      <c r="G12" s="16"/>
    </row>
    <row r="13" spans="1:8" x14ac:dyDescent="0.35">
      <c r="A13" s="13" t="s">
        <v>897</v>
      </c>
      <c r="B13" s="33" t="s">
        <v>898</v>
      </c>
      <c r="C13" s="33" t="s">
        <v>63</v>
      </c>
      <c r="D13" s="14">
        <v>64037</v>
      </c>
      <c r="E13" s="15">
        <v>823.71</v>
      </c>
      <c r="F13" s="16">
        <v>4.7100000000000003E-2</v>
      </c>
      <c r="G13" s="16"/>
    </row>
    <row r="14" spans="1:8" x14ac:dyDescent="0.35">
      <c r="A14" s="13" t="s">
        <v>538</v>
      </c>
      <c r="B14" s="33" t="s">
        <v>539</v>
      </c>
      <c r="C14" s="33" t="s">
        <v>63</v>
      </c>
      <c r="D14" s="14">
        <v>29655</v>
      </c>
      <c r="E14" s="15">
        <v>682.63</v>
      </c>
      <c r="F14" s="16">
        <v>3.9E-2</v>
      </c>
      <c r="G14" s="16"/>
    </row>
    <row r="15" spans="1:8" x14ac:dyDescent="0.35">
      <c r="A15" s="13" t="s">
        <v>504</v>
      </c>
      <c r="B15" s="33" t="s">
        <v>505</v>
      </c>
      <c r="C15" s="33" t="s">
        <v>63</v>
      </c>
      <c r="D15" s="14">
        <v>13983</v>
      </c>
      <c r="E15" s="15">
        <v>605.92999999999995</v>
      </c>
      <c r="F15" s="16">
        <v>3.4599999999999999E-2</v>
      </c>
      <c r="G15" s="16"/>
    </row>
    <row r="16" spans="1:8" x14ac:dyDescent="0.35">
      <c r="A16" s="13" t="s">
        <v>72</v>
      </c>
      <c r="B16" s="33" t="s">
        <v>73</v>
      </c>
      <c r="C16" s="33" t="s">
        <v>74</v>
      </c>
      <c r="D16" s="14">
        <v>57928</v>
      </c>
      <c r="E16" s="15">
        <v>546.05999999999995</v>
      </c>
      <c r="F16" s="16">
        <v>3.1199999999999999E-2</v>
      </c>
      <c r="G16" s="16"/>
    </row>
    <row r="17" spans="1:7" x14ac:dyDescent="0.35">
      <c r="A17" s="13" t="s">
        <v>1314</v>
      </c>
      <c r="B17" s="33" t="s">
        <v>1315</v>
      </c>
      <c r="C17" s="33" t="s">
        <v>63</v>
      </c>
      <c r="D17" s="14">
        <v>41421</v>
      </c>
      <c r="E17" s="15">
        <v>445.61</v>
      </c>
      <c r="F17" s="16">
        <v>2.5499999999999998E-2</v>
      </c>
      <c r="G17" s="16"/>
    </row>
    <row r="18" spans="1:7" x14ac:dyDescent="0.35">
      <c r="A18" s="13" t="s">
        <v>80</v>
      </c>
      <c r="B18" s="33" t="s">
        <v>81</v>
      </c>
      <c r="C18" s="33" t="s">
        <v>63</v>
      </c>
      <c r="D18" s="14">
        <v>18322</v>
      </c>
      <c r="E18" s="15">
        <v>391.49</v>
      </c>
      <c r="F18" s="16">
        <v>2.24E-2</v>
      </c>
      <c r="G18" s="16"/>
    </row>
    <row r="19" spans="1:7" x14ac:dyDescent="0.35">
      <c r="A19" s="13" t="s">
        <v>61</v>
      </c>
      <c r="B19" s="33" t="s">
        <v>62</v>
      </c>
      <c r="C19" s="33" t="s">
        <v>63</v>
      </c>
      <c r="D19" s="14">
        <v>30852</v>
      </c>
      <c r="E19" s="15">
        <v>376.52</v>
      </c>
      <c r="F19" s="16">
        <v>2.1499999999999998E-2</v>
      </c>
      <c r="G19" s="16"/>
    </row>
    <row r="20" spans="1:7" x14ac:dyDescent="0.35">
      <c r="A20" s="13" t="s">
        <v>652</v>
      </c>
      <c r="B20" s="33" t="s">
        <v>653</v>
      </c>
      <c r="C20" s="33" t="s">
        <v>63</v>
      </c>
      <c r="D20" s="14">
        <v>14617</v>
      </c>
      <c r="E20" s="15">
        <v>328.53</v>
      </c>
      <c r="F20" s="16">
        <v>1.8800000000000001E-2</v>
      </c>
      <c r="G20" s="16"/>
    </row>
    <row r="21" spans="1:7" x14ac:dyDescent="0.35">
      <c r="A21" s="13" t="s">
        <v>952</v>
      </c>
      <c r="B21" s="33" t="s">
        <v>953</v>
      </c>
      <c r="C21" s="33" t="s">
        <v>63</v>
      </c>
      <c r="D21" s="14">
        <v>5646</v>
      </c>
      <c r="E21" s="15">
        <v>318.41000000000003</v>
      </c>
      <c r="F21" s="16">
        <v>1.8200000000000001E-2</v>
      </c>
      <c r="G21" s="16"/>
    </row>
    <row r="22" spans="1:7" x14ac:dyDescent="0.35">
      <c r="A22" s="13" t="s">
        <v>544</v>
      </c>
      <c r="B22" s="33" t="s">
        <v>545</v>
      </c>
      <c r="C22" s="33" t="s">
        <v>63</v>
      </c>
      <c r="D22" s="14">
        <v>16469</v>
      </c>
      <c r="E22" s="15">
        <v>251.79</v>
      </c>
      <c r="F22" s="16">
        <v>1.44E-2</v>
      </c>
      <c r="G22" s="16"/>
    </row>
    <row r="23" spans="1:7" x14ac:dyDescent="0.35">
      <c r="A23" s="13" t="s">
        <v>965</v>
      </c>
      <c r="B23" s="33" t="s">
        <v>966</v>
      </c>
      <c r="C23" s="33" t="s">
        <v>63</v>
      </c>
      <c r="D23" s="14">
        <v>63129</v>
      </c>
      <c r="E23" s="15">
        <v>246.08</v>
      </c>
      <c r="F23" s="16">
        <v>1.41E-2</v>
      </c>
      <c r="G23" s="16"/>
    </row>
    <row r="24" spans="1:7" x14ac:dyDescent="0.35">
      <c r="A24" s="13" t="s">
        <v>915</v>
      </c>
      <c r="B24" s="33" t="s">
        <v>916</v>
      </c>
      <c r="C24" s="33" t="s">
        <v>63</v>
      </c>
      <c r="D24" s="14">
        <v>23756</v>
      </c>
      <c r="E24" s="15">
        <v>218.96</v>
      </c>
      <c r="F24" s="16">
        <v>1.2500000000000001E-2</v>
      </c>
      <c r="G24" s="16"/>
    </row>
    <row r="25" spans="1:7" x14ac:dyDescent="0.35">
      <c r="A25" s="13" t="s">
        <v>1316</v>
      </c>
      <c r="B25" s="33" t="s">
        <v>1317</v>
      </c>
      <c r="C25" s="33" t="s">
        <v>74</v>
      </c>
      <c r="D25" s="14">
        <v>27523</v>
      </c>
      <c r="E25" s="15">
        <v>180.17</v>
      </c>
      <c r="F25" s="16">
        <v>1.03E-2</v>
      </c>
      <c r="G25" s="16"/>
    </row>
    <row r="26" spans="1:7" x14ac:dyDescent="0.35">
      <c r="A26" s="13" t="s">
        <v>1318</v>
      </c>
      <c r="B26" s="33" t="s">
        <v>1319</v>
      </c>
      <c r="C26" s="33" t="s">
        <v>63</v>
      </c>
      <c r="D26" s="14">
        <v>8752</v>
      </c>
      <c r="E26" s="15">
        <v>159.47999999999999</v>
      </c>
      <c r="F26" s="16">
        <v>9.1000000000000004E-3</v>
      </c>
      <c r="G26" s="16"/>
    </row>
    <row r="27" spans="1:7" x14ac:dyDescent="0.35">
      <c r="A27" s="13" t="s">
        <v>699</v>
      </c>
      <c r="B27" s="33" t="s">
        <v>700</v>
      </c>
      <c r="C27" s="33" t="s">
        <v>74</v>
      </c>
      <c r="D27" s="14">
        <v>8443</v>
      </c>
      <c r="E27" s="15">
        <v>154.58000000000001</v>
      </c>
      <c r="F27" s="16">
        <v>8.8000000000000005E-3</v>
      </c>
      <c r="G27" s="16"/>
    </row>
    <row r="28" spans="1:7" x14ac:dyDescent="0.35">
      <c r="A28" s="13" t="s">
        <v>1084</v>
      </c>
      <c r="B28" s="33" t="s">
        <v>1085</v>
      </c>
      <c r="C28" s="33" t="s">
        <v>63</v>
      </c>
      <c r="D28" s="14">
        <v>5162</v>
      </c>
      <c r="E28" s="15">
        <v>154.55000000000001</v>
      </c>
      <c r="F28" s="16">
        <v>8.8000000000000005E-3</v>
      </c>
      <c r="G28" s="16"/>
    </row>
    <row r="29" spans="1:7" x14ac:dyDescent="0.35">
      <c r="A29" s="13" t="s">
        <v>1116</v>
      </c>
      <c r="B29" s="33" t="s">
        <v>1117</v>
      </c>
      <c r="C29" s="33" t="s">
        <v>63</v>
      </c>
      <c r="D29" s="14">
        <v>4999</v>
      </c>
      <c r="E29" s="15">
        <v>128.55000000000001</v>
      </c>
      <c r="F29" s="16">
        <v>7.3000000000000001E-3</v>
      </c>
      <c r="G29" s="16"/>
    </row>
    <row r="30" spans="1:7" x14ac:dyDescent="0.35">
      <c r="A30" s="13" t="s">
        <v>1320</v>
      </c>
      <c r="B30" s="33" t="s">
        <v>1321</v>
      </c>
      <c r="C30" s="33" t="s">
        <v>63</v>
      </c>
      <c r="D30" s="14">
        <v>70610</v>
      </c>
      <c r="E30" s="15">
        <v>110.24</v>
      </c>
      <c r="F30" s="16">
        <v>6.3E-3</v>
      </c>
      <c r="G30" s="16"/>
    </row>
    <row r="31" spans="1:7" x14ac:dyDescent="0.35">
      <c r="A31" s="13" t="s">
        <v>1133</v>
      </c>
      <c r="B31" s="33" t="s">
        <v>1134</v>
      </c>
      <c r="C31" s="33" t="s">
        <v>74</v>
      </c>
      <c r="D31" s="14">
        <v>9519</v>
      </c>
      <c r="E31" s="15">
        <v>108.4</v>
      </c>
      <c r="F31" s="16">
        <v>6.1999999999999998E-3</v>
      </c>
      <c r="G31" s="16"/>
    </row>
    <row r="32" spans="1:7" x14ac:dyDescent="0.35">
      <c r="A32" s="13" t="s">
        <v>1159</v>
      </c>
      <c r="B32" s="33" t="s">
        <v>1160</v>
      </c>
      <c r="C32" s="33" t="s">
        <v>74</v>
      </c>
      <c r="D32" s="14">
        <v>21404</v>
      </c>
      <c r="E32" s="15">
        <v>90.37</v>
      </c>
      <c r="F32" s="16">
        <v>5.1999999999999998E-3</v>
      </c>
      <c r="G32" s="16"/>
    </row>
    <row r="33" spans="1:7" x14ac:dyDescent="0.35">
      <c r="A33" s="17" t="s">
        <v>120</v>
      </c>
      <c r="B33" s="34"/>
      <c r="C33" s="34"/>
      <c r="D33" s="18"/>
      <c r="E33" s="19">
        <v>12091.77</v>
      </c>
      <c r="F33" s="20">
        <v>0.69110000000000005</v>
      </c>
      <c r="G33" s="21"/>
    </row>
    <row r="34" spans="1:7" x14ac:dyDescent="0.35">
      <c r="A34" s="17" t="s">
        <v>743</v>
      </c>
      <c r="B34" s="33"/>
      <c r="C34" s="33"/>
      <c r="D34" s="14"/>
      <c r="E34" s="15"/>
      <c r="F34" s="16"/>
      <c r="G34" s="16"/>
    </row>
    <row r="35" spans="1:7" x14ac:dyDescent="0.35">
      <c r="A35" s="17" t="s">
        <v>120</v>
      </c>
      <c r="B35" s="33"/>
      <c r="C35" s="33"/>
      <c r="D35" s="14"/>
      <c r="E35" s="22" t="s">
        <v>248</v>
      </c>
      <c r="F35" s="23" t="s">
        <v>248</v>
      </c>
      <c r="G35" s="16"/>
    </row>
    <row r="36" spans="1:7" x14ac:dyDescent="0.35">
      <c r="A36" s="13"/>
      <c r="B36" s="33"/>
      <c r="C36" s="33"/>
      <c r="D36" s="14"/>
      <c r="E36" s="15"/>
      <c r="F36" s="16"/>
      <c r="G36" s="16"/>
    </row>
    <row r="37" spans="1:7" x14ac:dyDescent="0.35">
      <c r="A37" s="17" t="s">
        <v>1322</v>
      </c>
      <c r="B37" s="33"/>
      <c r="C37" s="33"/>
      <c r="D37" s="14"/>
      <c r="E37" s="15"/>
      <c r="F37" s="16"/>
      <c r="G37" s="16"/>
    </row>
    <row r="38" spans="1:7" x14ac:dyDescent="0.35">
      <c r="A38" s="13" t="s">
        <v>1323</v>
      </c>
      <c r="B38" s="33" t="s">
        <v>1324</v>
      </c>
      <c r="C38" s="33" t="s">
        <v>1325</v>
      </c>
      <c r="D38" s="14">
        <v>1098</v>
      </c>
      <c r="E38" s="15">
        <v>1050.5999999999999</v>
      </c>
      <c r="F38" s="16">
        <v>6.0100000000000001E-2</v>
      </c>
      <c r="G38" s="16"/>
    </row>
    <row r="39" spans="1:7" x14ac:dyDescent="0.35">
      <c r="A39" s="13" t="s">
        <v>1326</v>
      </c>
      <c r="B39" s="33" t="s">
        <v>1327</v>
      </c>
      <c r="C39" s="33" t="s">
        <v>1325</v>
      </c>
      <c r="D39" s="14">
        <v>3288</v>
      </c>
      <c r="E39" s="15">
        <v>742.95</v>
      </c>
      <c r="F39" s="16">
        <v>4.2500000000000003E-2</v>
      </c>
      <c r="G39" s="16"/>
    </row>
    <row r="40" spans="1:7" x14ac:dyDescent="0.35">
      <c r="A40" s="13" t="s">
        <v>1328</v>
      </c>
      <c r="B40" s="33" t="s">
        <v>1329</v>
      </c>
      <c r="C40" s="33" t="s">
        <v>1330</v>
      </c>
      <c r="D40" s="14">
        <v>2411</v>
      </c>
      <c r="E40" s="15">
        <v>508.93</v>
      </c>
      <c r="F40" s="16">
        <v>2.9100000000000001E-2</v>
      </c>
      <c r="G40" s="16"/>
    </row>
    <row r="41" spans="1:7" x14ac:dyDescent="0.35">
      <c r="A41" s="13" t="s">
        <v>1331</v>
      </c>
      <c r="B41" s="33" t="s">
        <v>1332</v>
      </c>
      <c r="C41" s="33" t="s">
        <v>1325</v>
      </c>
      <c r="D41" s="14">
        <v>2595</v>
      </c>
      <c r="E41" s="15">
        <v>397.99</v>
      </c>
      <c r="F41" s="16">
        <v>2.2800000000000001E-2</v>
      </c>
      <c r="G41" s="16"/>
    </row>
    <row r="42" spans="1:7" x14ac:dyDescent="0.35">
      <c r="A42" s="13" t="s">
        <v>1333</v>
      </c>
      <c r="B42" s="33" t="s">
        <v>1334</v>
      </c>
      <c r="C42" s="33" t="s">
        <v>1325</v>
      </c>
      <c r="D42" s="14">
        <v>3410</v>
      </c>
      <c r="E42" s="15">
        <v>384.03</v>
      </c>
      <c r="F42" s="16">
        <v>2.1999999999999999E-2</v>
      </c>
      <c r="G42" s="16"/>
    </row>
    <row r="43" spans="1:7" x14ac:dyDescent="0.35">
      <c r="A43" s="13" t="s">
        <v>1335</v>
      </c>
      <c r="B43" s="33" t="s">
        <v>1336</v>
      </c>
      <c r="C43" s="33" t="s">
        <v>1330</v>
      </c>
      <c r="D43" s="14">
        <v>735</v>
      </c>
      <c r="E43" s="15">
        <v>259.49</v>
      </c>
      <c r="F43" s="16">
        <v>1.4800000000000001E-2</v>
      </c>
      <c r="G43" s="16"/>
    </row>
    <row r="44" spans="1:7" x14ac:dyDescent="0.35">
      <c r="A44" s="13" t="s">
        <v>1337</v>
      </c>
      <c r="B44" s="33" t="s">
        <v>1338</v>
      </c>
      <c r="C44" s="33" t="s">
        <v>1339</v>
      </c>
      <c r="D44" s="14">
        <v>2345</v>
      </c>
      <c r="E44" s="15">
        <v>248.16</v>
      </c>
      <c r="F44" s="16">
        <v>1.4200000000000001E-2</v>
      </c>
      <c r="G44" s="16"/>
    </row>
    <row r="45" spans="1:7" x14ac:dyDescent="0.35">
      <c r="A45" s="13" t="s">
        <v>1340</v>
      </c>
      <c r="B45" s="33" t="s">
        <v>1341</v>
      </c>
      <c r="C45" s="33" t="s">
        <v>1342</v>
      </c>
      <c r="D45" s="14">
        <v>507</v>
      </c>
      <c r="E45" s="15">
        <v>240.3</v>
      </c>
      <c r="F45" s="16">
        <v>1.37E-2</v>
      </c>
      <c r="G45" s="16"/>
    </row>
    <row r="46" spans="1:7" x14ac:dyDescent="0.35">
      <c r="A46" s="13" t="s">
        <v>1343</v>
      </c>
      <c r="B46" s="33" t="s">
        <v>1344</v>
      </c>
      <c r="C46" s="33" t="s">
        <v>1330</v>
      </c>
      <c r="D46" s="14">
        <v>1694</v>
      </c>
      <c r="E46" s="15">
        <v>229.5</v>
      </c>
      <c r="F46" s="16">
        <v>1.3100000000000001E-2</v>
      </c>
      <c r="G46" s="16"/>
    </row>
    <row r="47" spans="1:7" x14ac:dyDescent="0.35">
      <c r="A47" s="13" t="s">
        <v>1345</v>
      </c>
      <c r="B47" s="33" t="s">
        <v>1346</v>
      </c>
      <c r="C47" s="33" t="s">
        <v>1339</v>
      </c>
      <c r="D47" s="14">
        <v>484</v>
      </c>
      <c r="E47" s="15">
        <v>221.65</v>
      </c>
      <c r="F47" s="16">
        <v>1.2699999999999999E-2</v>
      </c>
      <c r="G47" s="16"/>
    </row>
    <row r="48" spans="1:7" x14ac:dyDescent="0.35">
      <c r="A48" s="13" t="s">
        <v>1347</v>
      </c>
      <c r="B48" s="33" t="s">
        <v>1348</v>
      </c>
      <c r="C48" s="33" t="s">
        <v>1339</v>
      </c>
      <c r="D48" s="14">
        <v>869</v>
      </c>
      <c r="E48" s="15">
        <v>166.49</v>
      </c>
      <c r="F48" s="16">
        <v>9.4999999999999998E-3</v>
      </c>
      <c r="G48" s="16"/>
    </row>
    <row r="49" spans="1:7" x14ac:dyDescent="0.35">
      <c r="A49" s="13" t="s">
        <v>1349</v>
      </c>
      <c r="B49" s="33" t="s">
        <v>1350</v>
      </c>
      <c r="C49" s="33" t="s">
        <v>1339</v>
      </c>
      <c r="D49" s="14">
        <v>468</v>
      </c>
      <c r="E49" s="15">
        <v>164.93</v>
      </c>
      <c r="F49" s="16">
        <v>9.4000000000000004E-3</v>
      </c>
      <c r="G49" s="16"/>
    </row>
    <row r="50" spans="1:7" x14ac:dyDescent="0.35">
      <c r="A50" s="13" t="s">
        <v>1351</v>
      </c>
      <c r="B50" s="33" t="s">
        <v>1352</v>
      </c>
      <c r="C50" s="33" t="s">
        <v>1330</v>
      </c>
      <c r="D50" s="14">
        <v>349</v>
      </c>
      <c r="E50" s="15">
        <v>157.71</v>
      </c>
      <c r="F50" s="16">
        <v>8.9999999999999993E-3</v>
      </c>
      <c r="G50" s="16"/>
    </row>
    <row r="51" spans="1:7" x14ac:dyDescent="0.35">
      <c r="A51" s="13" t="s">
        <v>1353</v>
      </c>
      <c r="B51" s="33" t="s">
        <v>1354</v>
      </c>
      <c r="C51" s="33" t="s">
        <v>1339</v>
      </c>
      <c r="D51" s="14">
        <v>1744</v>
      </c>
      <c r="E51" s="15">
        <v>154.91</v>
      </c>
      <c r="F51" s="16">
        <v>8.8999999999999999E-3</v>
      </c>
      <c r="G51" s="16"/>
    </row>
    <row r="52" spans="1:7" x14ac:dyDescent="0.35">
      <c r="A52" s="13" t="s">
        <v>1355</v>
      </c>
      <c r="B52" s="33" t="s">
        <v>1356</v>
      </c>
      <c r="C52" s="33" t="s">
        <v>63</v>
      </c>
      <c r="D52" s="14">
        <v>4396</v>
      </c>
      <c r="E52" s="15">
        <v>149.74</v>
      </c>
      <c r="F52" s="16">
        <v>8.6E-3</v>
      </c>
      <c r="G52" s="16"/>
    </row>
    <row r="53" spans="1:7" x14ac:dyDescent="0.35">
      <c r="A53" s="13" t="s">
        <v>1357</v>
      </c>
      <c r="B53" s="33" t="s">
        <v>1358</v>
      </c>
      <c r="C53" s="33" t="s">
        <v>1325</v>
      </c>
      <c r="D53" s="14">
        <v>143</v>
      </c>
      <c r="E53" s="15">
        <v>101.67</v>
      </c>
      <c r="F53" s="16">
        <v>5.7999999999999996E-3</v>
      </c>
      <c r="G53" s="16"/>
    </row>
    <row r="54" spans="1:7" x14ac:dyDescent="0.35">
      <c r="A54" s="13" t="s">
        <v>1359</v>
      </c>
      <c r="B54" s="33" t="s">
        <v>1360</v>
      </c>
      <c r="C54" s="33" t="s">
        <v>1339</v>
      </c>
      <c r="D54" s="14">
        <v>392</v>
      </c>
      <c r="E54" s="15">
        <v>62.92</v>
      </c>
      <c r="F54" s="16">
        <v>3.5999999999999999E-3</v>
      </c>
      <c r="G54" s="16"/>
    </row>
    <row r="55" spans="1:7" x14ac:dyDescent="0.35">
      <c r="A55" s="13" t="s">
        <v>1361</v>
      </c>
      <c r="B55" s="33" t="s">
        <v>1362</v>
      </c>
      <c r="C55" s="33" t="s">
        <v>1342</v>
      </c>
      <c r="D55" s="14">
        <v>388</v>
      </c>
      <c r="E55" s="15">
        <v>42.84</v>
      </c>
      <c r="F55" s="16">
        <v>2.3999999999999998E-3</v>
      </c>
      <c r="G55" s="16"/>
    </row>
    <row r="56" spans="1:7" x14ac:dyDescent="0.35">
      <c r="A56" s="13" t="s">
        <v>1363</v>
      </c>
      <c r="B56" s="33" t="s">
        <v>1364</v>
      </c>
      <c r="C56" s="33" t="s">
        <v>1342</v>
      </c>
      <c r="D56" s="14">
        <v>221</v>
      </c>
      <c r="E56" s="15">
        <v>35.94</v>
      </c>
      <c r="F56" s="16">
        <v>2.0999999999999999E-3</v>
      </c>
      <c r="G56" s="16"/>
    </row>
    <row r="57" spans="1:7" x14ac:dyDescent="0.35">
      <c r="A57" s="13" t="s">
        <v>1365</v>
      </c>
      <c r="B57" s="33" t="s">
        <v>1366</v>
      </c>
      <c r="C57" s="33" t="s">
        <v>1342</v>
      </c>
      <c r="D57" s="14">
        <v>200</v>
      </c>
      <c r="E57" s="15">
        <v>24.46</v>
      </c>
      <c r="F57" s="16">
        <v>1.4E-3</v>
      </c>
      <c r="G57" s="16"/>
    </row>
    <row r="58" spans="1:7" x14ac:dyDescent="0.35">
      <c r="A58" s="17" t="s">
        <v>120</v>
      </c>
      <c r="B58" s="34"/>
      <c r="C58" s="34"/>
      <c r="D58" s="18"/>
      <c r="E58" s="19">
        <v>5345.21</v>
      </c>
      <c r="F58" s="20">
        <v>0.30570000000000003</v>
      </c>
      <c r="G58" s="21"/>
    </row>
    <row r="59" spans="1:7" x14ac:dyDescent="0.35">
      <c r="A59" s="13"/>
      <c r="B59" s="33"/>
      <c r="C59" s="33"/>
      <c r="D59" s="14"/>
      <c r="E59" s="15"/>
      <c r="F59" s="16"/>
      <c r="G59" s="16"/>
    </row>
    <row r="60" spans="1:7" x14ac:dyDescent="0.35">
      <c r="A60" s="24" t="s">
        <v>121</v>
      </c>
      <c r="B60" s="35"/>
      <c r="C60" s="35"/>
      <c r="D60" s="25"/>
      <c r="E60" s="19">
        <v>17436.98</v>
      </c>
      <c r="F60" s="20">
        <v>0.99680000000000002</v>
      </c>
      <c r="G60" s="21"/>
    </row>
    <row r="61" spans="1:7" x14ac:dyDescent="0.35">
      <c r="A61" s="13"/>
      <c r="B61" s="33"/>
      <c r="C61" s="33"/>
      <c r="D61" s="14"/>
      <c r="E61" s="15"/>
      <c r="F61" s="16"/>
      <c r="G61" s="16"/>
    </row>
    <row r="62" spans="1:7" x14ac:dyDescent="0.35">
      <c r="A62" s="13"/>
      <c r="B62" s="33"/>
      <c r="C62" s="33"/>
      <c r="D62" s="14"/>
      <c r="E62" s="15"/>
      <c r="F62" s="16"/>
      <c r="G62" s="16"/>
    </row>
    <row r="63" spans="1:7" x14ac:dyDescent="0.35">
      <c r="A63" s="17" t="s">
        <v>262</v>
      </c>
      <c r="B63" s="33"/>
      <c r="C63" s="33"/>
      <c r="D63" s="14"/>
      <c r="E63" s="15"/>
      <c r="F63" s="16"/>
      <c r="G63" s="16"/>
    </row>
    <row r="64" spans="1:7" x14ac:dyDescent="0.35">
      <c r="A64" s="13" t="s">
        <v>263</v>
      </c>
      <c r="B64" s="33"/>
      <c r="C64" s="33"/>
      <c r="D64" s="14"/>
      <c r="E64" s="15">
        <v>25.99</v>
      </c>
      <c r="F64" s="16">
        <v>1.5E-3</v>
      </c>
      <c r="G64" s="16">
        <v>4.9306000000000003E-2</v>
      </c>
    </row>
    <row r="65" spans="1:7" x14ac:dyDescent="0.35">
      <c r="A65" s="17" t="s">
        <v>120</v>
      </c>
      <c r="B65" s="34"/>
      <c r="C65" s="34"/>
      <c r="D65" s="18"/>
      <c r="E65" s="19">
        <v>25.99</v>
      </c>
      <c r="F65" s="20">
        <v>1.5E-3</v>
      </c>
      <c r="G65" s="21"/>
    </row>
    <row r="66" spans="1:7" x14ac:dyDescent="0.35">
      <c r="A66" s="13"/>
      <c r="B66" s="33"/>
      <c r="C66" s="33"/>
      <c r="D66" s="14"/>
      <c r="E66" s="15"/>
      <c r="F66" s="16"/>
      <c r="G66" s="16"/>
    </row>
    <row r="67" spans="1:7" x14ac:dyDescent="0.35">
      <c r="A67" s="24" t="s">
        <v>121</v>
      </c>
      <c r="B67" s="35"/>
      <c r="C67" s="35"/>
      <c r="D67" s="25"/>
      <c r="E67" s="19">
        <v>25.99</v>
      </c>
      <c r="F67" s="20">
        <v>1.5E-3</v>
      </c>
      <c r="G67" s="21"/>
    </row>
    <row r="68" spans="1:7" x14ac:dyDescent="0.35">
      <c r="A68" s="13" t="s">
        <v>264</v>
      </c>
      <c r="B68" s="33"/>
      <c r="C68" s="33"/>
      <c r="D68" s="14"/>
      <c r="E68" s="15">
        <v>7.0216000000000002E-3</v>
      </c>
      <c r="F68" s="16">
        <v>0</v>
      </c>
      <c r="G68" s="16"/>
    </row>
    <row r="69" spans="1:7" x14ac:dyDescent="0.35">
      <c r="A69" s="13" t="s">
        <v>265</v>
      </c>
      <c r="B69" s="33"/>
      <c r="C69" s="33"/>
      <c r="D69" s="14"/>
      <c r="E69" s="15">
        <v>30.142978400000001</v>
      </c>
      <c r="F69" s="16">
        <v>1.6999999999999999E-3</v>
      </c>
      <c r="G69" s="16">
        <v>4.9306000000000003E-2</v>
      </c>
    </row>
    <row r="70" spans="1:7" x14ac:dyDescent="0.35">
      <c r="A70" s="28" t="s">
        <v>266</v>
      </c>
      <c r="B70" s="36"/>
      <c r="C70" s="36"/>
      <c r="D70" s="29"/>
      <c r="E70" s="30">
        <v>17493.12</v>
      </c>
      <c r="F70" s="31">
        <v>1</v>
      </c>
      <c r="G70" s="31"/>
    </row>
    <row r="75" spans="1:7" x14ac:dyDescent="0.35">
      <c r="A75" s="1" t="s">
        <v>269</v>
      </c>
    </row>
    <row r="76" spans="1:7" x14ac:dyDescent="0.35">
      <c r="A76" s="48" t="s">
        <v>270</v>
      </c>
      <c r="B76" s="3" t="s">
        <v>248</v>
      </c>
    </row>
    <row r="77" spans="1:7" x14ac:dyDescent="0.35">
      <c r="A77" t="s">
        <v>271</v>
      </c>
    </row>
    <row r="78" spans="1:7" x14ac:dyDescent="0.35">
      <c r="A78" t="s">
        <v>272</v>
      </c>
      <c r="B78" t="s">
        <v>273</v>
      </c>
      <c r="C78" t="s">
        <v>273</v>
      </c>
    </row>
    <row r="79" spans="1:7" x14ac:dyDescent="0.35">
      <c r="B79" s="49">
        <v>46052</v>
      </c>
      <c r="C79" s="49">
        <v>46080</v>
      </c>
    </row>
    <row r="80" spans="1:7" x14ac:dyDescent="0.35">
      <c r="A80" t="s">
        <v>645</v>
      </c>
      <c r="B80">
        <v>20.939499999999999</v>
      </c>
      <c r="C80">
        <v>22.090900000000001</v>
      </c>
    </row>
    <row r="81" spans="1:4" x14ac:dyDescent="0.35">
      <c r="A81" t="s">
        <v>275</v>
      </c>
      <c r="B81">
        <v>20.939499999999999</v>
      </c>
      <c r="C81">
        <v>22.090900000000001</v>
      </c>
    </row>
    <row r="82" spans="1:4" x14ac:dyDescent="0.35">
      <c r="A82" t="s">
        <v>646</v>
      </c>
      <c r="B82">
        <v>20.321899999999999</v>
      </c>
      <c r="C82">
        <v>21.430499999999999</v>
      </c>
    </row>
    <row r="83" spans="1:4" x14ac:dyDescent="0.35">
      <c r="A83" t="s">
        <v>277</v>
      </c>
      <c r="B83">
        <v>20.321899999999999</v>
      </c>
      <c r="C83">
        <v>21.430499999999999</v>
      </c>
    </row>
    <row r="85" spans="1:4" x14ac:dyDescent="0.35">
      <c r="A85" t="s">
        <v>278</v>
      </c>
      <c r="B85" s="3" t="s">
        <v>248</v>
      </c>
    </row>
    <row r="86" spans="1:4" x14ac:dyDescent="0.35">
      <c r="A86" t="s">
        <v>279</v>
      </c>
      <c r="B86" s="3" t="s">
        <v>248</v>
      </c>
    </row>
    <row r="87" spans="1:4" ht="29" customHeight="1" x14ac:dyDescent="0.35">
      <c r="A87" s="48" t="s">
        <v>280</v>
      </c>
      <c r="B87" s="3" t="s">
        <v>248</v>
      </c>
    </row>
    <row r="88" spans="1:4" ht="29" customHeight="1" x14ac:dyDescent="0.35">
      <c r="A88" s="48" t="s">
        <v>281</v>
      </c>
      <c r="B88" s="50">
        <v>5345.2035836999994</v>
      </c>
    </row>
    <row r="89" spans="1:4" ht="43.5" customHeight="1" x14ac:dyDescent="0.35">
      <c r="A89" s="48" t="s">
        <v>751</v>
      </c>
      <c r="B89" s="3" t="s">
        <v>248</v>
      </c>
    </row>
    <row r="90" spans="1:4" x14ac:dyDescent="0.35">
      <c r="B90" s="3"/>
    </row>
    <row r="91" spans="1:4" ht="29" customHeight="1" x14ac:dyDescent="0.35">
      <c r="A91" s="48" t="s">
        <v>752</v>
      </c>
      <c r="B91" s="3" t="s">
        <v>248</v>
      </c>
    </row>
    <row r="92" spans="1:4" ht="29" customHeight="1" x14ac:dyDescent="0.35">
      <c r="A92" s="48" t="s">
        <v>753</v>
      </c>
      <c r="B92" t="s">
        <v>248</v>
      </c>
    </row>
    <row r="93" spans="1:4" ht="29" customHeight="1" x14ac:dyDescent="0.35">
      <c r="A93" s="48" t="s">
        <v>754</v>
      </c>
      <c r="B93" s="3" t="s">
        <v>248</v>
      </c>
    </row>
    <row r="94" spans="1:4" ht="29" customHeight="1" x14ac:dyDescent="0.35">
      <c r="A94" s="48" t="s">
        <v>755</v>
      </c>
      <c r="B94" s="3" t="s">
        <v>248</v>
      </c>
    </row>
    <row r="96" spans="1:4" ht="70" customHeight="1" x14ac:dyDescent="0.35">
      <c r="A96" s="75" t="s">
        <v>298</v>
      </c>
      <c r="B96" s="75" t="s">
        <v>299</v>
      </c>
      <c r="C96" s="75" t="s">
        <v>300</v>
      </c>
      <c r="D96" s="75" t="s">
        <v>301</v>
      </c>
    </row>
    <row r="97" spans="1:4" ht="70" customHeight="1" x14ac:dyDescent="0.35">
      <c r="A97" s="75" t="s">
        <v>1367</v>
      </c>
      <c r="B97" s="75"/>
      <c r="C97" s="75" t="s">
        <v>336</v>
      </c>
      <c r="D97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6"/>
  <sheetViews>
    <sheetView showGridLines="0" workbookViewId="0">
      <pane ySplit="4" topLeftCell="A106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1368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1369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171</v>
      </c>
      <c r="B9" s="33"/>
      <c r="C9" s="33"/>
      <c r="D9" s="14"/>
      <c r="E9" s="15"/>
      <c r="F9" s="16"/>
      <c r="G9" s="16"/>
    </row>
    <row r="10" spans="1:8" x14ac:dyDescent="0.35">
      <c r="A10" s="17" t="s">
        <v>172</v>
      </c>
      <c r="B10" s="33"/>
      <c r="C10" s="33"/>
      <c r="D10" s="14"/>
      <c r="E10" s="15"/>
      <c r="F10" s="16"/>
      <c r="G10" s="16"/>
    </row>
    <row r="11" spans="1:8" x14ac:dyDescent="0.35">
      <c r="A11" s="13" t="s">
        <v>1370</v>
      </c>
      <c r="B11" s="33" t="s">
        <v>1371</v>
      </c>
      <c r="C11" s="33" t="s">
        <v>175</v>
      </c>
      <c r="D11" s="14">
        <v>184500000</v>
      </c>
      <c r="E11" s="15">
        <v>185590.03</v>
      </c>
      <c r="F11" s="16">
        <v>7.3899999999999993E-2</v>
      </c>
      <c r="G11" s="16">
        <v>7.2127999999999998E-2</v>
      </c>
    </row>
    <row r="12" spans="1:8" x14ac:dyDescent="0.35">
      <c r="A12" s="13" t="s">
        <v>1372</v>
      </c>
      <c r="B12" s="33" t="s">
        <v>1373</v>
      </c>
      <c r="C12" s="33" t="s">
        <v>175</v>
      </c>
      <c r="D12" s="14">
        <v>127500000</v>
      </c>
      <c r="E12" s="15">
        <v>130669.52</v>
      </c>
      <c r="F12" s="16">
        <v>5.1999999999999998E-2</v>
      </c>
      <c r="G12" s="16">
        <v>7.1599999999999997E-2</v>
      </c>
    </row>
    <row r="13" spans="1:8" x14ac:dyDescent="0.35">
      <c r="A13" s="13" t="s">
        <v>1374</v>
      </c>
      <c r="B13" s="33" t="s">
        <v>1375</v>
      </c>
      <c r="C13" s="33" t="s">
        <v>175</v>
      </c>
      <c r="D13" s="14">
        <v>117500000</v>
      </c>
      <c r="E13" s="15">
        <v>120271.36</v>
      </c>
      <c r="F13" s="16">
        <v>4.7899999999999998E-2</v>
      </c>
      <c r="G13" s="16">
        <v>7.1800000000000003E-2</v>
      </c>
    </row>
    <row r="14" spans="1:8" x14ac:dyDescent="0.35">
      <c r="A14" s="13" t="s">
        <v>1376</v>
      </c>
      <c r="B14" s="33" t="s">
        <v>1377</v>
      </c>
      <c r="C14" s="33" t="s">
        <v>182</v>
      </c>
      <c r="D14" s="14">
        <v>100000000</v>
      </c>
      <c r="E14" s="15">
        <v>101539.3</v>
      </c>
      <c r="F14" s="16">
        <v>4.0399999999999998E-2</v>
      </c>
      <c r="G14" s="16">
        <v>7.145E-2</v>
      </c>
    </row>
    <row r="15" spans="1:8" x14ac:dyDescent="0.35">
      <c r="A15" s="13" t="s">
        <v>774</v>
      </c>
      <c r="B15" s="33" t="s">
        <v>775</v>
      </c>
      <c r="C15" s="33" t="s">
        <v>175</v>
      </c>
      <c r="D15" s="14">
        <v>97500000</v>
      </c>
      <c r="E15" s="15">
        <v>97394.51</v>
      </c>
      <c r="F15" s="16">
        <v>3.8800000000000001E-2</v>
      </c>
      <c r="G15" s="16">
        <v>7.0650000000000004E-2</v>
      </c>
    </row>
    <row r="16" spans="1:8" x14ac:dyDescent="0.35">
      <c r="A16" s="13" t="s">
        <v>1378</v>
      </c>
      <c r="B16" s="33" t="s">
        <v>1379</v>
      </c>
      <c r="C16" s="33" t="s">
        <v>175</v>
      </c>
      <c r="D16" s="14">
        <v>94237000</v>
      </c>
      <c r="E16" s="15">
        <v>94917.11</v>
      </c>
      <c r="F16" s="16">
        <v>3.78E-2</v>
      </c>
      <c r="G16" s="16">
        <v>6.9599999999999995E-2</v>
      </c>
    </row>
    <row r="17" spans="1:7" x14ac:dyDescent="0.35">
      <c r="A17" s="13" t="s">
        <v>799</v>
      </c>
      <c r="B17" s="33" t="s">
        <v>800</v>
      </c>
      <c r="C17" s="33" t="s">
        <v>175</v>
      </c>
      <c r="D17" s="14">
        <v>90000000</v>
      </c>
      <c r="E17" s="15">
        <v>90694.26</v>
      </c>
      <c r="F17" s="16">
        <v>3.61E-2</v>
      </c>
      <c r="G17" s="16">
        <v>7.1800000000000003E-2</v>
      </c>
    </row>
    <row r="18" spans="1:7" x14ac:dyDescent="0.35">
      <c r="A18" s="13" t="s">
        <v>1380</v>
      </c>
      <c r="B18" s="33" t="s">
        <v>1381</v>
      </c>
      <c r="C18" s="33" t="s">
        <v>182</v>
      </c>
      <c r="D18" s="14">
        <v>85500000</v>
      </c>
      <c r="E18" s="15">
        <v>86284.89</v>
      </c>
      <c r="F18" s="16">
        <v>3.44E-2</v>
      </c>
      <c r="G18" s="16">
        <v>7.0556999999999995E-2</v>
      </c>
    </row>
    <row r="19" spans="1:7" x14ac:dyDescent="0.35">
      <c r="A19" s="13" t="s">
        <v>1382</v>
      </c>
      <c r="B19" s="33" t="s">
        <v>1383</v>
      </c>
      <c r="C19" s="33" t="s">
        <v>175</v>
      </c>
      <c r="D19" s="14">
        <v>81000000</v>
      </c>
      <c r="E19" s="15">
        <v>82231.77</v>
      </c>
      <c r="F19" s="16">
        <v>3.27E-2</v>
      </c>
      <c r="G19" s="16">
        <v>7.1074999999999999E-2</v>
      </c>
    </row>
    <row r="20" spans="1:7" x14ac:dyDescent="0.35">
      <c r="A20" s="13" t="s">
        <v>1384</v>
      </c>
      <c r="B20" s="33" t="s">
        <v>1385</v>
      </c>
      <c r="C20" s="33" t="s">
        <v>175</v>
      </c>
      <c r="D20" s="14">
        <v>75200000</v>
      </c>
      <c r="E20" s="15">
        <v>76821.69</v>
      </c>
      <c r="F20" s="16">
        <v>3.0599999999999999E-2</v>
      </c>
      <c r="G20" s="16">
        <v>6.9699999999999998E-2</v>
      </c>
    </row>
    <row r="21" spans="1:7" x14ac:dyDescent="0.35">
      <c r="A21" s="13" t="s">
        <v>1386</v>
      </c>
      <c r="B21" s="33" t="s">
        <v>1387</v>
      </c>
      <c r="C21" s="33" t="s">
        <v>175</v>
      </c>
      <c r="D21" s="14">
        <v>73000000</v>
      </c>
      <c r="E21" s="15">
        <v>74084.929999999993</v>
      </c>
      <c r="F21" s="16">
        <v>2.9499999999999998E-2</v>
      </c>
      <c r="G21" s="16">
        <v>7.0849999999999996E-2</v>
      </c>
    </row>
    <row r="22" spans="1:7" x14ac:dyDescent="0.35">
      <c r="A22" s="13" t="s">
        <v>1388</v>
      </c>
      <c r="B22" s="33" t="s">
        <v>1389</v>
      </c>
      <c r="C22" s="33" t="s">
        <v>175</v>
      </c>
      <c r="D22" s="14">
        <v>72500000</v>
      </c>
      <c r="E22" s="15">
        <v>73263.28</v>
      </c>
      <c r="F22" s="16">
        <v>2.92E-2</v>
      </c>
      <c r="G22" s="16">
        <v>6.9399000000000002E-2</v>
      </c>
    </row>
    <row r="23" spans="1:7" x14ac:dyDescent="0.35">
      <c r="A23" s="13" t="s">
        <v>1390</v>
      </c>
      <c r="B23" s="33" t="s">
        <v>1391</v>
      </c>
      <c r="C23" s="33" t="s">
        <v>175</v>
      </c>
      <c r="D23" s="14">
        <v>61500000</v>
      </c>
      <c r="E23" s="15">
        <v>61854.61</v>
      </c>
      <c r="F23" s="16">
        <v>2.46E-2</v>
      </c>
      <c r="G23" s="16">
        <v>7.2349999999999998E-2</v>
      </c>
    </row>
    <row r="24" spans="1:7" x14ac:dyDescent="0.35">
      <c r="A24" s="13" t="s">
        <v>1392</v>
      </c>
      <c r="B24" s="33" t="s">
        <v>1393</v>
      </c>
      <c r="C24" s="33" t="s">
        <v>175</v>
      </c>
      <c r="D24" s="14">
        <v>61000000</v>
      </c>
      <c r="E24" s="15">
        <v>60934.97</v>
      </c>
      <c r="F24" s="16">
        <v>2.4299999999999999E-2</v>
      </c>
      <c r="G24" s="16">
        <v>7.1074999999999999E-2</v>
      </c>
    </row>
    <row r="25" spans="1:7" x14ac:dyDescent="0.35">
      <c r="A25" s="13" t="s">
        <v>769</v>
      </c>
      <c r="B25" s="33" t="s">
        <v>770</v>
      </c>
      <c r="C25" s="33" t="s">
        <v>771</v>
      </c>
      <c r="D25" s="14">
        <v>56000000</v>
      </c>
      <c r="E25" s="15">
        <v>56906.14</v>
      </c>
      <c r="F25" s="16">
        <v>2.2700000000000001E-2</v>
      </c>
      <c r="G25" s="16">
        <v>6.8750000000000006E-2</v>
      </c>
    </row>
    <row r="26" spans="1:7" x14ac:dyDescent="0.35">
      <c r="A26" s="13" t="s">
        <v>801</v>
      </c>
      <c r="B26" s="33" t="s">
        <v>802</v>
      </c>
      <c r="C26" s="33" t="s">
        <v>175</v>
      </c>
      <c r="D26" s="14">
        <v>53700000</v>
      </c>
      <c r="E26" s="15">
        <v>54315.46</v>
      </c>
      <c r="F26" s="16">
        <v>2.1600000000000001E-2</v>
      </c>
      <c r="G26" s="16">
        <v>7.1599999999999997E-2</v>
      </c>
    </row>
    <row r="27" spans="1:7" x14ac:dyDescent="0.35">
      <c r="A27" s="13" t="s">
        <v>209</v>
      </c>
      <c r="B27" s="33" t="s">
        <v>210</v>
      </c>
      <c r="C27" s="33" t="s">
        <v>175</v>
      </c>
      <c r="D27" s="14">
        <v>45000000</v>
      </c>
      <c r="E27" s="15">
        <v>45406.17</v>
      </c>
      <c r="F27" s="16">
        <v>1.8100000000000002E-2</v>
      </c>
      <c r="G27" s="16">
        <v>7.1530999999999997E-2</v>
      </c>
    </row>
    <row r="28" spans="1:7" x14ac:dyDescent="0.35">
      <c r="A28" s="13" t="s">
        <v>783</v>
      </c>
      <c r="B28" s="33" t="s">
        <v>784</v>
      </c>
      <c r="C28" s="33" t="s">
        <v>175</v>
      </c>
      <c r="D28" s="14">
        <v>43200000</v>
      </c>
      <c r="E28" s="15">
        <v>43836.6</v>
      </c>
      <c r="F28" s="16">
        <v>1.7500000000000002E-2</v>
      </c>
      <c r="G28" s="16">
        <v>6.9699999999999998E-2</v>
      </c>
    </row>
    <row r="29" spans="1:7" x14ac:dyDescent="0.35">
      <c r="A29" s="13" t="s">
        <v>1394</v>
      </c>
      <c r="B29" s="33" t="s">
        <v>1395</v>
      </c>
      <c r="C29" s="33" t="s">
        <v>175</v>
      </c>
      <c r="D29" s="14">
        <v>38500000</v>
      </c>
      <c r="E29" s="15">
        <v>39160.620000000003</v>
      </c>
      <c r="F29" s="16">
        <v>1.5599999999999999E-2</v>
      </c>
      <c r="G29" s="16">
        <v>7.2249999999999995E-2</v>
      </c>
    </row>
    <row r="30" spans="1:7" x14ac:dyDescent="0.35">
      <c r="A30" s="13" t="s">
        <v>1396</v>
      </c>
      <c r="B30" s="33" t="s">
        <v>1397</v>
      </c>
      <c r="C30" s="33" t="s">
        <v>175</v>
      </c>
      <c r="D30" s="14">
        <v>37500000</v>
      </c>
      <c r="E30" s="15">
        <v>37829.89</v>
      </c>
      <c r="F30" s="16">
        <v>1.5100000000000001E-2</v>
      </c>
      <c r="G30" s="16">
        <v>7.1275000000000005E-2</v>
      </c>
    </row>
    <row r="31" spans="1:7" x14ac:dyDescent="0.35">
      <c r="A31" s="13" t="s">
        <v>1398</v>
      </c>
      <c r="B31" s="33" t="s">
        <v>1399</v>
      </c>
      <c r="C31" s="33" t="s">
        <v>175</v>
      </c>
      <c r="D31" s="14">
        <v>37000000</v>
      </c>
      <c r="E31" s="15">
        <v>37659.08</v>
      </c>
      <c r="F31" s="16">
        <v>1.4999999999999999E-2</v>
      </c>
      <c r="G31" s="16">
        <v>6.9699999999999998E-2</v>
      </c>
    </row>
    <row r="32" spans="1:7" x14ac:dyDescent="0.35">
      <c r="A32" s="13" t="s">
        <v>1400</v>
      </c>
      <c r="B32" s="33" t="s">
        <v>1401</v>
      </c>
      <c r="C32" s="33" t="s">
        <v>175</v>
      </c>
      <c r="D32" s="14">
        <v>36000000</v>
      </c>
      <c r="E32" s="15">
        <v>36320.69</v>
      </c>
      <c r="F32" s="16">
        <v>1.4500000000000001E-2</v>
      </c>
      <c r="G32" s="16">
        <v>7.1530999999999997E-2</v>
      </c>
    </row>
    <row r="33" spans="1:7" x14ac:dyDescent="0.35">
      <c r="A33" s="13" t="s">
        <v>1402</v>
      </c>
      <c r="B33" s="33" t="s">
        <v>1403</v>
      </c>
      <c r="C33" s="33" t="s">
        <v>182</v>
      </c>
      <c r="D33" s="14">
        <v>35500000</v>
      </c>
      <c r="E33" s="15">
        <v>35887.199999999997</v>
      </c>
      <c r="F33" s="16">
        <v>1.43E-2</v>
      </c>
      <c r="G33" s="16">
        <v>7.2309999999999999E-2</v>
      </c>
    </row>
    <row r="34" spans="1:7" x14ac:dyDescent="0.35">
      <c r="A34" s="13" t="s">
        <v>772</v>
      </c>
      <c r="B34" s="33" t="s">
        <v>773</v>
      </c>
      <c r="C34" s="33" t="s">
        <v>175</v>
      </c>
      <c r="D34" s="14">
        <v>34000000</v>
      </c>
      <c r="E34" s="15">
        <v>34537.230000000003</v>
      </c>
      <c r="F34" s="16">
        <v>1.38E-2</v>
      </c>
      <c r="G34" s="16">
        <v>6.9550000000000001E-2</v>
      </c>
    </row>
    <row r="35" spans="1:7" x14ac:dyDescent="0.35">
      <c r="A35" s="13" t="s">
        <v>793</v>
      </c>
      <c r="B35" s="33" t="s">
        <v>794</v>
      </c>
      <c r="C35" s="33" t="s">
        <v>446</v>
      </c>
      <c r="D35" s="14">
        <v>27000000</v>
      </c>
      <c r="E35" s="15">
        <v>27931.47</v>
      </c>
      <c r="F35" s="16">
        <v>1.11E-2</v>
      </c>
      <c r="G35" s="16">
        <v>6.9761000000000004E-2</v>
      </c>
    </row>
    <row r="36" spans="1:7" x14ac:dyDescent="0.35">
      <c r="A36" s="13" t="s">
        <v>1404</v>
      </c>
      <c r="B36" s="33" t="s">
        <v>1405</v>
      </c>
      <c r="C36" s="33" t="s">
        <v>175</v>
      </c>
      <c r="D36" s="14">
        <v>25000000</v>
      </c>
      <c r="E36" s="15">
        <v>25541.45</v>
      </c>
      <c r="F36" s="16">
        <v>1.0200000000000001E-2</v>
      </c>
      <c r="G36" s="16">
        <v>7.1800000000000003E-2</v>
      </c>
    </row>
    <row r="37" spans="1:7" x14ac:dyDescent="0.35">
      <c r="A37" s="13" t="s">
        <v>1406</v>
      </c>
      <c r="B37" s="33" t="s">
        <v>1407</v>
      </c>
      <c r="C37" s="33" t="s">
        <v>175</v>
      </c>
      <c r="D37" s="14">
        <v>25000000</v>
      </c>
      <c r="E37" s="15">
        <v>25375.45</v>
      </c>
      <c r="F37" s="16">
        <v>1.01E-2</v>
      </c>
      <c r="G37" s="16">
        <v>7.1199999999999999E-2</v>
      </c>
    </row>
    <row r="38" spans="1:7" x14ac:dyDescent="0.35">
      <c r="A38" s="13" t="s">
        <v>1408</v>
      </c>
      <c r="B38" s="33" t="s">
        <v>1409</v>
      </c>
      <c r="C38" s="33" t="s">
        <v>175</v>
      </c>
      <c r="D38" s="14">
        <v>24500000</v>
      </c>
      <c r="E38" s="15">
        <v>24909.59</v>
      </c>
      <c r="F38" s="16">
        <v>9.9000000000000008E-3</v>
      </c>
      <c r="G38" s="16">
        <v>6.9550000000000001E-2</v>
      </c>
    </row>
    <row r="39" spans="1:7" x14ac:dyDescent="0.35">
      <c r="A39" s="13" t="s">
        <v>1410</v>
      </c>
      <c r="B39" s="33" t="s">
        <v>1411</v>
      </c>
      <c r="C39" s="33" t="s">
        <v>175</v>
      </c>
      <c r="D39" s="14">
        <v>20500000</v>
      </c>
      <c r="E39" s="15">
        <v>20685.38</v>
      </c>
      <c r="F39" s="16">
        <v>8.2000000000000007E-3</v>
      </c>
      <c r="G39" s="16">
        <v>6.9650000000000004E-2</v>
      </c>
    </row>
    <row r="40" spans="1:7" x14ac:dyDescent="0.35">
      <c r="A40" s="13" t="s">
        <v>1412</v>
      </c>
      <c r="B40" s="33" t="s">
        <v>1413</v>
      </c>
      <c r="C40" s="33" t="s">
        <v>175</v>
      </c>
      <c r="D40" s="14">
        <v>20000000</v>
      </c>
      <c r="E40" s="15">
        <v>20105.060000000001</v>
      </c>
      <c r="F40" s="16">
        <v>8.0000000000000002E-3</v>
      </c>
      <c r="G40" s="16">
        <v>6.9650000000000004E-2</v>
      </c>
    </row>
    <row r="41" spans="1:7" x14ac:dyDescent="0.35">
      <c r="A41" s="13" t="s">
        <v>779</v>
      </c>
      <c r="B41" s="33" t="s">
        <v>780</v>
      </c>
      <c r="C41" s="33" t="s">
        <v>175</v>
      </c>
      <c r="D41" s="14">
        <v>19000000</v>
      </c>
      <c r="E41" s="15">
        <v>19908.09</v>
      </c>
      <c r="F41" s="16">
        <v>7.9000000000000008E-3</v>
      </c>
      <c r="G41" s="16">
        <v>7.0800000000000002E-2</v>
      </c>
    </row>
    <row r="42" spans="1:7" x14ac:dyDescent="0.35">
      <c r="A42" s="13" t="s">
        <v>1414</v>
      </c>
      <c r="B42" s="33" t="s">
        <v>1415</v>
      </c>
      <c r="C42" s="33" t="s">
        <v>175</v>
      </c>
      <c r="D42" s="14">
        <v>17500000</v>
      </c>
      <c r="E42" s="15">
        <v>18177.080000000002</v>
      </c>
      <c r="F42" s="16">
        <v>7.1999999999999998E-3</v>
      </c>
      <c r="G42" s="16">
        <v>6.9599999999999995E-2</v>
      </c>
    </row>
    <row r="43" spans="1:7" x14ac:dyDescent="0.35">
      <c r="A43" s="13" t="s">
        <v>776</v>
      </c>
      <c r="B43" s="33" t="s">
        <v>777</v>
      </c>
      <c r="C43" s="33" t="s">
        <v>778</v>
      </c>
      <c r="D43" s="14">
        <v>17500000</v>
      </c>
      <c r="E43" s="15">
        <v>17745.259999999998</v>
      </c>
      <c r="F43" s="16">
        <v>7.1000000000000004E-3</v>
      </c>
      <c r="G43" s="16">
        <v>7.1899000000000005E-2</v>
      </c>
    </row>
    <row r="44" spans="1:7" x14ac:dyDescent="0.35">
      <c r="A44" s="13" t="s">
        <v>1416</v>
      </c>
      <c r="B44" s="33" t="s">
        <v>1417</v>
      </c>
      <c r="C44" s="33" t="s">
        <v>175</v>
      </c>
      <c r="D44" s="14">
        <v>16500000</v>
      </c>
      <c r="E44" s="15">
        <v>17067.11</v>
      </c>
      <c r="F44" s="16">
        <v>6.7999999999999996E-3</v>
      </c>
      <c r="G44" s="16">
        <v>7.0800000000000002E-2</v>
      </c>
    </row>
    <row r="45" spans="1:7" x14ac:dyDescent="0.35">
      <c r="A45" s="13" t="s">
        <v>1418</v>
      </c>
      <c r="B45" s="33" t="s">
        <v>1419</v>
      </c>
      <c r="C45" s="33" t="s">
        <v>175</v>
      </c>
      <c r="D45" s="14">
        <v>15000000</v>
      </c>
      <c r="E45" s="15">
        <v>15204.11</v>
      </c>
      <c r="F45" s="16">
        <v>6.1000000000000004E-3</v>
      </c>
      <c r="G45" s="16">
        <v>6.8750000000000006E-2</v>
      </c>
    </row>
    <row r="46" spans="1:7" x14ac:dyDescent="0.35">
      <c r="A46" s="13" t="s">
        <v>1420</v>
      </c>
      <c r="B46" s="33" t="s">
        <v>1421</v>
      </c>
      <c r="C46" s="33" t="s">
        <v>182</v>
      </c>
      <c r="D46" s="14">
        <v>15000000</v>
      </c>
      <c r="E46" s="15">
        <v>14997.27</v>
      </c>
      <c r="F46" s="16">
        <v>6.0000000000000001E-3</v>
      </c>
      <c r="G46" s="16">
        <v>7.2300000000000003E-2</v>
      </c>
    </row>
    <row r="47" spans="1:7" x14ac:dyDescent="0.35">
      <c r="A47" s="13" t="s">
        <v>1422</v>
      </c>
      <c r="B47" s="33" t="s">
        <v>1423</v>
      </c>
      <c r="C47" s="33" t="s">
        <v>175</v>
      </c>
      <c r="D47" s="14">
        <v>14000000</v>
      </c>
      <c r="E47" s="15">
        <v>14591.08</v>
      </c>
      <c r="F47" s="16">
        <v>5.7999999999999996E-3</v>
      </c>
      <c r="G47" s="16">
        <v>7.1684999999999999E-2</v>
      </c>
    </row>
    <row r="48" spans="1:7" x14ac:dyDescent="0.35">
      <c r="A48" s="13" t="s">
        <v>1424</v>
      </c>
      <c r="B48" s="33" t="s">
        <v>1425</v>
      </c>
      <c r="C48" s="33" t="s">
        <v>175</v>
      </c>
      <c r="D48" s="14">
        <v>12500000</v>
      </c>
      <c r="E48" s="15">
        <v>12838.95</v>
      </c>
      <c r="F48" s="16">
        <v>5.1000000000000004E-3</v>
      </c>
      <c r="G48" s="16">
        <v>7.0866999999999999E-2</v>
      </c>
    </row>
    <row r="49" spans="1:7" x14ac:dyDescent="0.35">
      <c r="A49" s="13" t="s">
        <v>1426</v>
      </c>
      <c r="B49" s="33" t="s">
        <v>1427</v>
      </c>
      <c r="C49" s="33" t="s">
        <v>175</v>
      </c>
      <c r="D49" s="14">
        <v>12500000</v>
      </c>
      <c r="E49" s="15">
        <v>12608.51</v>
      </c>
      <c r="F49" s="16">
        <v>5.0000000000000001E-3</v>
      </c>
      <c r="G49" s="16">
        <v>7.1530999999999997E-2</v>
      </c>
    </row>
    <row r="50" spans="1:7" x14ac:dyDescent="0.35">
      <c r="A50" s="13" t="s">
        <v>1428</v>
      </c>
      <c r="B50" s="33" t="s">
        <v>1429</v>
      </c>
      <c r="C50" s="33" t="s">
        <v>175</v>
      </c>
      <c r="D50" s="14">
        <v>11950000</v>
      </c>
      <c r="E50" s="15">
        <v>12402.3</v>
      </c>
      <c r="F50" s="16">
        <v>4.8999999999999998E-3</v>
      </c>
      <c r="G50" s="16">
        <v>6.9209999999999994E-2</v>
      </c>
    </row>
    <row r="51" spans="1:7" x14ac:dyDescent="0.35">
      <c r="A51" s="13" t="s">
        <v>795</v>
      </c>
      <c r="B51" s="33" t="s">
        <v>796</v>
      </c>
      <c r="C51" s="33" t="s">
        <v>182</v>
      </c>
      <c r="D51" s="14">
        <v>11500000</v>
      </c>
      <c r="E51" s="15">
        <v>11843.74</v>
      </c>
      <c r="F51" s="16">
        <v>4.7000000000000002E-3</v>
      </c>
      <c r="G51" s="16">
        <v>7.0099999999999996E-2</v>
      </c>
    </row>
    <row r="52" spans="1:7" x14ac:dyDescent="0.35">
      <c r="A52" s="13" t="s">
        <v>1430</v>
      </c>
      <c r="B52" s="33" t="s">
        <v>1431</v>
      </c>
      <c r="C52" s="33" t="s">
        <v>175</v>
      </c>
      <c r="D52" s="14">
        <v>10500000</v>
      </c>
      <c r="E52" s="15">
        <v>10681.56</v>
      </c>
      <c r="F52" s="16">
        <v>4.3E-3</v>
      </c>
      <c r="G52" s="16">
        <v>6.9199999999999998E-2</v>
      </c>
    </row>
    <row r="53" spans="1:7" x14ac:dyDescent="0.35">
      <c r="A53" s="13" t="s">
        <v>1432</v>
      </c>
      <c r="B53" s="33" t="s">
        <v>1433</v>
      </c>
      <c r="C53" s="33" t="s">
        <v>175</v>
      </c>
      <c r="D53" s="14">
        <v>10300000</v>
      </c>
      <c r="E53" s="15">
        <v>10566.65</v>
      </c>
      <c r="F53" s="16">
        <v>4.1999999999999997E-3</v>
      </c>
      <c r="G53" s="16">
        <v>7.1599999999999997E-2</v>
      </c>
    </row>
    <row r="54" spans="1:7" x14ac:dyDescent="0.35">
      <c r="A54" s="13" t="s">
        <v>1434</v>
      </c>
      <c r="B54" s="33" t="s">
        <v>1435</v>
      </c>
      <c r="C54" s="33" t="s">
        <v>175</v>
      </c>
      <c r="D54" s="14">
        <v>10000000</v>
      </c>
      <c r="E54" s="15">
        <v>10334.81</v>
      </c>
      <c r="F54" s="16">
        <v>4.1000000000000003E-3</v>
      </c>
      <c r="G54" s="16">
        <v>6.9800000000000001E-2</v>
      </c>
    </row>
    <row r="55" spans="1:7" x14ac:dyDescent="0.35">
      <c r="A55" s="13" t="s">
        <v>789</v>
      </c>
      <c r="B55" s="33" t="s">
        <v>790</v>
      </c>
      <c r="C55" s="33" t="s">
        <v>175</v>
      </c>
      <c r="D55" s="14">
        <v>7500000</v>
      </c>
      <c r="E55" s="15">
        <v>7768.52</v>
      </c>
      <c r="F55" s="16">
        <v>3.0999999999999999E-3</v>
      </c>
      <c r="G55" s="16">
        <v>6.93E-2</v>
      </c>
    </row>
    <row r="56" spans="1:7" x14ac:dyDescent="0.35">
      <c r="A56" s="13" t="s">
        <v>1436</v>
      </c>
      <c r="B56" s="33" t="s">
        <v>1437</v>
      </c>
      <c r="C56" s="33" t="s">
        <v>175</v>
      </c>
      <c r="D56" s="14">
        <v>7500000</v>
      </c>
      <c r="E56" s="15">
        <v>7509.28</v>
      </c>
      <c r="F56" s="16">
        <v>3.0000000000000001E-3</v>
      </c>
      <c r="G56" s="16">
        <v>7.2300000000000003E-2</v>
      </c>
    </row>
    <row r="57" spans="1:7" x14ac:dyDescent="0.35">
      <c r="A57" s="13" t="s">
        <v>1438</v>
      </c>
      <c r="B57" s="33" t="s">
        <v>1439</v>
      </c>
      <c r="C57" s="33" t="s">
        <v>175</v>
      </c>
      <c r="D57" s="14">
        <v>7000000</v>
      </c>
      <c r="E57" s="15">
        <v>7235.07</v>
      </c>
      <c r="F57" s="16">
        <v>2.8999999999999998E-3</v>
      </c>
      <c r="G57" s="16">
        <v>6.9599999999999995E-2</v>
      </c>
    </row>
    <row r="58" spans="1:7" x14ac:dyDescent="0.35">
      <c r="A58" s="13" t="s">
        <v>1440</v>
      </c>
      <c r="B58" s="33" t="s">
        <v>1441</v>
      </c>
      <c r="C58" s="33" t="s">
        <v>175</v>
      </c>
      <c r="D58" s="14">
        <v>6500000</v>
      </c>
      <c r="E58" s="15">
        <v>6818.58</v>
      </c>
      <c r="F58" s="16">
        <v>2.7000000000000001E-3</v>
      </c>
      <c r="G58" s="16">
        <v>7.0817000000000005E-2</v>
      </c>
    </row>
    <row r="59" spans="1:7" x14ac:dyDescent="0.35">
      <c r="A59" s="13" t="s">
        <v>1442</v>
      </c>
      <c r="B59" s="33" t="s">
        <v>1443</v>
      </c>
      <c r="C59" s="33" t="s">
        <v>771</v>
      </c>
      <c r="D59" s="14">
        <v>6500000</v>
      </c>
      <c r="E59" s="15">
        <v>6587.32</v>
      </c>
      <c r="F59" s="16">
        <v>2.5999999999999999E-3</v>
      </c>
      <c r="G59" s="16">
        <v>7.0449999999999999E-2</v>
      </c>
    </row>
    <row r="60" spans="1:7" x14ac:dyDescent="0.35">
      <c r="A60" s="13" t="s">
        <v>1444</v>
      </c>
      <c r="B60" s="33" t="s">
        <v>1445</v>
      </c>
      <c r="C60" s="33" t="s">
        <v>175</v>
      </c>
      <c r="D60" s="14">
        <v>5500000</v>
      </c>
      <c r="E60" s="15">
        <v>5760.19</v>
      </c>
      <c r="F60" s="16">
        <v>2.3E-3</v>
      </c>
      <c r="G60" s="16">
        <v>7.0800000000000002E-2</v>
      </c>
    </row>
    <row r="61" spans="1:7" x14ac:dyDescent="0.35">
      <c r="A61" s="13" t="s">
        <v>1446</v>
      </c>
      <c r="B61" s="33" t="s">
        <v>1447</v>
      </c>
      <c r="C61" s="33" t="s">
        <v>175</v>
      </c>
      <c r="D61" s="14">
        <v>5500000</v>
      </c>
      <c r="E61" s="15">
        <v>5699.8</v>
      </c>
      <c r="F61" s="16">
        <v>2.3E-3</v>
      </c>
      <c r="G61" s="16">
        <v>6.93E-2</v>
      </c>
    </row>
    <row r="62" spans="1:7" x14ac:dyDescent="0.35">
      <c r="A62" s="13" t="s">
        <v>1448</v>
      </c>
      <c r="B62" s="33" t="s">
        <v>1449</v>
      </c>
      <c r="C62" s="33" t="s">
        <v>175</v>
      </c>
      <c r="D62" s="14">
        <v>5500000</v>
      </c>
      <c r="E62" s="15">
        <v>5570.98</v>
      </c>
      <c r="F62" s="16">
        <v>2.2000000000000001E-3</v>
      </c>
      <c r="G62" s="16">
        <v>6.9707000000000005E-2</v>
      </c>
    </row>
    <row r="63" spans="1:7" x14ac:dyDescent="0.35">
      <c r="A63" s="13" t="s">
        <v>1450</v>
      </c>
      <c r="B63" s="33" t="s">
        <v>1451</v>
      </c>
      <c r="C63" s="33" t="s">
        <v>446</v>
      </c>
      <c r="D63" s="14">
        <v>5100000</v>
      </c>
      <c r="E63" s="15">
        <v>5096.8599999999997</v>
      </c>
      <c r="F63" s="16">
        <v>2E-3</v>
      </c>
      <c r="G63" s="16">
        <v>7.145E-2</v>
      </c>
    </row>
    <row r="64" spans="1:7" x14ac:dyDescent="0.35">
      <c r="A64" s="13" t="s">
        <v>1452</v>
      </c>
      <c r="B64" s="33" t="s">
        <v>1453</v>
      </c>
      <c r="C64" s="33" t="s">
        <v>182</v>
      </c>
      <c r="D64" s="14">
        <v>5000000</v>
      </c>
      <c r="E64" s="15">
        <v>4932.47</v>
      </c>
      <c r="F64" s="16">
        <v>2E-3</v>
      </c>
      <c r="G64" s="16">
        <v>7.1050000000000002E-2</v>
      </c>
    </row>
    <row r="65" spans="1:7" x14ac:dyDescent="0.35">
      <c r="A65" s="13" t="s">
        <v>1454</v>
      </c>
      <c r="B65" s="33" t="s">
        <v>1455</v>
      </c>
      <c r="C65" s="33" t="s">
        <v>175</v>
      </c>
      <c r="D65" s="14">
        <v>4000000</v>
      </c>
      <c r="E65" s="15">
        <v>4164.51</v>
      </c>
      <c r="F65" s="16">
        <v>1.6999999999999999E-3</v>
      </c>
      <c r="G65" s="16">
        <v>6.9199999999999998E-2</v>
      </c>
    </row>
    <row r="66" spans="1:7" x14ac:dyDescent="0.35">
      <c r="A66" s="13" t="s">
        <v>1456</v>
      </c>
      <c r="B66" s="33" t="s">
        <v>1457</v>
      </c>
      <c r="C66" s="33" t="s">
        <v>182</v>
      </c>
      <c r="D66" s="14">
        <v>3800000</v>
      </c>
      <c r="E66" s="15">
        <v>3827.86</v>
      </c>
      <c r="F66" s="16">
        <v>1.5E-3</v>
      </c>
      <c r="G66" s="16">
        <v>7.145E-2</v>
      </c>
    </row>
    <row r="67" spans="1:7" x14ac:dyDescent="0.35">
      <c r="A67" s="13" t="s">
        <v>1458</v>
      </c>
      <c r="B67" s="33" t="s">
        <v>1459</v>
      </c>
      <c r="C67" s="33" t="s">
        <v>175</v>
      </c>
      <c r="D67" s="14">
        <v>3500000</v>
      </c>
      <c r="E67" s="15">
        <v>3621.24</v>
      </c>
      <c r="F67" s="16">
        <v>1.4E-3</v>
      </c>
      <c r="G67" s="16">
        <v>7.1275000000000005E-2</v>
      </c>
    </row>
    <row r="68" spans="1:7" x14ac:dyDescent="0.35">
      <c r="A68" s="13" t="s">
        <v>797</v>
      </c>
      <c r="B68" s="33" t="s">
        <v>798</v>
      </c>
      <c r="C68" s="33" t="s">
        <v>175</v>
      </c>
      <c r="D68" s="14">
        <v>3500000</v>
      </c>
      <c r="E68" s="15">
        <v>3542.42</v>
      </c>
      <c r="F68" s="16">
        <v>1.4E-3</v>
      </c>
      <c r="G68" s="16">
        <v>6.905E-2</v>
      </c>
    </row>
    <row r="69" spans="1:7" x14ac:dyDescent="0.35">
      <c r="A69" s="13" t="s">
        <v>1460</v>
      </c>
      <c r="B69" s="33" t="s">
        <v>1461</v>
      </c>
      <c r="C69" s="33" t="s">
        <v>175</v>
      </c>
      <c r="D69" s="14">
        <v>3000000</v>
      </c>
      <c r="E69" s="15">
        <v>3125.93</v>
      </c>
      <c r="F69" s="16">
        <v>1.1999999999999999E-3</v>
      </c>
      <c r="G69" s="16">
        <v>7.0556999999999995E-2</v>
      </c>
    </row>
    <row r="70" spans="1:7" x14ac:dyDescent="0.35">
      <c r="A70" s="13" t="s">
        <v>1462</v>
      </c>
      <c r="B70" s="33" t="s">
        <v>1463</v>
      </c>
      <c r="C70" s="33" t="s">
        <v>175</v>
      </c>
      <c r="D70" s="14">
        <v>3000000</v>
      </c>
      <c r="E70" s="15">
        <v>3102.17</v>
      </c>
      <c r="F70" s="16">
        <v>1.1999999999999999E-3</v>
      </c>
      <c r="G70" s="16">
        <v>7.1099999999999997E-2</v>
      </c>
    </row>
    <row r="71" spans="1:7" x14ac:dyDescent="0.35">
      <c r="A71" s="13" t="s">
        <v>1464</v>
      </c>
      <c r="B71" s="33" t="s">
        <v>1465</v>
      </c>
      <c r="C71" s="33" t="s">
        <v>175</v>
      </c>
      <c r="D71" s="14">
        <v>3000000</v>
      </c>
      <c r="E71" s="15">
        <v>3082.8</v>
      </c>
      <c r="F71" s="16">
        <v>1.1999999999999999E-3</v>
      </c>
      <c r="G71" s="16">
        <v>6.9800000000000001E-2</v>
      </c>
    </row>
    <row r="72" spans="1:7" x14ac:dyDescent="0.35">
      <c r="A72" s="13" t="s">
        <v>1466</v>
      </c>
      <c r="B72" s="33" t="s">
        <v>1467</v>
      </c>
      <c r="C72" s="33" t="s">
        <v>175</v>
      </c>
      <c r="D72" s="14">
        <v>2500000</v>
      </c>
      <c r="E72" s="15">
        <v>2679.34</v>
      </c>
      <c r="F72" s="16">
        <v>1.1000000000000001E-3</v>
      </c>
      <c r="G72" s="16">
        <v>6.905E-2</v>
      </c>
    </row>
    <row r="73" spans="1:7" x14ac:dyDescent="0.35">
      <c r="A73" s="13" t="s">
        <v>1468</v>
      </c>
      <c r="B73" s="33" t="s">
        <v>1469</v>
      </c>
      <c r="C73" s="33" t="s">
        <v>175</v>
      </c>
      <c r="D73" s="14">
        <v>2500000</v>
      </c>
      <c r="E73" s="15">
        <v>2604.1999999999998</v>
      </c>
      <c r="F73" s="16">
        <v>1E-3</v>
      </c>
      <c r="G73" s="16">
        <v>7.0558999999999997E-2</v>
      </c>
    </row>
    <row r="74" spans="1:7" x14ac:dyDescent="0.35">
      <c r="A74" s="13" t="s">
        <v>1470</v>
      </c>
      <c r="B74" s="33" t="s">
        <v>1471</v>
      </c>
      <c r="C74" s="33" t="s">
        <v>175</v>
      </c>
      <c r="D74" s="14">
        <v>2500000</v>
      </c>
      <c r="E74" s="15">
        <v>2521.86</v>
      </c>
      <c r="F74" s="16">
        <v>1E-3</v>
      </c>
      <c r="G74" s="16">
        <v>7.1800000000000003E-2</v>
      </c>
    </row>
    <row r="75" spans="1:7" x14ac:dyDescent="0.35">
      <c r="A75" s="13" t="s">
        <v>1472</v>
      </c>
      <c r="B75" s="33" t="s">
        <v>1473</v>
      </c>
      <c r="C75" s="33" t="s">
        <v>175</v>
      </c>
      <c r="D75" s="14">
        <v>1500000</v>
      </c>
      <c r="E75" s="15">
        <v>1552.75</v>
      </c>
      <c r="F75" s="16">
        <v>5.9999999999999995E-4</v>
      </c>
      <c r="G75" s="16">
        <v>7.1275000000000005E-2</v>
      </c>
    </row>
    <row r="76" spans="1:7" x14ac:dyDescent="0.35">
      <c r="A76" s="13" t="s">
        <v>1474</v>
      </c>
      <c r="B76" s="33" t="s">
        <v>1475</v>
      </c>
      <c r="C76" s="33" t="s">
        <v>771</v>
      </c>
      <c r="D76" s="14">
        <v>1500000</v>
      </c>
      <c r="E76" s="15">
        <v>1511.33</v>
      </c>
      <c r="F76" s="16">
        <v>5.9999999999999995E-4</v>
      </c>
      <c r="G76" s="16">
        <v>7.1300000000000002E-2</v>
      </c>
    </row>
    <row r="77" spans="1:7" x14ac:dyDescent="0.35">
      <c r="A77" s="13" t="s">
        <v>1476</v>
      </c>
      <c r="B77" s="33" t="s">
        <v>1477</v>
      </c>
      <c r="C77" s="33" t="s">
        <v>175</v>
      </c>
      <c r="D77" s="14">
        <v>1000000</v>
      </c>
      <c r="E77" s="15">
        <v>1060.76</v>
      </c>
      <c r="F77" s="16">
        <v>4.0000000000000002E-4</v>
      </c>
      <c r="G77" s="16">
        <v>6.9459999999999994E-2</v>
      </c>
    </row>
    <row r="78" spans="1:7" x14ac:dyDescent="0.35">
      <c r="A78" s="13" t="s">
        <v>1478</v>
      </c>
      <c r="B78" s="33" t="s">
        <v>1479</v>
      </c>
      <c r="C78" s="33" t="s">
        <v>175</v>
      </c>
      <c r="D78" s="14">
        <v>1000000</v>
      </c>
      <c r="E78" s="15">
        <v>1059.1600000000001</v>
      </c>
      <c r="F78" s="16">
        <v>4.0000000000000002E-4</v>
      </c>
      <c r="G78" s="16">
        <v>6.9650000000000004E-2</v>
      </c>
    </row>
    <row r="79" spans="1:7" x14ac:dyDescent="0.35">
      <c r="A79" s="13" t="s">
        <v>803</v>
      </c>
      <c r="B79" s="33" t="s">
        <v>804</v>
      </c>
      <c r="C79" s="33" t="s">
        <v>175</v>
      </c>
      <c r="D79" s="14">
        <v>1000000</v>
      </c>
      <c r="E79" s="15">
        <v>1050.18</v>
      </c>
      <c r="F79" s="16">
        <v>4.0000000000000002E-4</v>
      </c>
      <c r="G79" s="16">
        <v>6.9707000000000005E-2</v>
      </c>
    </row>
    <row r="80" spans="1:7" x14ac:dyDescent="0.35">
      <c r="A80" s="13" t="s">
        <v>1480</v>
      </c>
      <c r="B80" s="33" t="s">
        <v>1481</v>
      </c>
      <c r="C80" s="33" t="s">
        <v>182</v>
      </c>
      <c r="D80" s="14">
        <v>1000000</v>
      </c>
      <c r="E80" s="15">
        <v>1007.74</v>
      </c>
      <c r="F80" s="16">
        <v>4.0000000000000002E-4</v>
      </c>
      <c r="G80" s="16">
        <v>7.1199999999999999E-2</v>
      </c>
    </row>
    <row r="81" spans="1:7" x14ac:dyDescent="0.35">
      <c r="A81" s="13" t="s">
        <v>1482</v>
      </c>
      <c r="B81" s="33" t="s">
        <v>1483</v>
      </c>
      <c r="C81" s="33" t="s">
        <v>175</v>
      </c>
      <c r="D81" s="14">
        <v>500000</v>
      </c>
      <c r="E81" s="15">
        <v>520.88</v>
      </c>
      <c r="F81" s="16">
        <v>2.0000000000000001E-4</v>
      </c>
      <c r="G81" s="16">
        <v>6.9065000000000001E-2</v>
      </c>
    </row>
    <row r="82" spans="1:7" x14ac:dyDescent="0.35">
      <c r="A82" s="13" t="s">
        <v>1484</v>
      </c>
      <c r="B82" s="33" t="s">
        <v>1485</v>
      </c>
      <c r="C82" s="33" t="s">
        <v>175</v>
      </c>
      <c r="D82" s="14">
        <v>500000</v>
      </c>
      <c r="E82" s="15">
        <v>518.87</v>
      </c>
      <c r="F82" s="16">
        <v>2.0000000000000001E-4</v>
      </c>
      <c r="G82" s="16">
        <v>6.8895999999999999E-2</v>
      </c>
    </row>
    <row r="83" spans="1:7" x14ac:dyDescent="0.35">
      <c r="A83" s="13" t="s">
        <v>1486</v>
      </c>
      <c r="B83" s="33" t="s">
        <v>1487</v>
      </c>
      <c r="C83" s="33" t="s">
        <v>175</v>
      </c>
      <c r="D83" s="14">
        <v>500000</v>
      </c>
      <c r="E83" s="15">
        <v>516.44000000000005</v>
      </c>
      <c r="F83" s="16">
        <v>2.0000000000000001E-4</v>
      </c>
      <c r="G83" s="16">
        <v>6.9199999999999998E-2</v>
      </c>
    </row>
    <row r="84" spans="1:7" x14ac:dyDescent="0.35">
      <c r="A84" s="13" t="s">
        <v>1488</v>
      </c>
      <c r="B84" s="33" t="s">
        <v>1489</v>
      </c>
      <c r="C84" s="33" t="s">
        <v>771</v>
      </c>
      <c r="D84" s="14">
        <v>500000</v>
      </c>
      <c r="E84" s="15">
        <v>511.8</v>
      </c>
      <c r="F84" s="16">
        <v>2.0000000000000001E-4</v>
      </c>
      <c r="G84" s="16">
        <v>6.9599999999999995E-2</v>
      </c>
    </row>
    <row r="85" spans="1:7" x14ac:dyDescent="0.35">
      <c r="A85" s="13" t="s">
        <v>785</v>
      </c>
      <c r="B85" s="33" t="s">
        <v>786</v>
      </c>
      <c r="C85" s="33" t="s">
        <v>175</v>
      </c>
      <c r="D85" s="14">
        <v>400000</v>
      </c>
      <c r="E85" s="15">
        <v>423.23</v>
      </c>
      <c r="F85" s="16">
        <v>2.0000000000000001E-4</v>
      </c>
      <c r="G85" s="16">
        <v>6.9650000000000004E-2</v>
      </c>
    </row>
    <row r="86" spans="1:7" x14ac:dyDescent="0.35">
      <c r="A86" s="17" t="s">
        <v>120</v>
      </c>
      <c r="B86" s="34"/>
      <c r="C86" s="34"/>
      <c r="D86" s="18"/>
      <c r="E86" s="19">
        <v>2206910.77</v>
      </c>
      <c r="F86" s="20">
        <v>0.87870000000000004</v>
      </c>
      <c r="G86" s="21"/>
    </row>
    <row r="87" spans="1:7" x14ac:dyDescent="0.35">
      <c r="A87" s="13"/>
      <c r="B87" s="33"/>
      <c r="C87" s="33"/>
      <c r="D87" s="14"/>
      <c r="E87" s="15"/>
      <c r="F87" s="16"/>
      <c r="G87" s="16"/>
    </row>
    <row r="88" spans="1:7" x14ac:dyDescent="0.35">
      <c r="A88" s="17" t="s">
        <v>235</v>
      </c>
      <c r="B88" s="33"/>
      <c r="C88" s="33"/>
      <c r="D88" s="14"/>
      <c r="E88" s="15"/>
      <c r="F88" s="16"/>
      <c r="G88" s="16"/>
    </row>
    <row r="89" spans="1:7" x14ac:dyDescent="0.35">
      <c r="A89" s="13" t="s">
        <v>857</v>
      </c>
      <c r="B89" s="33" t="s">
        <v>858</v>
      </c>
      <c r="C89" s="33" t="s">
        <v>238</v>
      </c>
      <c r="D89" s="14">
        <v>140500000</v>
      </c>
      <c r="E89" s="15">
        <v>143684.43</v>
      </c>
      <c r="F89" s="16">
        <v>5.7200000000000001E-2</v>
      </c>
      <c r="G89" s="16">
        <v>6.1636000000000003E-2</v>
      </c>
    </row>
    <row r="90" spans="1:7" x14ac:dyDescent="0.35">
      <c r="A90" s="13" t="s">
        <v>245</v>
      </c>
      <c r="B90" s="33" t="s">
        <v>246</v>
      </c>
      <c r="C90" s="33" t="s">
        <v>238</v>
      </c>
      <c r="D90" s="14">
        <v>53500000</v>
      </c>
      <c r="E90" s="15">
        <v>55260.47</v>
      </c>
      <c r="F90" s="16">
        <v>2.1999999999999999E-2</v>
      </c>
      <c r="G90" s="16">
        <v>6.0172000000000003E-2</v>
      </c>
    </row>
    <row r="91" spans="1:7" x14ac:dyDescent="0.35">
      <c r="A91" s="13" t="s">
        <v>1490</v>
      </c>
      <c r="B91" s="33" t="s">
        <v>1491</v>
      </c>
      <c r="C91" s="33" t="s">
        <v>238</v>
      </c>
      <c r="D91" s="14">
        <v>18500000</v>
      </c>
      <c r="E91" s="15">
        <v>19072.54</v>
      </c>
      <c r="F91" s="16">
        <v>7.6E-3</v>
      </c>
      <c r="G91" s="16">
        <v>6.0647E-2</v>
      </c>
    </row>
    <row r="92" spans="1:7" x14ac:dyDescent="0.35">
      <c r="A92" s="17" t="s">
        <v>120</v>
      </c>
      <c r="B92" s="34"/>
      <c r="C92" s="34"/>
      <c r="D92" s="18"/>
      <c r="E92" s="19">
        <v>218017.44</v>
      </c>
      <c r="F92" s="20">
        <v>8.6800000000000002E-2</v>
      </c>
      <c r="G92" s="21"/>
    </row>
    <row r="93" spans="1:7" x14ac:dyDescent="0.35">
      <c r="A93" s="13"/>
      <c r="B93" s="33"/>
      <c r="C93" s="33"/>
      <c r="D93" s="14"/>
      <c r="E93" s="15"/>
      <c r="F93" s="16"/>
      <c r="G93" s="16"/>
    </row>
    <row r="94" spans="1:7" x14ac:dyDescent="0.35">
      <c r="A94" s="17" t="s">
        <v>247</v>
      </c>
      <c r="B94" s="33"/>
      <c r="C94" s="33"/>
      <c r="D94" s="14"/>
      <c r="E94" s="15"/>
      <c r="F94" s="16"/>
      <c r="G94" s="16"/>
    </row>
    <row r="95" spans="1:7" x14ac:dyDescent="0.35">
      <c r="A95" s="17" t="s">
        <v>120</v>
      </c>
      <c r="B95" s="33"/>
      <c r="C95" s="33"/>
      <c r="D95" s="14"/>
      <c r="E95" s="22" t="s">
        <v>248</v>
      </c>
      <c r="F95" s="23" t="s">
        <v>248</v>
      </c>
      <c r="G95" s="16"/>
    </row>
    <row r="96" spans="1:7" x14ac:dyDescent="0.35">
      <c r="A96" s="13"/>
      <c r="B96" s="33"/>
      <c r="C96" s="33"/>
      <c r="D96" s="14"/>
      <c r="E96" s="15"/>
      <c r="F96" s="16"/>
      <c r="G96" s="16"/>
    </row>
    <row r="97" spans="1:7" x14ac:dyDescent="0.35">
      <c r="A97" s="17" t="s">
        <v>249</v>
      </c>
      <c r="B97" s="33"/>
      <c r="C97" s="33"/>
      <c r="D97" s="14"/>
      <c r="E97" s="15"/>
      <c r="F97" s="16"/>
      <c r="G97" s="16"/>
    </row>
    <row r="98" spans="1:7" x14ac:dyDescent="0.35">
      <c r="A98" s="17" t="s">
        <v>120</v>
      </c>
      <c r="B98" s="33"/>
      <c r="C98" s="33"/>
      <c r="D98" s="14"/>
      <c r="E98" s="22" t="s">
        <v>248</v>
      </c>
      <c r="F98" s="23" t="s">
        <v>248</v>
      </c>
      <c r="G98" s="16"/>
    </row>
    <row r="99" spans="1:7" x14ac:dyDescent="0.35">
      <c r="A99" s="13"/>
      <c r="B99" s="33"/>
      <c r="C99" s="33"/>
      <c r="D99" s="14"/>
      <c r="E99" s="15"/>
      <c r="F99" s="16"/>
      <c r="G99" s="16"/>
    </row>
    <row r="100" spans="1:7" x14ac:dyDescent="0.35">
      <c r="A100" s="24" t="s">
        <v>121</v>
      </c>
      <c r="B100" s="35"/>
      <c r="C100" s="35"/>
      <c r="D100" s="25"/>
      <c r="E100" s="19">
        <v>2424928.21</v>
      </c>
      <c r="F100" s="20">
        <v>0.96550000000000002</v>
      </c>
      <c r="G100" s="21"/>
    </row>
    <row r="101" spans="1:7" x14ac:dyDescent="0.35">
      <c r="A101" s="13"/>
      <c r="B101" s="33"/>
      <c r="C101" s="33"/>
      <c r="D101" s="14"/>
      <c r="E101" s="15"/>
      <c r="F101" s="16"/>
      <c r="G101" s="16"/>
    </row>
    <row r="102" spans="1:7" x14ac:dyDescent="0.35">
      <c r="A102" s="13"/>
      <c r="B102" s="33"/>
      <c r="C102" s="33"/>
      <c r="D102" s="14"/>
      <c r="E102" s="15"/>
      <c r="F102" s="16"/>
      <c r="G102" s="16"/>
    </row>
    <row r="103" spans="1:7" x14ac:dyDescent="0.35">
      <c r="A103" s="17" t="s">
        <v>262</v>
      </c>
      <c r="B103" s="33"/>
      <c r="C103" s="33"/>
      <c r="D103" s="14"/>
      <c r="E103" s="15"/>
      <c r="F103" s="16"/>
      <c r="G103" s="16"/>
    </row>
    <row r="104" spans="1:7" x14ac:dyDescent="0.35">
      <c r="A104" s="13" t="s">
        <v>263</v>
      </c>
      <c r="B104" s="33"/>
      <c r="C104" s="33"/>
      <c r="D104" s="14"/>
      <c r="E104" s="15">
        <v>2100.15</v>
      </c>
      <c r="F104" s="16">
        <v>8.0000000000000004E-4</v>
      </c>
      <c r="G104" s="16">
        <v>4.9306000000000003E-2</v>
      </c>
    </row>
    <row r="105" spans="1:7" x14ac:dyDescent="0.35">
      <c r="A105" s="17" t="s">
        <v>120</v>
      </c>
      <c r="B105" s="34"/>
      <c r="C105" s="34"/>
      <c r="D105" s="18"/>
      <c r="E105" s="19">
        <v>2100.15</v>
      </c>
      <c r="F105" s="20">
        <v>8.0000000000000004E-4</v>
      </c>
      <c r="G105" s="21"/>
    </row>
    <row r="106" spans="1:7" x14ac:dyDescent="0.35">
      <c r="A106" s="13"/>
      <c r="B106" s="33"/>
      <c r="C106" s="33"/>
      <c r="D106" s="14"/>
      <c r="E106" s="15"/>
      <c r="F106" s="16"/>
      <c r="G106" s="16"/>
    </row>
    <row r="107" spans="1:7" x14ac:dyDescent="0.35">
      <c r="A107" s="24" t="s">
        <v>121</v>
      </c>
      <c r="B107" s="35"/>
      <c r="C107" s="35"/>
      <c r="D107" s="25"/>
      <c r="E107" s="19">
        <v>2100.15</v>
      </c>
      <c r="F107" s="20">
        <v>8.0000000000000004E-4</v>
      </c>
      <c r="G107" s="21"/>
    </row>
    <row r="108" spans="1:7" x14ac:dyDescent="0.35">
      <c r="A108" s="13" t="s">
        <v>264</v>
      </c>
      <c r="B108" s="33"/>
      <c r="C108" s="33"/>
      <c r="D108" s="14"/>
      <c r="E108" s="15">
        <v>79945.489779700001</v>
      </c>
      <c r="F108" s="16">
        <v>3.1837999999999998E-2</v>
      </c>
      <c r="G108" s="16"/>
    </row>
    <row r="109" spans="1:7" x14ac:dyDescent="0.35">
      <c r="A109" s="13" t="s">
        <v>265</v>
      </c>
      <c r="B109" s="33"/>
      <c r="C109" s="33"/>
      <c r="D109" s="14"/>
      <c r="E109" s="15">
        <v>3972.0002202999999</v>
      </c>
      <c r="F109" s="16">
        <v>1.8619999999999999E-3</v>
      </c>
      <c r="G109" s="16">
        <v>4.9306000000000003E-2</v>
      </c>
    </row>
    <row r="110" spans="1:7" x14ac:dyDescent="0.35">
      <c r="A110" s="28" t="s">
        <v>266</v>
      </c>
      <c r="B110" s="36"/>
      <c r="C110" s="36"/>
      <c r="D110" s="29"/>
      <c r="E110" s="30">
        <v>2510945.85</v>
      </c>
      <c r="F110" s="31">
        <v>1</v>
      </c>
      <c r="G110" s="31"/>
    </row>
    <row r="112" spans="1:7" x14ac:dyDescent="0.35">
      <c r="A112" s="1" t="s">
        <v>268</v>
      </c>
    </row>
    <row r="113" spans="1:3" x14ac:dyDescent="0.35">
      <c r="A113" s="73" t="s">
        <v>1492</v>
      </c>
    </row>
    <row r="115" spans="1:3" x14ac:dyDescent="0.35">
      <c r="A115" s="1" t="s">
        <v>269</v>
      </c>
    </row>
    <row r="116" spans="1:3" ht="29" customHeight="1" x14ac:dyDescent="0.35">
      <c r="A116" s="48" t="s">
        <v>270</v>
      </c>
      <c r="B116" s="3" t="s">
        <v>248</v>
      </c>
    </row>
    <row r="117" spans="1:3" x14ac:dyDescent="0.35">
      <c r="A117" t="s">
        <v>271</v>
      </c>
    </row>
    <row r="118" spans="1:3" x14ac:dyDescent="0.35">
      <c r="A118" t="s">
        <v>1493</v>
      </c>
      <c r="B118" t="s">
        <v>273</v>
      </c>
      <c r="C118" t="s">
        <v>273</v>
      </c>
    </row>
    <row r="119" spans="1:3" x14ac:dyDescent="0.35">
      <c r="B119" s="49">
        <v>46052</v>
      </c>
      <c r="C119" s="49">
        <v>46080</v>
      </c>
    </row>
    <row r="120" spans="1:3" x14ac:dyDescent="0.35">
      <c r="A120" t="s">
        <v>1494</v>
      </c>
      <c r="B120">
        <v>1557.2964999999999</v>
      </c>
      <c r="C120">
        <v>1572.05</v>
      </c>
    </row>
    <row r="122" spans="1:3" x14ac:dyDescent="0.35">
      <c r="A122" t="s">
        <v>278</v>
      </c>
      <c r="B122" s="3" t="s">
        <v>248</v>
      </c>
    </row>
    <row r="123" spans="1:3" x14ac:dyDescent="0.35">
      <c r="A123" t="s">
        <v>279</v>
      </c>
      <c r="B123" s="3" t="s">
        <v>248</v>
      </c>
    </row>
    <row r="124" spans="1:3" ht="58" customHeight="1" x14ac:dyDescent="0.35">
      <c r="A124" s="48" t="s">
        <v>280</v>
      </c>
      <c r="B124" s="3" t="s">
        <v>248</v>
      </c>
    </row>
    <row r="125" spans="1:3" ht="43.5" customHeight="1" x14ac:dyDescent="0.35">
      <c r="A125" s="48" t="s">
        <v>281</v>
      </c>
      <c r="B125" s="3" t="s">
        <v>248</v>
      </c>
    </row>
    <row r="126" spans="1:3" x14ac:dyDescent="0.35">
      <c r="A126" t="s">
        <v>282</v>
      </c>
      <c r="B126" s="50">
        <f>B141</f>
        <v>3.767506442824232</v>
      </c>
    </row>
    <row r="127" spans="1:3" ht="72.5" customHeight="1" x14ac:dyDescent="0.35">
      <c r="A127" s="48" t="s">
        <v>284</v>
      </c>
      <c r="B127" s="3" t="s">
        <v>248</v>
      </c>
    </row>
    <row r="128" spans="1:3" x14ac:dyDescent="0.35">
      <c r="B128" s="3"/>
    </row>
    <row r="129" spans="1:2" ht="58" customHeight="1" x14ac:dyDescent="0.35">
      <c r="A129" s="48" t="s">
        <v>285</v>
      </c>
      <c r="B129" s="3" t="s">
        <v>248</v>
      </c>
    </row>
    <row r="130" spans="1:2" ht="58" customHeight="1" x14ac:dyDescent="0.35">
      <c r="A130" s="48" t="s">
        <v>286</v>
      </c>
      <c r="B130">
        <v>927630.10000000009</v>
      </c>
    </row>
    <row r="131" spans="1:2" ht="43.5" customHeight="1" x14ac:dyDescent="0.35">
      <c r="A131" s="48" t="s">
        <v>287</v>
      </c>
      <c r="B131" s="3" t="s">
        <v>248</v>
      </c>
    </row>
    <row r="132" spans="1:2" ht="43.5" customHeight="1" x14ac:dyDescent="0.35">
      <c r="A132" s="48" t="s">
        <v>288</v>
      </c>
      <c r="B132" s="3" t="s">
        <v>248</v>
      </c>
    </row>
    <row r="134" spans="1:2" x14ac:dyDescent="0.35">
      <c r="A134" t="s">
        <v>289</v>
      </c>
    </row>
    <row r="135" spans="1:2" x14ac:dyDescent="0.35">
      <c r="A135" s="52" t="s">
        <v>290</v>
      </c>
      <c r="B135" s="52" t="s">
        <v>1495</v>
      </c>
    </row>
    <row r="136" spans="1:2" x14ac:dyDescent="0.35">
      <c r="A136" s="52" t="s">
        <v>292</v>
      </c>
      <c r="B136" s="52" t="s">
        <v>1496</v>
      </c>
    </row>
    <row r="137" spans="1:2" x14ac:dyDescent="0.35">
      <c r="A137" s="52"/>
      <c r="B137" s="52"/>
    </row>
    <row r="138" spans="1:2" x14ac:dyDescent="0.35">
      <c r="A138" s="52" t="s">
        <v>294</v>
      </c>
      <c r="B138" s="53">
        <v>7.0007486423881922</v>
      </c>
    </row>
    <row r="139" spans="1:2" x14ac:dyDescent="0.35">
      <c r="A139" s="52"/>
      <c r="B139" s="52"/>
    </row>
    <row r="140" spans="1:2" x14ac:dyDescent="0.35">
      <c r="A140" s="52" t="s">
        <v>295</v>
      </c>
      <c r="B140" s="54">
        <v>3.3035000000000001</v>
      </c>
    </row>
    <row r="141" spans="1:2" x14ac:dyDescent="0.35">
      <c r="A141" s="52" t="s">
        <v>296</v>
      </c>
      <c r="B141" s="54">
        <v>3.767506442824232</v>
      </c>
    </row>
    <row r="142" spans="1:2" x14ac:dyDescent="0.35">
      <c r="A142" s="52"/>
      <c r="B142" s="52"/>
    </row>
    <row r="143" spans="1:2" x14ac:dyDescent="0.35">
      <c r="A143" s="52" t="s">
        <v>297</v>
      </c>
      <c r="B143" s="55">
        <v>46081</v>
      </c>
    </row>
    <row r="145" spans="1:4" ht="70" customHeight="1" x14ac:dyDescent="0.35">
      <c r="A145" s="75" t="s">
        <v>298</v>
      </c>
      <c r="B145" s="75" t="s">
        <v>299</v>
      </c>
      <c r="C145" s="75" t="s">
        <v>300</v>
      </c>
      <c r="D145" s="75" t="s">
        <v>301</v>
      </c>
    </row>
    <row r="146" spans="1:4" ht="70" customHeight="1" x14ac:dyDescent="0.35">
      <c r="A146" s="75" t="s">
        <v>1495</v>
      </c>
      <c r="B146" s="75"/>
      <c r="C146" s="75" t="s">
        <v>338</v>
      </c>
      <c r="D14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48"/>
  <sheetViews>
    <sheetView showGridLines="0" workbookViewId="0">
      <pane ySplit="4" topLeftCell="A77" activePane="bottomLeft" state="frozen"/>
      <selection pane="bottomLeft" activeCell="G103" sqref="G103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1497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1498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2387998</v>
      </c>
      <c r="E8" s="15">
        <v>21199.45</v>
      </c>
      <c r="F8" s="16">
        <v>4.7300000000000002E-2</v>
      </c>
      <c r="G8" s="16"/>
    </row>
    <row r="9" spans="1:8" x14ac:dyDescent="0.35">
      <c r="A9" s="13" t="s">
        <v>489</v>
      </c>
      <c r="B9" s="33" t="s">
        <v>490</v>
      </c>
      <c r="C9" s="33" t="s">
        <v>13</v>
      </c>
      <c r="D9" s="14">
        <v>978280</v>
      </c>
      <c r="E9" s="15">
        <v>11755.99</v>
      </c>
      <c r="F9" s="16">
        <v>2.6200000000000001E-2</v>
      </c>
      <c r="G9" s="16"/>
    </row>
    <row r="10" spans="1:8" x14ac:dyDescent="0.35">
      <c r="A10" s="13" t="s">
        <v>542</v>
      </c>
      <c r="B10" s="33" t="s">
        <v>543</v>
      </c>
      <c r="C10" s="33" t="s">
        <v>13</v>
      </c>
      <c r="D10" s="14">
        <v>3638772</v>
      </c>
      <c r="E10" s="15">
        <v>10910.86</v>
      </c>
      <c r="F10" s="16">
        <v>2.4299999999999999E-2</v>
      </c>
      <c r="G10" s="16"/>
    </row>
    <row r="11" spans="1:8" x14ac:dyDescent="0.35">
      <c r="A11" s="13" t="s">
        <v>20</v>
      </c>
      <c r="B11" s="33" t="s">
        <v>21</v>
      </c>
      <c r="C11" s="33" t="s">
        <v>22</v>
      </c>
      <c r="D11" s="14">
        <v>757419</v>
      </c>
      <c r="E11" s="15">
        <v>10557.66</v>
      </c>
      <c r="F11" s="16">
        <v>2.35E-2</v>
      </c>
      <c r="G11" s="16"/>
    </row>
    <row r="12" spans="1:8" x14ac:dyDescent="0.35">
      <c r="A12" s="13" t="s">
        <v>486</v>
      </c>
      <c r="B12" s="33" t="s">
        <v>487</v>
      </c>
      <c r="C12" s="33" t="s">
        <v>488</v>
      </c>
      <c r="D12" s="14">
        <v>205969</v>
      </c>
      <c r="E12" s="15">
        <v>8811.9699999999993</v>
      </c>
      <c r="F12" s="16">
        <v>1.9599999999999999E-2</v>
      </c>
      <c r="G12" s="16"/>
    </row>
    <row r="13" spans="1:8" x14ac:dyDescent="0.35">
      <c r="A13" s="13" t="s">
        <v>23</v>
      </c>
      <c r="B13" s="33" t="s">
        <v>24</v>
      </c>
      <c r="C13" s="33" t="s">
        <v>19</v>
      </c>
      <c r="D13" s="14">
        <v>457817</v>
      </c>
      <c r="E13" s="15">
        <v>8603.75</v>
      </c>
      <c r="F13" s="16">
        <v>1.9199999999999998E-2</v>
      </c>
      <c r="G13" s="16"/>
    </row>
    <row r="14" spans="1:8" x14ac:dyDescent="0.35">
      <c r="A14" s="13" t="s">
        <v>575</v>
      </c>
      <c r="B14" s="33" t="s">
        <v>576</v>
      </c>
      <c r="C14" s="33" t="s">
        <v>13</v>
      </c>
      <c r="D14" s="14">
        <v>865182</v>
      </c>
      <c r="E14" s="15">
        <v>8569.6299999999992</v>
      </c>
      <c r="F14" s="16">
        <v>1.9099999999999999E-2</v>
      </c>
      <c r="G14" s="16"/>
    </row>
    <row r="15" spans="1:8" x14ac:dyDescent="0.35">
      <c r="A15" s="13" t="s">
        <v>25</v>
      </c>
      <c r="B15" s="33" t="s">
        <v>26</v>
      </c>
      <c r="C15" s="33" t="s">
        <v>13</v>
      </c>
      <c r="D15" s="14">
        <v>607905</v>
      </c>
      <c r="E15" s="15">
        <v>8382.4</v>
      </c>
      <c r="F15" s="16">
        <v>1.8700000000000001E-2</v>
      </c>
      <c r="G15" s="16"/>
    </row>
    <row r="16" spans="1:8" x14ac:dyDescent="0.35">
      <c r="A16" s="13" t="s">
        <v>557</v>
      </c>
      <c r="B16" s="33" t="s">
        <v>558</v>
      </c>
      <c r="C16" s="33" t="s">
        <v>559</v>
      </c>
      <c r="D16" s="14">
        <v>3831727</v>
      </c>
      <c r="E16" s="15">
        <v>8088.78</v>
      </c>
      <c r="F16" s="16">
        <v>1.7999999999999999E-2</v>
      </c>
      <c r="G16" s="16"/>
    </row>
    <row r="17" spans="1:7" x14ac:dyDescent="0.35">
      <c r="A17" s="13" t="s">
        <v>621</v>
      </c>
      <c r="B17" s="33" t="s">
        <v>622</v>
      </c>
      <c r="C17" s="33" t="s">
        <v>103</v>
      </c>
      <c r="D17" s="14">
        <v>434783</v>
      </c>
      <c r="E17" s="15">
        <v>7211.31</v>
      </c>
      <c r="F17" s="16">
        <v>1.61E-2</v>
      </c>
      <c r="G17" s="16"/>
    </row>
    <row r="18" spans="1:7" x14ac:dyDescent="0.35">
      <c r="A18" s="13" t="s">
        <v>64</v>
      </c>
      <c r="B18" s="33" t="s">
        <v>65</v>
      </c>
      <c r="C18" s="33" t="s">
        <v>55</v>
      </c>
      <c r="D18" s="14">
        <v>664865</v>
      </c>
      <c r="E18" s="15">
        <v>7176.55</v>
      </c>
      <c r="F18" s="16">
        <v>1.6E-2</v>
      </c>
      <c r="G18" s="16"/>
    </row>
    <row r="19" spans="1:7" x14ac:dyDescent="0.35">
      <c r="A19" s="13" t="s">
        <v>932</v>
      </c>
      <c r="B19" s="33" t="s">
        <v>933</v>
      </c>
      <c r="C19" s="33" t="s">
        <v>523</v>
      </c>
      <c r="D19" s="14">
        <v>393340</v>
      </c>
      <c r="E19" s="15">
        <v>7132.83</v>
      </c>
      <c r="F19" s="16">
        <v>1.5900000000000001E-2</v>
      </c>
      <c r="G19" s="16"/>
    </row>
    <row r="20" spans="1:7" x14ac:dyDescent="0.35">
      <c r="A20" s="13" t="s">
        <v>37</v>
      </c>
      <c r="B20" s="33" t="s">
        <v>38</v>
      </c>
      <c r="C20" s="33" t="s">
        <v>39</v>
      </c>
      <c r="D20" s="14">
        <v>207823</v>
      </c>
      <c r="E20" s="15">
        <v>7060.58</v>
      </c>
      <c r="F20" s="16">
        <v>1.5699999999999999E-2</v>
      </c>
      <c r="G20" s="16"/>
    </row>
    <row r="21" spans="1:7" x14ac:dyDescent="0.35">
      <c r="A21" s="13" t="s">
        <v>669</v>
      </c>
      <c r="B21" s="33" t="s">
        <v>670</v>
      </c>
      <c r="C21" s="33" t="s">
        <v>556</v>
      </c>
      <c r="D21" s="14">
        <v>143278</v>
      </c>
      <c r="E21" s="15">
        <v>7018.19</v>
      </c>
      <c r="F21" s="16">
        <v>1.5599999999999999E-2</v>
      </c>
      <c r="G21" s="16"/>
    </row>
    <row r="22" spans="1:7" x14ac:dyDescent="0.35">
      <c r="A22" s="13" t="s">
        <v>499</v>
      </c>
      <c r="B22" s="33" t="s">
        <v>500</v>
      </c>
      <c r="C22" s="33" t="s">
        <v>501</v>
      </c>
      <c r="D22" s="14">
        <v>537859</v>
      </c>
      <c r="E22" s="15">
        <v>6992.7</v>
      </c>
      <c r="F22" s="16">
        <v>1.5599999999999999E-2</v>
      </c>
      <c r="G22" s="16"/>
    </row>
    <row r="23" spans="1:7" x14ac:dyDescent="0.35">
      <c r="A23" s="13" t="s">
        <v>538</v>
      </c>
      <c r="B23" s="33" t="s">
        <v>539</v>
      </c>
      <c r="C23" s="33" t="s">
        <v>63</v>
      </c>
      <c r="D23" s="14">
        <v>298580</v>
      </c>
      <c r="E23" s="15">
        <v>6873.01</v>
      </c>
      <c r="F23" s="16">
        <v>1.5299999999999999E-2</v>
      </c>
      <c r="G23" s="16"/>
    </row>
    <row r="24" spans="1:7" x14ac:dyDescent="0.35">
      <c r="A24" s="13" t="s">
        <v>72</v>
      </c>
      <c r="B24" s="33" t="s">
        <v>73</v>
      </c>
      <c r="C24" s="33" t="s">
        <v>74</v>
      </c>
      <c r="D24" s="14">
        <v>719844</v>
      </c>
      <c r="E24" s="15">
        <v>6785.61</v>
      </c>
      <c r="F24" s="16">
        <v>1.5100000000000001E-2</v>
      </c>
      <c r="G24" s="16"/>
    </row>
    <row r="25" spans="1:7" x14ac:dyDescent="0.35">
      <c r="A25" s="13" t="s">
        <v>96</v>
      </c>
      <c r="B25" s="33" t="s">
        <v>97</v>
      </c>
      <c r="C25" s="33" t="s">
        <v>74</v>
      </c>
      <c r="D25" s="14">
        <v>619507</v>
      </c>
      <c r="E25" s="15">
        <v>6764.71</v>
      </c>
      <c r="F25" s="16">
        <v>1.5100000000000001E-2</v>
      </c>
      <c r="G25" s="16"/>
    </row>
    <row r="26" spans="1:7" x14ac:dyDescent="0.35">
      <c r="A26" s="13" t="s">
        <v>600</v>
      </c>
      <c r="B26" s="33" t="s">
        <v>601</v>
      </c>
      <c r="C26" s="33" t="s">
        <v>556</v>
      </c>
      <c r="D26" s="14">
        <v>297847</v>
      </c>
      <c r="E26" s="15">
        <v>6655.69</v>
      </c>
      <c r="F26" s="16">
        <v>1.4800000000000001E-2</v>
      </c>
      <c r="G26" s="16"/>
    </row>
    <row r="27" spans="1:7" x14ac:dyDescent="0.35">
      <c r="A27" s="13" t="s">
        <v>33</v>
      </c>
      <c r="B27" s="33" t="s">
        <v>34</v>
      </c>
      <c r="C27" s="33" t="s">
        <v>32</v>
      </c>
      <c r="D27" s="14">
        <v>1491402</v>
      </c>
      <c r="E27" s="15">
        <v>6632.26</v>
      </c>
      <c r="F27" s="16">
        <v>1.4800000000000001E-2</v>
      </c>
      <c r="G27" s="16"/>
    </row>
    <row r="28" spans="1:7" x14ac:dyDescent="0.35">
      <c r="A28" s="13" t="s">
        <v>75</v>
      </c>
      <c r="B28" s="33" t="s">
        <v>76</v>
      </c>
      <c r="C28" s="33" t="s">
        <v>13</v>
      </c>
      <c r="D28" s="14">
        <v>478962</v>
      </c>
      <c r="E28" s="15">
        <v>6628.36</v>
      </c>
      <c r="F28" s="16">
        <v>1.4800000000000001E-2</v>
      </c>
      <c r="G28" s="16"/>
    </row>
    <row r="29" spans="1:7" x14ac:dyDescent="0.35">
      <c r="A29" s="13" t="s">
        <v>940</v>
      </c>
      <c r="B29" s="33" t="s">
        <v>941</v>
      </c>
      <c r="C29" s="33" t="s">
        <v>55</v>
      </c>
      <c r="D29" s="14">
        <v>117843</v>
      </c>
      <c r="E29" s="15">
        <v>6492.56</v>
      </c>
      <c r="F29" s="16">
        <v>1.4500000000000001E-2</v>
      </c>
      <c r="G29" s="16"/>
    </row>
    <row r="30" spans="1:7" x14ac:dyDescent="0.35">
      <c r="A30" s="13" t="s">
        <v>997</v>
      </c>
      <c r="B30" s="33" t="s">
        <v>998</v>
      </c>
      <c r="C30" s="33" t="s">
        <v>89</v>
      </c>
      <c r="D30" s="14">
        <v>531885</v>
      </c>
      <c r="E30" s="15">
        <v>6321.45</v>
      </c>
      <c r="F30" s="16">
        <v>1.41E-2</v>
      </c>
      <c r="G30" s="16"/>
    </row>
    <row r="31" spans="1:7" x14ac:dyDescent="0.35">
      <c r="A31" s="13" t="s">
        <v>491</v>
      </c>
      <c r="B31" s="33" t="s">
        <v>492</v>
      </c>
      <c r="C31" s="33" t="s">
        <v>100</v>
      </c>
      <c r="D31" s="14">
        <v>247580</v>
      </c>
      <c r="E31" s="15">
        <v>6049.12</v>
      </c>
      <c r="F31" s="16">
        <v>1.35E-2</v>
      </c>
      <c r="G31" s="16"/>
    </row>
    <row r="32" spans="1:7" x14ac:dyDescent="0.35">
      <c r="A32" s="13" t="s">
        <v>524</v>
      </c>
      <c r="B32" s="33" t="s">
        <v>525</v>
      </c>
      <c r="C32" s="33" t="s">
        <v>55</v>
      </c>
      <c r="D32" s="14">
        <v>331865</v>
      </c>
      <c r="E32" s="15">
        <v>5743.92</v>
      </c>
      <c r="F32" s="16">
        <v>1.2800000000000001E-2</v>
      </c>
      <c r="G32" s="16"/>
    </row>
    <row r="33" spans="1:7" x14ac:dyDescent="0.35">
      <c r="A33" s="13" t="s">
        <v>512</v>
      </c>
      <c r="B33" s="33" t="s">
        <v>513</v>
      </c>
      <c r="C33" s="33" t="s">
        <v>39</v>
      </c>
      <c r="D33" s="14">
        <v>806725</v>
      </c>
      <c r="E33" s="15">
        <v>5735.01</v>
      </c>
      <c r="F33" s="16">
        <v>1.2800000000000001E-2</v>
      </c>
      <c r="G33" s="16"/>
    </row>
    <row r="34" spans="1:7" x14ac:dyDescent="0.35">
      <c r="A34" s="13" t="s">
        <v>546</v>
      </c>
      <c r="B34" s="33" t="s">
        <v>547</v>
      </c>
      <c r="C34" s="33" t="s">
        <v>501</v>
      </c>
      <c r="D34" s="14">
        <v>115520</v>
      </c>
      <c r="E34" s="15">
        <v>5467.56</v>
      </c>
      <c r="F34" s="16">
        <v>1.2200000000000001E-2</v>
      </c>
      <c r="G34" s="16"/>
    </row>
    <row r="35" spans="1:7" x14ac:dyDescent="0.35">
      <c r="A35" s="13" t="s">
        <v>115</v>
      </c>
      <c r="B35" s="33" t="s">
        <v>116</v>
      </c>
      <c r="C35" s="33" t="s">
        <v>13</v>
      </c>
      <c r="D35" s="14">
        <v>1696166</v>
      </c>
      <c r="E35" s="15">
        <v>5460.81</v>
      </c>
      <c r="F35" s="16">
        <v>1.2200000000000001E-2</v>
      </c>
      <c r="G35" s="16"/>
    </row>
    <row r="36" spans="1:7" x14ac:dyDescent="0.35">
      <c r="A36" s="13" t="s">
        <v>66</v>
      </c>
      <c r="B36" s="33" t="s">
        <v>67</v>
      </c>
      <c r="C36" s="33" t="s">
        <v>39</v>
      </c>
      <c r="D36" s="14">
        <v>140236</v>
      </c>
      <c r="E36" s="15">
        <v>5426.71</v>
      </c>
      <c r="F36" s="16">
        <v>1.21E-2</v>
      </c>
      <c r="G36" s="16"/>
    </row>
    <row r="37" spans="1:7" x14ac:dyDescent="0.35">
      <c r="A37" s="13" t="s">
        <v>560</v>
      </c>
      <c r="B37" s="33" t="s">
        <v>561</v>
      </c>
      <c r="C37" s="33" t="s">
        <v>562</v>
      </c>
      <c r="D37" s="14">
        <v>2013931</v>
      </c>
      <c r="E37" s="15">
        <v>5335.91</v>
      </c>
      <c r="F37" s="16">
        <v>1.1900000000000001E-2</v>
      </c>
      <c r="G37" s="16"/>
    </row>
    <row r="38" spans="1:7" x14ac:dyDescent="0.35">
      <c r="A38" s="13" t="s">
        <v>68</v>
      </c>
      <c r="B38" s="33" t="s">
        <v>69</v>
      </c>
      <c r="C38" s="33" t="s">
        <v>16</v>
      </c>
      <c r="D38" s="14">
        <v>2499874</v>
      </c>
      <c r="E38" s="15">
        <v>5307.98</v>
      </c>
      <c r="F38" s="16">
        <v>1.18E-2</v>
      </c>
      <c r="G38" s="16"/>
    </row>
    <row r="39" spans="1:7" x14ac:dyDescent="0.35">
      <c r="A39" s="13" t="s">
        <v>1025</v>
      </c>
      <c r="B39" s="33" t="s">
        <v>1026</v>
      </c>
      <c r="C39" s="33" t="s">
        <v>89</v>
      </c>
      <c r="D39" s="14">
        <v>120354</v>
      </c>
      <c r="E39" s="15">
        <v>5244.06</v>
      </c>
      <c r="F39" s="16">
        <v>1.17E-2</v>
      </c>
      <c r="G39" s="16"/>
    </row>
    <row r="40" spans="1:7" x14ac:dyDescent="0.35">
      <c r="A40" s="13" t="s">
        <v>514</v>
      </c>
      <c r="B40" s="33" t="s">
        <v>515</v>
      </c>
      <c r="C40" s="33" t="s">
        <v>89</v>
      </c>
      <c r="D40" s="14">
        <v>3921848</v>
      </c>
      <c r="E40" s="15">
        <v>5229.3900000000003</v>
      </c>
      <c r="F40" s="16">
        <v>1.17E-2</v>
      </c>
      <c r="G40" s="16"/>
    </row>
    <row r="41" spans="1:7" x14ac:dyDescent="0.35">
      <c r="A41" s="13" t="s">
        <v>892</v>
      </c>
      <c r="B41" s="33" t="s">
        <v>893</v>
      </c>
      <c r="C41" s="33" t="s">
        <v>894</v>
      </c>
      <c r="D41" s="14">
        <v>1194293</v>
      </c>
      <c r="E41" s="15">
        <v>5143.22</v>
      </c>
      <c r="F41" s="16">
        <v>1.15E-2</v>
      </c>
      <c r="G41" s="16"/>
    </row>
    <row r="42" spans="1:7" x14ac:dyDescent="0.35">
      <c r="A42" s="13" t="s">
        <v>42</v>
      </c>
      <c r="B42" s="33" t="s">
        <v>43</v>
      </c>
      <c r="C42" s="33" t="s">
        <v>44</v>
      </c>
      <c r="D42" s="14">
        <v>2045981</v>
      </c>
      <c r="E42" s="15">
        <v>5039.25</v>
      </c>
      <c r="F42" s="16">
        <v>1.12E-2</v>
      </c>
      <c r="G42" s="16"/>
    </row>
    <row r="43" spans="1:7" x14ac:dyDescent="0.35">
      <c r="A43" s="13" t="s">
        <v>1499</v>
      </c>
      <c r="B43" s="33" t="s">
        <v>1500</v>
      </c>
      <c r="C43" s="33" t="s">
        <v>106</v>
      </c>
      <c r="D43" s="14">
        <v>517371</v>
      </c>
      <c r="E43" s="15">
        <v>4959.5200000000004</v>
      </c>
      <c r="F43" s="16">
        <v>1.11E-2</v>
      </c>
      <c r="G43" s="16"/>
    </row>
    <row r="44" spans="1:7" x14ac:dyDescent="0.35">
      <c r="A44" s="13" t="s">
        <v>924</v>
      </c>
      <c r="B44" s="33" t="s">
        <v>925</v>
      </c>
      <c r="C44" s="33" t="s">
        <v>19</v>
      </c>
      <c r="D44" s="14">
        <v>1085565</v>
      </c>
      <c r="E44" s="15">
        <v>4938.78</v>
      </c>
      <c r="F44" s="16">
        <v>1.0999999999999999E-2</v>
      </c>
      <c r="G44" s="16"/>
    </row>
    <row r="45" spans="1:7" x14ac:dyDescent="0.35">
      <c r="A45" s="13" t="s">
        <v>930</v>
      </c>
      <c r="B45" s="33" t="s">
        <v>931</v>
      </c>
      <c r="C45" s="33" t="s">
        <v>89</v>
      </c>
      <c r="D45" s="14">
        <v>258358</v>
      </c>
      <c r="E45" s="15">
        <v>4937.74</v>
      </c>
      <c r="F45" s="16">
        <v>1.0999999999999999E-2</v>
      </c>
      <c r="G45" s="16"/>
    </row>
    <row r="46" spans="1:7" x14ac:dyDescent="0.35">
      <c r="A46" s="13" t="s">
        <v>554</v>
      </c>
      <c r="B46" s="33" t="s">
        <v>555</v>
      </c>
      <c r="C46" s="33" t="s">
        <v>556</v>
      </c>
      <c r="D46" s="14">
        <v>96674</v>
      </c>
      <c r="E46" s="15">
        <v>4911.43</v>
      </c>
      <c r="F46" s="16">
        <v>1.09E-2</v>
      </c>
      <c r="G46" s="16"/>
    </row>
    <row r="47" spans="1:7" x14ac:dyDescent="0.35">
      <c r="A47" s="13" t="s">
        <v>544</v>
      </c>
      <c r="B47" s="33" t="s">
        <v>545</v>
      </c>
      <c r="C47" s="33" t="s">
        <v>63</v>
      </c>
      <c r="D47" s="14">
        <v>314490</v>
      </c>
      <c r="E47" s="15">
        <v>4808.24</v>
      </c>
      <c r="F47" s="16">
        <v>1.0699999999999999E-2</v>
      </c>
      <c r="G47" s="16"/>
    </row>
    <row r="48" spans="1:7" x14ac:dyDescent="0.35">
      <c r="A48" s="13" t="s">
        <v>493</v>
      </c>
      <c r="B48" s="33" t="s">
        <v>494</v>
      </c>
      <c r="C48" s="33" t="s">
        <v>55</v>
      </c>
      <c r="D48" s="14">
        <v>142573</v>
      </c>
      <c r="E48" s="15">
        <v>4781.1899999999996</v>
      </c>
      <c r="F48" s="16">
        <v>1.0699999999999999E-2</v>
      </c>
      <c r="G48" s="16"/>
    </row>
    <row r="49" spans="1:7" x14ac:dyDescent="0.35">
      <c r="A49" s="13" t="s">
        <v>683</v>
      </c>
      <c r="B49" s="33" t="s">
        <v>684</v>
      </c>
      <c r="C49" s="33" t="s">
        <v>106</v>
      </c>
      <c r="D49" s="14">
        <v>35329</v>
      </c>
      <c r="E49" s="15">
        <v>4770.83</v>
      </c>
      <c r="F49" s="16">
        <v>1.06E-2</v>
      </c>
      <c r="G49" s="16"/>
    </row>
    <row r="50" spans="1:7" x14ac:dyDescent="0.35">
      <c r="A50" s="13" t="s">
        <v>588</v>
      </c>
      <c r="B50" s="33" t="s">
        <v>589</v>
      </c>
      <c r="C50" s="33" t="s">
        <v>488</v>
      </c>
      <c r="D50" s="14">
        <v>227966</v>
      </c>
      <c r="E50" s="15">
        <v>4734.63</v>
      </c>
      <c r="F50" s="16">
        <v>1.06E-2</v>
      </c>
      <c r="G50" s="16"/>
    </row>
    <row r="51" spans="1:7" x14ac:dyDescent="0.35">
      <c r="A51" s="13" t="s">
        <v>82</v>
      </c>
      <c r="B51" s="33" t="s">
        <v>83</v>
      </c>
      <c r="C51" s="33" t="s">
        <v>84</v>
      </c>
      <c r="D51" s="14">
        <v>318891</v>
      </c>
      <c r="E51" s="15">
        <v>4724.6899999999996</v>
      </c>
      <c r="F51" s="16">
        <v>1.0500000000000001E-2</v>
      </c>
      <c r="G51" s="16"/>
    </row>
    <row r="52" spans="1:7" x14ac:dyDescent="0.35">
      <c r="A52" s="13" t="s">
        <v>502</v>
      </c>
      <c r="B52" s="33" t="s">
        <v>503</v>
      </c>
      <c r="C52" s="33" t="s">
        <v>63</v>
      </c>
      <c r="D52" s="14">
        <v>269488</v>
      </c>
      <c r="E52" s="15">
        <v>4681.01</v>
      </c>
      <c r="F52" s="16">
        <v>1.04E-2</v>
      </c>
      <c r="G52" s="16"/>
    </row>
    <row r="53" spans="1:7" x14ac:dyDescent="0.35">
      <c r="A53" s="13" t="s">
        <v>577</v>
      </c>
      <c r="B53" s="33" t="s">
        <v>578</v>
      </c>
      <c r="C53" s="33" t="s">
        <v>501</v>
      </c>
      <c r="D53" s="14">
        <v>391309</v>
      </c>
      <c r="E53" s="15">
        <v>4640.1400000000003</v>
      </c>
      <c r="F53" s="16">
        <v>1.03E-2</v>
      </c>
      <c r="G53" s="16"/>
    </row>
    <row r="54" spans="1:7" x14ac:dyDescent="0.35">
      <c r="A54" s="13" t="s">
        <v>579</v>
      </c>
      <c r="B54" s="33" t="s">
        <v>580</v>
      </c>
      <c r="C54" s="33" t="s">
        <v>501</v>
      </c>
      <c r="D54" s="14">
        <v>199669</v>
      </c>
      <c r="E54" s="15">
        <v>4585.3999999999996</v>
      </c>
      <c r="F54" s="16">
        <v>1.0200000000000001E-2</v>
      </c>
      <c r="G54" s="16"/>
    </row>
    <row r="55" spans="1:7" x14ac:dyDescent="0.35">
      <c r="A55" s="13" t="s">
        <v>725</v>
      </c>
      <c r="B55" s="33" t="s">
        <v>726</v>
      </c>
      <c r="C55" s="33" t="s">
        <v>55</v>
      </c>
      <c r="D55" s="14">
        <v>530924</v>
      </c>
      <c r="E55" s="15">
        <v>4477.8100000000004</v>
      </c>
      <c r="F55" s="16">
        <v>0.01</v>
      </c>
      <c r="G55" s="16"/>
    </row>
    <row r="56" spans="1:7" x14ac:dyDescent="0.35">
      <c r="A56" s="13" t="s">
        <v>675</v>
      </c>
      <c r="B56" s="33" t="s">
        <v>676</v>
      </c>
      <c r="C56" s="33" t="s">
        <v>100</v>
      </c>
      <c r="D56" s="14">
        <v>163835</v>
      </c>
      <c r="E56" s="15">
        <v>4421.25</v>
      </c>
      <c r="F56" s="16">
        <v>9.9000000000000008E-3</v>
      </c>
      <c r="G56" s="16"/>
    </row>
    <row r="57" spans="1:7" x14ac:dyDescent="0.35">
      <c r="A57" s="13" t="s">
        <v>1501</v>
      </c>
      <c r="B57" s="33" t="s">
        <v>1502</v>
      </c>
      <c r="C57" s="33" t="s">
        <v>537</v>
      </c>
      <c r="D57" s="14">
        <v>576761</v>
      </c>
      <c r="E57" s="15">
        <v>4239.4799999999996</v>
      </c>
      <c r="F57" s="16">
        <v>9.4999999999999998E-3</v>
      </c>
      <c r="G57" s="16"/>
    </row>
    <row r="58" spans="1:7" x14ac:dyDescent="0.35">
      <c r="A58" s="13" t="s">
        <v>70</v>
      </c>
      <c r="B58" s="33" t="s">
        <v>71</v>
      </c>
      <c r="C58" s="33" t="s">
        <v>16</v>
      </c>
      <c r="D58" s="14">
        <v>329409</v>
      </c>
      <c r="E58" s="15">
        <v>4166.04</v>
      </c>
      <c r="F58" s="16">
        <v>9.2999999999999992E-3</v>
      </c>
      <c r="G58" s="16"/>
    </row>
    <row r="59" spans="1:7" x14ac:dyDescent="0.35">
      <c r="A59" s="13" t="s">
        <v>606</v>
      </c>
      <c r="B59" s="33" t="s">
        <v>607</v>
      </c>
      <c r="C59" s="33" t="s">
        <v>562</v>
      </c>
      <c r="D59" s="14">
        <v>574244</v>
      </c>
      <c r="E59" s="15">
        <v>4164.42</v>
      </c>
      <c r="F59" s="16">
        <v>9.2999999999999992E-3</v>
      </c>
      <c r="G59" s="16"/>
    </row>
    <row r="60" spans="1:7" x14ac:dyDescent="0.35">
      <c r="A60" s="13" t="s">
        <v>604</v>
      </c>
      <c r="B60" s="33" t="s">
        <v>605</v>
      </c>
      <c r="C60" s="33" t="s">
        <v>106</v>
      </c>
      <c r="D60" s="14">
        <v>160224</v>
      </c>
      <c r="E60" s="15">
        <v>4105.26</v>
      </c>
      <c r="F60" s="16">
        <v>9.1999999999999998E-3</v>
      </c>
      <c r="G60" s="16"/>
    </row>
    <row r="61" spans="1:7" x14ac:dyDescent="0.35">
      <c r="A61" s="13" t="s">
        <v>495</v>
      </c>
      <c r="B61" s="33" t="s">
        <v>496</v>
      </c>
      <c r="C61" s="33" t="s">
        <v>79</v>
      </c>
      <c r="D61" s="14">
        <v>1044590</v>
      </c>
      <c r="E61" s="15">
        <v>3989.29</v>
      </c>
      <c r="F61" s="16">
        <v>8.8999999999999999E-3</v>
      </c>
      <c r="G61" s="16"/>
    </row>
    <row r="62" spans="1:7" x14ac:dyDescent="0.35">
      <c r="A62" s="13" t="s">
        <v>110</v>
      </c>
      <c r="B62" s="33" t="s">
        <v>111</v>
      </c>
      <c r="C62" s="33" t="s">
        <v>52</v>
      </c>
      <c r="D62" s="14">
        <v>426237</v>
      </c>
      <c r="E62" s="15">
        <v>3941.41</v>
      </c>
      <c r="F62" s="16">
        <v>8.8000000000000005E-3</v>
      </c>
      <c r="G62" s="16"/>
    </row>
    <row r="63" spans="1:7" x14ac:dyDescent="0.35">
      <c r="A63" s="13" t="s">
        <v>981</v>
      </c>
      <c r="B63" s="33" t="s">
        <v>982</v>
      </c>
      <c r="C63" s="33" t="s">
        <v>55</v>
      </c>
      <c r="D63" s="14">
        <v>1042925</v>
      </c>
      <c r="E63" s="15">
        <v>3903.67</v>
      </c>
      <c r="F63" s="16">
        <v>8.6999999999999994E-3</v>
      </c>
      <c r="G63" s="16"/>
    </row>
    <row r="64" spans="1:7" x14ac:dyDescent="0.35">
      <c r="A64" s="13" t="s">
        <v>535</v>
      </c>
      <c r="B64" s="33" t="s">
        <v>536</v>
      </c>
      <c r="C64" s="33" t="s">
        <v>537</v>
      </c>
      <c r="D64" s="14">
        <v>87880</v>
      </c>
      <c r="E64" s="15">
        <v>3803.01</v>
      </c>
      <c r="F64" s="16">
        <v>8.5000000000000006E-3</v>
      </c>
      <c r="G64" s="16"/>
    </row>
    <row r="65" spans="1:7" x14ac:dyDescent="0.35">
      <c r="A65" s="13" t="s">
        <v>533</v>
      </c>
      <c r="B65" s="33" t="s">
        <v>534</v>
      </c>
      <c r="C65" s="33" t="s">
        <v>501</v>
      </c>
      <c r="D65" s="14">
        <v>270080</v>
      </c>
      <c r="E65" s="15">
        <v>3667.15</v>
      </c>
      <c r="F65" s="16">
        <v>8.2000000000000007E-3</v>
      </c>
      <c r="G65" s="16"/>
    </row>
    <row r="66" spans="1:7" x14ac:dyDescent="0.35">
      <c r="A66" s="13" t="s">
        <v>611</v>
      </c>
      <c r="B66" s="33" t="s">
        <v>612</v>
      </c>
      <c r="C66" s="33" t="s">
        <v>79</v>
      </c>
      <c r="D66" s="14">
        <v>736403</v>
      </c>
      <c r="E66" s="15">
        <v>3591.81</v>
      </c>
      <c r="F66" s="16">
        <v>8.0000000000000002E-3</v>
      </c>
      <c r="G66" s="16"/>
    </row>
    <row r="67" spans="1:7" x14ac:dyDescent="0.35">
      <c r="A67" s="13" t="s">
        <v>1503</v>
      </c>
      <c r="B67" s="33" t="s">
        <v>1504</v>
      </c>
      <c r="C67" s="33" t="s">
        <v>537</v>
      </c>
      <c r="D67" s="14">
        <v>338584</v>
      </c>
      <c r="E67" s="15">
        <v>3577.48</v>
      </c>
      <c r="F67" s="16">
        <v>8.0000000000000002E-3</v>
      </c>
      <c r="G67" s="16"/>
    </row>
    <row r="68" spans="1:7" x14ac:dyDescent="0.35">
      <c r="A68" s="13" t="s">
        <v>652</v>
      </c>
      <c r="B68" s="33" t="s">
        <v>653</v>
      </c>
      <c r="C68" s="33" t="s">
        <v>63</v>
      </c>
      <c r="D68" s="14">
        <v>159074</v>
      </c>
      <c r="E68" s="15">
        <v>3575.35</v>
      </c>
      <c r="F68" s="16">
        <v>8.0000000000000002E-3</v>
      </c>
      <c r="G68" s="16"/>
    </row>
    <row r="69" spans="1:7" x14ac:dyDescent="0.35">
      <c r="A69" s="13" t="s">
        <v>569</v>
      </c>
      <c r="B69" s="33" t="s">
        <v>570</v>
      </c>
      <c r="C69" s="33" t="s">
        <v>100</v>
      </c>
      <c r="D69" s="14">
        <v>373642</v>
      </c>
      <c r="E69" s="15">
        <v>3574.63</v>
      </c>
      <c r="F69" s="16">
        <v>8.0000000000000002E-3</v>
      </c>
      <c r="G69" s="16"/>
    </row>
    <row r="70" spans="1:7" x14ac:dyDescent="0.35">
      <c r="A70" s="13" t="s">
        <v>989</v>
      </c>
      <c r="B70" s="33" t="s">
        <v>990</v>
      </c>
      <c r="C70" s="33" t="s">
        <v>29</v>
      </c>
      <c r="D70" s="14">
        <v>62401</v>
      </c>
      <c r="E70" s="15">
        <v>3529.4</v>
      </c>
      <c r="F70" s="16">
        <v>7.9000000000000008E-3</v>
      </c>
      <c r="G70" s="16"/>
    </row>
    <row r="71" spans="1:7" x14ac:dyDescent="0.35">
      <c r="A71" s="13" t="s">
        <v>608</v>
      </c>
      <c r="B71" s="33" t="s">
        <v>609</v>
      </c>
      <c r="C71" s="33" t="s">
        <v>610</v>
      </c>
      <c r="D71" s="14">
        <v>129702</v>
      </c>
      <c r="E71" s="15">
        <v>3436.45</v>
      </c>
      <c r="F71" s="16">
        <v>7.7000000000000002E-3</v>
      </c>
      <c r="G71" s="16"/>
    </row>
    <row r="72" spans="1:7" x14ac:dyDescent="0.35">
      <c r="A72" s="13" t="s">
        <v>1104</v>
      </c>
      <c r="B72" s="33" t="s">
        <v>1105</v>
      </c>
      <c r="C72" s="33" t="s">
        <v>32</v>
      </c>
      <c r="D72" s="14">
        <v>254067</v>
      </c>
      <c r="E72" s="15">
        <v>3214.46</v>
      </c>
      <c r="F72" s="16">
        <v>7.1999999999999998E-3</v>
      </c>
      <c r="G72" s="16"/>
    </row>
    <row r="73" spans="1:7" x14ac:dyDescent="0.35">
      <c r="A73" s="13" t="s">
        <v>679</v>
      </c>
      <c r="B73" s="33" t="s">
        <v>680</v>
      </c>
      <c r="C73" s="33" t="s">
        <v>501</v>
      </c>
      <c r="D73" s="14">
        <v>70256</v>
      </c>
      <c r="E73" s="15">
        <v>3134.82</v>
      </c>
      <c r="F73" s="16">
        <v>7.0000000000000001E-3</v>
      </c>
      <c r="G73" s="16"/>
    </row>
    <row r="74" spans="1:7" x14ac:dyDescent="0.35">
      <c r="A74" s="13" t="s">
        <v>1505</v>
      </c>
      <c r="B74" s="33" t="s">
        <v>1506</v>
      </c>
      <c r="C74" s="33" t="s">
        <v>501</v>
      </c>
      <c r="D74" s="14">
        <v>800000</v>
      </c>
      <c r="E74" s="15">
        <v>3120.8</v>
      </c>
      <c r="F74" s="16">
        <v>7.0000000000000001E-3</v>
      </c>
      <c r="G74" s="16"/>
    </row>
    <row r="75" spans="1:7" x14ac:dyDescent="0.35">
      <c r="A75" s="13" t="s">
        <v>56</v>
      </c>
      <c r="B75" s="33" t="s">
        <v>57</v>
      </c>
      <c r="C75" s="33" t="s">
        <v>29</v>
      </c>
      <c r="D75" s="14">
        <v>23419</v>
      </c>
      <c r="E75" s="15">
        <v>2968.83</v>
      </c>
      <c r="F75" s="16">
        <v>6.6E-3</v>
      </c>
      <c r="G75" s="16"/>
    </row>
    <row r="76" spans="1:7" x14ac:dyDescent="0.35">
      <c r="A76" s="13" t="s">
        <v>671</v>
      </c>
      <c r="B76" s="33" t="s">
        <v>672</v>
      </c>
      <c r="C76" s="33" t="s">
        <v>537</v>
      </c>
      <c r="D76" s="14">
        <v>110916</v>
      </c>
      <c r="E76" s="15">
        <v>2635.59</v>
      </c>
      <c r="F76" s="16">
        <v>5.8999999999999999E-3</v>
      </c>
      <c r="G76" s="16"/>
    </row>
    <row r="77" spans="1:7" x14ac:dyDescent="0.35">
      <c r="A77" s="13" t="s">
        <v>1010</v>
      </c>
      <c r="B77" s="33" t="s">
        <v>1011</v>
      </c>
      <c r="C77" s="33" t="s">
        <v>1012</v>
      </c>
      <c r="D77" s="14">
        <v>502805</v>
      </c>
      <c r="E77" s="15">
        <v>2614.08</v>
      </c>
      <c r="F77" s="16">
        <v>5.7999999999999996E-3</v>
      </c>
      <c r="G77" s="16"/>
    </row>
    <row r="78" spans="1:7" x14ac:dyDescent="0.35">
      <c r="A78" s="13" t="s">
        <v>30</v>
      </c>
      <c r="B78" s="33" t="s">
        <v>31</v>
      </c>
      <c r="C78" s="33" t="s">
        <v>32</v>
      </c>
      <c r="D78" s="14">
        <v>66639</v>
      </c>
      <c r="E78" s="15">
        <v>2607.7199999999998</v>
      </c>
      <c r="F78" s="16">
        <v>5.7999999999999996E-3</v>
      </c>
      <c r="G78" s="16"/>
    </row>
    <row r="79" spans="1:7" x14ac:dyDescent="0.35">
      <c r="A79" s="13" t="s">
        <v>35</v>
      </c>
      <c r="B79" s="33" t="s">
        <v>36</v>
      </c>
      <c r="C79" s="33" t="s">
        <v>13</v>
      </c>
      <c r="D79" s="14">
        <v>619090</v>
      </c>
      <c r="E79" s="15">
        <v>2570.46</v>
      </c>
      <c r="F79" s="16">
        <v>5.7000000000000002E-3</v>
      </c>
      <c r="G79" s="16"/>
    </row>
    <row r="80" spans="1:7" x14ac:dyDescent="0.35">
      <c r="A80" s="13" t="s">
        <v>596</v>
      </c>
      <c r="B80" s="33" t="s">
        <v>597</v>
      </c>
      <c r="C80" s="33" t="s">
        <v>537</v>
      </c>
      <c r="D80" s="14">
        <v>128111</v>
      </c>
      <c r="E80" s="15">
        <v>2486.89</v>
      </c>
      <c r="F80" s="16">
        <v>5.4999999999999997E-3</v>
      </c>
      <c r="G80" s="16"/>
    </row>
    <row r="81" spans="1:7" x14ac:dyDescent="0.35">
      <c r="A81" s="13" t="s">
        <v>506</v>
      </c>
      <c r="B81" s="33" t="s">
        <v>507</v>
      </c>
      <c r="C81" s="33" t="s">
        <v>44</v>
      </c>
      <c r="D81" s="14">
        <v>60069</v>
      </c>
      <c r="E81" s="15">
        <v>2342.39</v>
      </c>
      <c r="F81" s="16">
        <v>5.1999999999999998E-3</v>
      </c>
      <c r="G81" s="16"/>
    </row>
    <row r="82" spans="1:7" x14ac:dyDescent="0.35">
      <c r="A82" s="13" t="s">
        <v>50</v>
      </c>
      <c r="B82" s="33" t="s">
        <v>51</v>
      </c>
      <c r="C82" s="33" t="s">
        <v>52</v>
      </c>
      <c r="D82" s="14">
        <v>655804</v>
      </c>
      <c r="E82" s="15">
        <v>2325.48</v>
      </c>
      <c r="F82" s="16">
        <v>5.1999999999999998E-3</v>
      </c>
      <c r="G82" s="16"/>
    </row>
    <row r="83" spans="1:7" x14ac:dyDescent="0.35">
      <c r="A83" s="13" t="s">
        <v>526</v>
      </c>
      <c r="B83" s="33" t="s">
        <v>527</v>
      </c>
      <c r="C83" s="33" t="s">
        <v>55</v>
      </c>
      <c r="D83" s="14">
        <v>806805</v>
      </c>
      <c r="E83" s="15">
        <v>2290.92</v>
      </c>
      <c r="F83" s="16">
        <v>5.1000000000000004E-3</v>
      </c>
      <c r="G83" s="16"/>
    </row>
    <row r="84" spans="1:7" x14ac:dyDescent="0.35">
      <c r="A84" s="13" t="s">
        <v>571</v>
      </c>
      <c r="B84" s="33" t="s">
        <v>572</v>
      </c>
      <c r="C84" s="33" t="s">
        <v>55</v>
      </c>
      <c r="D84" s="14">
        <v>304443</v>
      </c>
      <c r="E84" s="15">
        <v>2233.09</v>
      </c>
      <c r="F84" s="16">
        <v>5.0000000000000001E-3</v>
      </c>
      <c r="G84" s="16"/>
    </row>
    <row r="85" spans="1:7" x14ac:dyDescent="0.35">
      <c r="A85" s="13" t="s">
        <v>85</v>
      </c>
      <c r="B85" s="33" t="s">
        <v>86</v>
      </c>
      <c r="C85" s="33" t="s">
        <v>63</v>
      </c>
      <c r="D85" s="14">
        <v>31616</v>
      </c>
      <c r="E85" s="15">
        <v>2026.11</v>
      </c>
      <c r="F85" s="16">
        <v>4.4999999999999997E-3</v>
      </c>
      <c r="G85" s="16"/>
    </row>
    <row r="86" spans="1:7" x14ac:dyDescent="0.35">
      <c r="A86" s="13" t="s">
        <v>656</v>
      </c>
      <c r="B86" s="33" t="s">
        <v>657</v>
      </c>
      <c r="C86" s="33" t="s">
        <v>44</v>
      </c>
      <c r="D86" s="14">
        <v>1672076</v>
      </c>
      <c r="E86" s="15">
        <v>1969.37</v>
      </c>
      <c r="F86" s="16">
        <v>4.4000000000000003E-3</v>
      </c>
      <c r="G86" s="16"/>
    </row>
    <row r="87" spans="1:7" x14ac:dyDescent="0.35">
      <c r="A87" s="13" t="s">
        <v>528</v>
      </c>
      <c r="B87" s="33" t="s">
        <v>529</v>
      </c>
      <c r="C87" s="33" t="s">
        <v>501</v>
      </c>
      <c r="D87" s="14">
        <v>139392</v>
      </c>
      <c r="E87" s="15">
        <v>1936.29</v>
      </c>
      <c r="F87" s="16">
        <v>4.3E-3</v>
      </c>
      <c r="G87" s="16"/>
    </row>
    <row r="88" spans="1:7" x14ac:dyDescent="0.35">
      <c r="A88" s="13" t="s">
        <v>1092</v>
      </c>
      <c r="B88" s="33" t="s">
        <v>1093</v>
      </c>
      <c r="C88" s="33" t="s">
        <v>19</v>
      </c>
      <c r="D88" s="14">
        <v>119362</v>
      </c>
      <c r="E88" s="15">
        <v>1918.03</v>
      </c>
      <c r="F88" s="16">
        <v>4.3E-3</v>
      </c>
      <c r="G88" s="16"/>
    </row>
    <row r="89" spans="1:7" x14ac:dyDescent="0.35">
      <c r="A89" s="13" t="s">
        <v>631</v>
      </c>
      <c r="B89" s="33" t="s">
        <v>632</v>
      </c>
      <c r="C89" s="33" t="s">
        <v>537</v>
      </c>
      <c r="D89" s="14">
        <v>16431</v>
      </c>
      <c r="E89" s="15">
        <v>1729.86</v>
      </c>
      <c r="F89" s="16">
        <v>3.8999999999999998E-3</v>
      </c>
      <c r="G89" s="16"/>
    </row>
    <row r="90" spans="1:7" x14ac:dyDescent="0.35">
      <c r="A90" s="13" t="s">
        <v>1047</v>
      </c>
      <c r="B90" s="33" t="s">
        <v>1048</v>
      </c>
      <c r="C90" s="33" t="s">
        <v>1012</v>
      </c>
      <c r="D90" s="14">
        <v>258894</v>
      </c>
      <c r="E90" s="15">
        <v>1726.95</v>
      </c>
      <c r="F90" s="16">
        <v>3.8999999999999998E-3</v>
      </c>
      <c r="G90" s="16"/>
    </row>
    <row r="91" spans="1:7" x14ac:dyDescent="0.35">
      <c r="A91" s="13" t="s">
        <v>1507</v>
      </c>
      <c r="B91" s="33" t="s">
        <v>1508</v>
      </c>
      <c r="C91" s="33" t="s">
        <v>562</v>
      </c>
      <c r="D91" s="14">
        <v>333171</v>
      </c>
      <c r="E91" s="15">
        <v>1629.87</v>
      </c>
      <c r="F91" s="16">
        <v>3.5999999999999999E-3</v>
      </c>
      <c r="G91" s="16"/>
    </row>
    <row r="92" spans="1:7" x14ac:dyDescent="0.35">
      <c r="A92" s="13" t="s">
        <v>519</v>
      </c>
      <c r="B92" s="33" t="s">
        <v>520</v>
      </c>
      <c r="C92" s="33" t="s">
        <v>55</v>
      </c>
      <c r="D92" s="14">
        <v>115906</v>
      </c>
      <c r="E92" s="15">
        <v>1466.44</v>
      </c>
      <c r="F92" s="16">
        <v>3.3E-3</v>
      </c>
      <c r="G92" s="16"/>
    </row>
    <row r="93" spans="1:7" x14ac:dyDescent="0.35">
      <c r="A93" s="13" t="s">
        <v>615</v>
      </c>
      <c r="B93" s="33" t="s">
        <v>616</v>
      </c>
      <c r="C93" s="33" t="s">
        <v>106</v>
      </c>
      <c r="D93" s="14">
        <v>248533</v>
      </c>
      <c r="E93" s="15">
        <v>1454.91</v>
      </c>
      <c r="F93" s="16">
        <v>3.2000000000000002E-3</v>
      </c>
      <c r="G93" s="16"/>
    </row>
    <row r="94" spans="1:7" x14ac:dyDescent="0.35">
      <c r="A94" s="13" t="s">
        <v>613</v>
      </c>
      <c r="B94" s="33" t="s">
        <v>614</v>
      </c>
      <c r="C94" s="33" t="s">
        <v>103</v>
      </c>
      <c r="D94" s="14">
        <v>179600</v>
      </c>
      <c r="E94" s="15">
        <v>1246.51</v>
      </c>
      <c r="F94" s="16">
        <v>2.8E-3</v>
      </c>
      <c r="G94" s="16"/>
    </row>
    <row r="95" spans="1:7" x14ac:dyDescent="0.35">
      <c r="A95" s="13" t="s">
        <v>1285</v>
      </c>
      <c r="B95" s="33" t="s">
        <v>1286</v>
      </c>
      <c r="C95" s="33" t="s">
        <v>1012</v>
      </c>
      <c r="D95" s="14">
        <v>95290</v>
      </c>
      <c r="E95" s="15">
        <v>1168.06</v>
      </c>
      <c r="F95" s="16">
        <v>2.5999999999999999E-3</v>
      </c>
      <c r="G95" s="16"/>
    </row>
    <row r="96" spans="1:7" x14ac:dyDescent="0.35">
      <c r="A96" s="13" t="s">
        <v>1147</v>
      </c>
      <c r="B96" s="33" t="s">
        <v>1148</v>
      </c>
      <c r="C96" s="33" t="s">
        <v>79</v>
      </c>
      <c r="D96" s="14">
        <v>1064808</v>
      </c>
      <c r="E96" s="15">
        <v>959.82</v>
      </c>
      <c r="F96" s="16">
        <v>2.0999999999999999E-3</v>
      </c>
      <c r="G96" s="16"/>
    </row>
    <row r="97" spans="1:7" x14ac:dyDescent="0.35">
      <c r="A97" s="13" t="s">
        <v>637</v>
      </c>
      <c r="B97" s="33" t="s">
        <v>638</v>
      </c>
      <c r="C97" s="33" t="s">
        <v>84</v>
      </c>
      <c r="D97" s="14">
        <v>203613</v>
      </c>
      <c r="E97" s="15">
        <v>387.29</v>
      </c>
      <c r="F97" s="16">
        <v>8.9999999999999998E-4</v>
      </c>
      <c r="G97" s="16"/>
    </row>
    <row r="98" spans="1:7" x14ac:dyDescent="0.35">
      <c r="A98" s="17" t="s">
        <v>120</v>
      </c>
      <c r="B98" s="34"/>
      <c r="C98" s="34"/>
      <c r="D98" s="18"/>
      <c r="E98" s="37">
        <v>435611.79</v>
      </c>
      <c r="F98" s="38">
        <v>0.97140000000000004</v>
      </c>
      <c r="G98" s="21"/>
    </row>
    <row r="99" spans="1:7" x14ac:dyDescent="0.35">
      <c r="A99" s="17"/>
      <c r="B99" s="34"/>
      <c r="C99" s="34"/>
      <c r="D99" s="18"/>
      <c r="E99" s="41"/>
      <c r="F99" s="21"/>
      <c r="G99" s="21"/>
    </row>
    <row r="100" spans="1:7" x14ac:dyDescent="0.35">
      <c r="A100" s="59" t="s">
        <v>171</v>
      </c>
      <c r="B100" s="34"/>
      <c r="C100" s="34"/>
      <c r="D100" s="18"/>
      <c r="E100" s="41"/>
      <c r="F100" s="21"/>
      <c r="G100" s="21"/>
    </row>
    <row r="101" spans="1:7" x14ac:dyDescent="0.35">
      <c r="A101" s="59" t="s">
        <v>641</v>
      </c>
      <c r="B101" s="33"/>
      <c r="C101" s="33"/>
      <c r="D101" s="14"/>
      <c r="E101" s="15"/>
      <c r="F101" s="16"/>
      <c r="G101" s="16"/>
    </row>
    <row r="102" spans="1:7" x14ac:dyDescent="0.35">
      <c r="A102" s="59" t="s">
        <v>642</v>
      </c>
      <c r="B102" s="33"/>
      <c r="C102" s="33"/>
      <c r="D102" s="14"/>
      <c r="E102" s="15"/>
      <c r="F102" s="16"/>
      <c r="G102" s="16"/>
    </row>
    <row r="103" spans="1:7" x14ac:dyDescent="0.35">
      <c r="A103" s="13" t="s">
        <v>643</v>
      </c>
      <c r="B103" s="33" t="s">
        <v>644</v>
      </c>
      <c r="C103" s="33" t="s">
        <v>39</v>
      </c>
      <c r="D103" s="14">
        <v>560944</v>
      </c>
      <c r="E103" s="15">
        <v>57.62</v>
      </c>
      <c r="F103" s="16">
        <v>1E-4</v>
      </c>
      <c r="G103" s="16">
        <v>6.3299999999999995E-2</v>
      </c>
    </row>
    <row r="104" spans="1:7" x14ac:dyDescent="0.35">
      <c r="A104" s="17" t="s">
        <v>120</v>
      </c>
      <c r="B104" s="34"/>
      <c r="C104" s="34"/>
      <c r="D104" s="18"/>
      <c r="E104" s="37">
        <v>57.62</v>
      </c>
      <c r="F104" s="38">
        <v>1E-4</v>
      </c>
      <c r="G104" s="21"/>
    </row>
    <row r="105" spans="1:7" x14ac:dyDescent="0.35">
      <c r="A105" s="24" t="s">
        <v>121</v>
      </c>
      <c r="B105" s="35"/>
      <c r="C105" s="35"/>
      <c r="D105" s="25"/>
      <c r="E105" s="30">
        <v>435669.41</v>
      </c>
      <c r="F105" s="31">
        <v>0.97150000000000003</v>
      </c>
      <c r="G105" s="21"/>
    </row>
    <row r="106" spans="1:7" x14ac:dyDescent="0.35">
      <c r="A106" s="13"/>
      <c r="B106" s="33"/>
      <c r="C106" s="33"/>
      <c r="D106" s="14"/>
      <c r="E106" s="15"/>
      <c r="F106" s="16"/>
      <c r="G106" s="16"/>
    </row>
    <row r="107" spans="1:7" x14ac:dyDescent="0.35">
      <c r="A107" s="13"/>
      <c r="B107" s="33"/>
      <c r="C107" s="33"/>
      <c r="D107" s="14"/>
      <c r="E107" s="15"/>
      <c r="F107" s="16"/>
      <c r="G107" s="16"/>
    </row>
    <row r="108" spans="1:7" x14ac:dyDescent="0.35">
      <c r="A108" s="17" t="s">
        <v>257</v>
      </c>
      <c r="B108" s="33"/>
      <c r="C108" s="33"/>
      <c r="D108" s="14"/>
      <c r="E108" s="15"/>
      <c r="F108" s="16"/>
      <c r="G108" s="16"/>
    </row>
    <row r="109" spans="1:7" x14ac:dyDescent="0.35">
      <c r="A109" s="13" t="s">
        <v>887</v>
      </c>
      <c r="B109" s="33" t="s">
        <v>888</v>
      </c>
      <c r="C109" s="33"/>
      <c r="D109" s="14">
        <v>1E-4</v>
      </c>
      <c r="E109" s="15">
        <v>0</v>
      </c>
      <c r="F109" s="16">
        <v>0</v>
      </c>
      <c r="G109" s="16"/>
    </row>
    <row r="110" spans="1:7" x14ac:dyDescent="0.35">
      <c r="A110" s="13"/>
      <c r="B110" s="33"/>
      <c r="C110" s="33"/>
      <c r="D110" s="14"/>
      <c r="E110" s="15"/>
      <c r="F110" s="16"/>
      <c r="G110" s="16"/>
    </row>
    <row r="111" spans="1:7" x14ac:dyDescent="0.35">
      <c r="A111" s="24" t="s">
        <v>121</v>
      </c>
      <c r="B111" s="35"/>
      <c r="C111" s="35"/>
      <c r="D111" s="25"/>
      <c r="E111" s="19">
        <v>0</v>
      </c>
      <c r="F111" s="20">
        <v>0</v>
      </c>
      <c r="G111" s="21"/>
    </row>
    <row r="112" spans="1:7" x14ac:dyDescent="0.35">
      <c r="A112" s="13"/>
      <c r="B112" s="33"/>
      <c r="C112" s="33"/>
      <c r="D112" s="14"/>
      <c r="E112" s="15"/>
      <c r="F112" s="16"/>
      <c r="G112" s="16"/>
    </row>
    <row r="113" spans="1:7" x14ac:dyDescent="0.35">
      <c r="A113" s="17" t="s">
        <v>262</v>
      </c>
      <c r="B113" s="33"/>
      <c r="C113" s="33"/>
      <c r="D113" s="14"/>
      <c r="E113" s="15"/>
      <c r="F113" s="16"/>
      <c r="G113" s="16"/>
    </row>
    <row r="114" spans="1:7" x14ac:dyDescent="0.35">
      <c r="A114" s="13" t="s">
        <v>263</v>
      </c>
      <c r="B114" s="33"/>
      <c r="C114" s="33"/>
      <c r="D114" s="14"/>
      <c r="E114" s="15">
        <v>13305.61</v>
      </c>
      <c r="F114" s="16">
        <v>2.9700000000000001E-2</v>
      </c>
      <c r="G114" s="16">
        <v>4.9306000000000003E-2</v>
      </c>
    </row>
    <row r="115" spans="1:7" x14ac:dyDescent="0.35">
      <c r="A115" s="17" t="s">
        <v>120</v>
      </c>
      <c r="B115" s="34"/>
      <c r="C115" s="34"/>
      <c r="D115" s="18"/>
      <c r="E115" s="37">
        <v>13305.61</v>
      </c>
      <c r="F115" s="38">
        <v>2.9700000000000001E-2</v>
      </c>
      <c r="G115" s="21"/>
    </row>
    <row r="116" spans="1:7" x14ac:dyDescent="0.35">
      <c r="A116" s="13"/>
      <c r="B116" s="33"/>
      <c r="C116" s="33"/>
      <c r="D116" s="14"/>
      <c r="E116" s="15"/>
      <c r="F116" s="16"/>
      <c r="G116" s="16"/>
    </row>
    <row r="117" spans="1:7" x14ac:dyDescent="0.35">
      <c r="A117" s="24" t="s">
        <v>121</v>
      </c>
      <c r="B117" s="35"/>
      <c r="C117" s="35"/>
      <c r="D117" s="25"/>
      <c r="E117" s="19">
        <v>13305.61</v>
      </c>
      <c r="F117" s="20">
        <v>2.9700000000000001E-2</v>
      </c>
      <c r="G117" s="21"/>
    </row>
    <row r="118" spans="1:7" x14ac:dyDescent="0.35">
      <c r="A118" s="13" t="s">
        <v>264</v>
      </c>
      <c r="B118" s="33"/>
      <c r="C118" s="33"/>
      <c r="D118" s="14"/>
      <c r="E118" s="15">
        <v>3.5947741999999998</v>
      </c>
      <c r="F118" s="16">
        <v>7.9999999999999996E-6</v>
      </c>
      <c r="G118" s="16"/>
    </row>
    <row r="119" spans="1:7" x14ac:dyDescent="0.35">
      <c r="A119" s="13" t="s">
        <v>265</v>
      </c>
      <c r="B119" s="33"/>
      <c r="C119" s="33"/>
      <c r="D119" s="14"/>
      <c r="E119" s="26">
        <v>-436.06477419999999</v>
      </c>
      <c r="F119" s="27">
        <v>-1.2080000000000001E-3</v>
      </c>
      <c r="G119" s="16">
        <v>4.9306000000000003E-2</v>
      </c>
    </row>
    <row r="120" spans="1:7" x14ac:dyDescent="0.35">
      <c r="A120" s="28" t="s">
        <v>266</v>
      </c>
      <c r="B120" s="36"/>
      <c r="C120" s="36"/>
      <c r="D120" s="29"/>
      <c r="E120" s="30">
        <v>448542.55</v>
      </c>
      <c r="F120" s="31">
        <v>1</v>
      </c>
      <c r="G120" s="31"/>
    </row>
    <row r="125" spans="1:7" x14ac:dyDescent="0.35">
      <c r="A125" s="1" t="s">
        <v>269</v>
      </c>
    </row>
    <row r="126" spans="1:7" x14ac:dyDescent="0.35">
      <c r="A126" s="48" t="s">
        <v>270</v>
      </c>
      <c r="B126" s="3" t="s">
        <v>248</v>
      </c>
    </row>
    <row r="127" spans="1:7" x14ac:dyDescent="0.35">
      <c r="A127" t="s">
        <v>271</v>
      </c>
    </row>
    <row r="128" spans="1:7" x14ac:dyDescent="0.35">
      <c r="A128" t="s">
        <v>272</v>
      </c>
      <c r="B128" t="s">
        <v>273</v>
      </c>
      <c r="C128" t="s">
        <v>273</v>
      </c>
    </row>
    <row r="129" spans="1:3" x14ac:dyDescent="0.35">
      <c r="B129" s="49">
        <v>46052</v>
      </c>
      <c r="C129" s="49">
        <v>46080</v>
      </c>
    </row>
    <row r="130" spans="1:3" x14ac:dyDescent="0.35">
      <c r="A130" t="s">
        <v>645</v>
      </c>
      <c r="B130">
        <v>104.238</v>
      </c>
      <c r="C130">
        <v>104.422</v>
      </c>
    </row>
    <row r="131" spans="1:3" x14ac:dyDescent="0.35">
      <c r="A131" t="s">
        <v>275</v>
      </c>
      <c r="B131">
        <v>40.432000000000002</v>
      </c>
      <c r="C131">
        <v>40.503999999999998</v>
      </c>
    </row>
    <row r="132" spans="1:3" x14ac:dyDescent="0.35">
      <c r="A132" t="s">
        <v>646</v>
      </c>
      <c r="B132">
        <v>87.938999999999993</v>
      </c>
      <c r="C132">
        <v>87.998999999999995</v>
      </c>
    </row>
    <row r="133" spans="1:3" x14ac:dyDescent="0.35">
      <c r="A133" t="s">
        <v>277</v>
      </c>
      <c r="B133">
        <v>33.537999999999997</v>
      </c>
      <c r="C133">
        <v>33.561</v>
      </c>
    </row>
    <row r="135" spans="1:3" x14ac:dyDescent="0.35">
      <c r="A135" t="s">
        <v>278</v>
      </c>
      <c r="B135" s="3" t="s">
        <v>248</v>
      </c>
    </row>
    <row r="136" spans="1:3" x14ac:dyDescent="0.35">
      <c r="A136" t="s">
        <v>279</v>
      </c>
      <c r="B136" s="3" t="s">
        <v>248</v>
      </c>
    </row>
    <row r="137" spans="1:3" ht="29" customHeight="1" x14ac:dyDescent="0.35">
      <c r="A137" s="48" t="s">
        <v>280</v>
      </c>
      <c r="B137" s="3" t="s">
        <v>248</v>
      </c>
    </row>
    <row r="138" spans="1:3" ht="29" customHeight="1" x14ac:dyDescent="0.35">
      <c r="A138" s="48" t="s">
        <v>281</v>
      </c>
      <c r="B138" s="3" t="s">
        <v>248</v>
      </c>
    </row>
    <row r="139" spans="1:3" x14ac:dyDescent="0.35">
      <c r="A139" t="s">
        <v>283</v>
      </c>
      <c r="B139" s="50">
        <v>0.2303</v>
      </c>
    </row>
    <row r="140" spans="1:3" ht="43.5" customHeight="1" x14ac:dyDescent="0.35">
      <c r="A140" s="48" t="s">
        <v>284</v>
      </c>
      <c r="B140" s="3" t="s">
        <v>248</v>
      </c>
    </row>
    <row r="141" spans="1:3" x14ac:dyDescent="0.35">
      <c r="B141" s="3"/>
    </row>
    <row r="142" spans="1:3" ht="29" customHeight="1" x14ac:dyDescent="0.35">
      <c r="A142" s="48" t="s">
        <v>285</v>
      </c>
      <c r="B142" s="3" t="s">
        <v>248</v>
      </c>
    </row>
    <row r="143" spans="1:3" ht="29" customHeight="1" x14ac:dyDescent="0.35">
      <c r="A143" s="48" t="s">
        <v>286</v>
      </c>
      <c r="B143">
        <v>2214.2399999999998</v>
      </c>
    </row>
    <row r="144" spans="1:3" ht="29" customHeight="1" x14ac:dyDescent="0.35">
      <c r="A144" s="48" t="s">
        <v>287</v>
      </c>
      <c r="B144" s="3" t="s">
        <v>248</v>
      </c>
    </row>
    <row r="145" spans="1:4" ht="29" customHeight="1" x14ac:dyDescent="0.35">
      <c r="A145" s="48" t="s">
        <v>288</v>
      </c>
      <c r="B145" s="3" t="s">
        <v>248</v>
      </c>
    </row>
    <row r="147" spans="1:4" ht="70" customHeight="1" x14ac:dyDescent="0.35">
      <c r="A147" s="75" t="s">
        <v>298</v>
      </c>
      <c r="B147" s="75" t="s">
        <v>299</v>
      </c>
      <c r="C147" s="75" t="s">
        <v>300</v>
      </c>
      <c r="D147" s="75" t="s">
        <v>301</v>
      </c>
    </row>
    <row r="148" spans="1:4" ht="70" customHeight="1" x14ac:dyDescent="0.35">
      <c r="A148" s="75" t="s">
        <v>1509</v>
      </c>
      <c r="B148" s="75"/>
      <c r="C148" s="75" t="s">
        <v>340</v>
      </c>
      <c r="D148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88"/>
  <sheetViews>
    <sheetView showGridLines="0" workbookViewId="0">
      <pane ySplit="4" topLeftCell="A80" activePane="bottomLeft" state="frozen"/>
      <selection pane="bottomLeft" activeCell="G99" sqref="G99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1510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1511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25</v>
      </c>
      <c r="B8" s="33" t="s">
        <v>26</v>
      </c>
      <c r="C8" s="33" t="s">
        <v>13</v>
      </c>
      <c r="D8" s="14">
        <v>1235789</v>
      </c>
      <c r="E8" s="15">
        <v>17040.29</v>
      </c>
      <c r="F8" s="16">
        <v>4.8099999999999997E-2</v>
      </c>
      <c r="G8" s="16"/>
    </row>
    <row r="9" spans="1:8" x14ac:dyDescent="0.35">
      <c r="A9" s="13" t="s">
        <v>489</v>
      </c>
      <c r="B9" s="33" t="s">
        <v>490</v>
      </c>
      <c r="C9" s="33" t="s">
        <v>13</v>
      </c>
      <c r="D9" s="14">
        <v>1264882</v>
      </c>
      <c r="E9" s="15">
        <v>15200.09</v>
      </c>
      <c r="F9" s="16">
        <v>4.2900000000000001E-2</v>
      </c>
      <c r="G9" s="16"/>
    </row>
    <row r="10" spans="1:8" x14ac:dyDescent="0.35">
      <c r="A10" s="13" t="s">
        <v>11</v>
      </c>
      <c r="B10" s="33" t="s">
        <v>12</v>
      </c>
      <c r="C10" s="33" t="s">
        <v>13</v>
      </c>
      <c r="D10" s="14">
        <v>1613634</v>
      </c>
      <c r="E10" s="15">
        <v>14325.04</v>
      </c>
      <c r="F10" s="16">
        <v>4.0399999999999998E-2</v>
      </c>
      <c r="G10" s="16"/>
    </row>
    <row r="11" spans="1:8" x14ac:dyDescent="0.35">
      <c r="A11" s="13" t="s">
        <v>23</v>
      </c>
      <c r="B11" s="33" t="s">
        <v>24</v>
      </c>
      <c r="C11" s="33" t="s">
        <v>19</v>
      </c>
      <c r="D11" s="14">
        <v>583607</v>
      </c>
      <c r="E11" s="15">
        <v>10967.73</v>
      </c>
      <c r="F11" s="16">
        <v>3.09E-2</v>
      </c>
      <c r="G11" s="16"/>
    </row>
    <row r="12" spans="1:8" x14ac:dyDescent="0.35">
      <c r="A12" s="13" t="s">
        <v>495</v>
      </c>
      <c r="B12" s="33" t="s">
        <v>496</v>
      </c>
      <c r="C12" s="33" t="s">
        <v>79</v>
      </c>
      <c r="D12" s="14">
        <v>2497975</v>
      </c>
      <c r="E12" s="15">
        <v>9539.77</v>
      </c>
      <c r="F12" s="16">
        <v>2.69E-2</v>
      </c>
      <c r="G12" s="16"/>
    </row>
    <row r="13" spans="1:8" x14ac:dyDescent="0.35">
      <c r="A13" s="13" t="s">
        <v>20</v>
      </c>
      <c r="B13" s="33" t="s">
        <v>21</v>
      </c>
      <c r="C13" s="33" t="s">
        <v>22</v>
      </c>
      <c r="D13" s="14">
        <v>647748</v>
      </c>
      <c r="E13" s="15">
        <v>9028.9599999999991</v>
      </c>
      <c r="F13" s="16">
        <v>2.5499999999999998E-2</v>
      </c>
      <c r="G13" s="16"/>
    </row>
    <row r="14" spans="1:8" x14ac:dyDescent="0.35">
      <c r="A14" s="13" t="s">
        <v>499</v>
      </c>
      <c r="B14" s="33" t="s">
        <v>500</v>
      </c>
      <c r="C14" s="33" t="s">
        <v>501</v>
      </c>
      <c r="D14" s="14">
        <v>566220</v>
      </c>
      <c r="E14" s="15">
        <v>7361.43</v>
      </c>
      <c r="F14" s="16">
        <v>2.0799999999999999E-2</v>
      </c>
      <c r="G14" s="16"/>
    </row>
    <row r="15" spans="1:8" x14ac:dyDescent="0.35">
      <c r="A15" s="13" t="s">
        <v>592</v>
      </c>
      <c r="B15" s="33" t="s">
        <v>593</v>
      </c>
      <c r="C15" s="33" t="s">
        <v>55</v>
      </c>
      <c r="D15" s="14">
        <v>709163</v>
      </c>
      <c r="E15" s="15">
        <v>7062.55</v>
      </c>
      <c r="F15" s="16">
        <v>1.9900000000000001E-2</v>
      </c>
      <c r="G15" s="16"/>
    </row>
    <row r="16" spans="1:8" x14ac:dyDescent="0.35">
      <c r="A16" s="13" t="s">
        <v>502</v>
      </c>
      <c r="B16" s="33" t="s">
        <v>503</v>
      </c>
      <c r="C16" s="33" t="s">
        <v>63</v>
      </c>
      <c r="D16" s="14">
        <v>391456</v>
      </c>
      <c r="E16" s="15">
        <v>6799.59</v>
      </c>
      <c r="F16" s="16">
        <v>1.9199999999999998E-2</v>
      </c>
      <c r="G16" s="16"/>
    </row>
    <row r="17" spans="1:7" x14ac:dyDescent="0.35">
      <c r="A17" s="13" t="s">
        <v>540</v>
      </c>
      <c r="B17" s="33" t="s">
        <v>541</v>
      </c>
      <c r="C17" s="33" t="s">
        <v>501</v>
      </c>
      <c r="D17" s="14">
        <v>217108</v>
      </c>
      <c r="E17" s="15">
        <v>5726.01</v>
      </c>
      <c r="F17" s="16">
        <v>1.61E-2</v>
      </c>
      <c r="G17" s="16"/>
    </row>
    <row r="18" spans="1:7" x14ac:dyDescent="0.35">
      <c r="A18" s="13" t="s">
        <v>486</v>
      </c>
      <c r="B18" s="33" t="s">
        <v>487</v>
      </c>
      <c r="C18" s="33" t="s">
        <v>488</v>
      </c>
      <c r="D18" s="14">
        <v>123037</v>
      </c>
      <c r="E18" s="15">
        <v>5263.89</v>
      </c>
      <c r="F18" s="16">
        <v>1.4800000000000001E-2</v>
      </c>
      <c r="G18" s="16"/>
    </row>
    <row r="19" spans="1:7" x14ac:dyDescent="0.35">
      <c r="A19" s="13" t="s">
        <v>677</v>
      </c>
      <c r="B19" s="33" t="s">
        <v>678</v>
      </c>
      <c r="C19" s="33" t="s">
        <v>562</v>
      </c>
      <c r="D19" s="14">
        <v>129015</v>
      </c>
      <c r="E19" s="15">
        <v>4967.34</v>
      </c>
      <c r="F19" s="16">
        <v>1.4E-2</v>
      </c>
      <c r="G19" s="16"/>
    </row>
    <row r="20" spans="1:7" x14ac:dyDescent="0.35">
      <c r="A20" s="13" t="s">
        <v>965</v>
      </c>
      <c r="B20" s="33" t="s">
        <v>966</v>
      </c>
      <c r="C20" s="33" t="s">
        <v>63</v>
      </c>
      <c r="D20" s="14">
        <v>1218013</v>
      </c>
      <c r="E20" s="15">
        <v>4747.8100000000004</v>
      </c>
      <c r="F20" s="16">
        <v>1.34E-2</v>
      </c>
      <c r="G20" s="16"/>
    </row>
    <row r="21" spans="1:7" x14ac:dyDescent="0.35">
      <c r="A21" s="13" t="s">
        <v>37</v>
      </c>
      <c r="B21" s="33" t="s">
        <v>38</v>
      </c>
      <c r="C21" s="33" t="s">
        <v>39</v>
      </c>
      <c r="D21" s="14">
        <v>134427</v>
      </c>
      <c r="E21" s="15">
        <v>4567.0200000000004</v>
      </c>
      <c r="F21" s="16">
        <v>1.29E-2</v>
      </c>
      <c r="G21" s="16"/>
    </row>
    <row r="22" spans="1:7" x14ac:dyDescent="0.35">
      <c r="A22" s="13" t="s">
        <v>493</v>
      </c>
      <c r="B22" s="33" t="s">
        <v>494</v>
      </c>
      <c r="C22" s="33" t="s">
        <v>55</v>
      </c>
      <c r="D22" s="14">
        <v>133237</v>
      </c>
      <c r="E22" s="15">
        <v>4468.1000000000004</v>
      </c>
      <c r="F22" s="16">
        <v>1.26E-2</v>
      </c>
      <c r="G22" s="16"/>
    </row>
    <row r="23" spans="1:7" x14ac:dyDescent="0.35">
      <c r="A23" s="13" t="s">
        <v>110</v>
      </c>
      <c r="B23" s="33" t="s">
        <v>111</v>
      </c>
      <c r="C23" s="33" t="s">
        <v>52</v>
      </c>
      <c r="D23" s="14">
        <v>450438</v>
      </c>
      <c r="E23" s="15">
        <v>4165.2</v>
      </c>
      <c r="F23" s="16">
        <v>1.17E-2</v>
      </c>
      <c r="G23" s="16"/>
    </row>
    <row r="24" spans="1:7" x14ac:dyDescent="0.35">
      <c r="A24" s="13" t="s">
        <v>552</v>
      </c>
      <c r="B24" s="33" t="s">
        <v>553</v>
      </c>
      <c r="C24" s="33" t="s">
        <v>22</v>
      </c>
      <c r="D24" s="14">
        <v>972332</v>
      </c>
      <c r="E24" s="15">
        <v>3747.37</v>
      </c>
      <c r="F24" s="16">
        <v>1.06E-2</v>
      </c>
      <c r="G24" s="16"/>
    </row>
    <row r="25" spans="1:7" x14ac:dyDescent="0.35">
      <c r="A25" s="13" t="s">
        <v>1053</v>
      </c>
      <c r="B25" s="33" t="s">
        <v>1054</v>
      </c>
      <c r="C25" s="33" t="s">
        <v>44</v>
      </c>
      <c r="D25" s="14">
        <v>96510</v>
      </c>
      <c r="E25" s="15">
        <v>3713.32</v>
      </c>
      <c r="F25" s="16">
        <v>1.0500000000000001E-2</v>
      </c>
      <c r="G25" s="16"/>
    </row>
    <row r="26" spans="1:7" x14ac:dyDescent="0.35">
      <c r="A26" s="13" t="s">
        <v>14</v>
      </c>
      <c r="B26" s="33" t="s">
        <v>15</v>
      </c>
      <c r="C26" s="33" t="s">
        <v>16</v>
      </c>
      <c r="D26" s="14">
        <v>2200000</v>
      </c>
      <c r="E26" s="15">
        <v>3645.62</v>
      </c>
      <c r="F26" s="16">
        <v>1.03E-2</v>
      </c>
      <c r="G26" s="16"/>
    </row>
    <row r="27" spans="1:7" x14ac:dyDescent="0.35">
      <c r="A27" s="13" t="s">
        <v>80</v>
      </c>
      <c r="B27" s="33" t="s">
        <v>81</v>
      </c>
      <c r="C27" s="33" t="s">
        <v>63</v>
      </c>
      <c r="D27" s="14">
        <v>162560</v>
      </c>
      <c r="E27" s="15">
        <v>3473.42</v>
      </c>
      <c r="F27" s="16">
        <v>9.7999999999999997E-3</v>
      </c>
      <c r="G27" s="16"/>
    </row>
    <row r="28" spans="1:7" x14ac:dyDescent="0.35">
      <c r="A28" s="13" t="s">
        <v>75</v>
      </c>
      <c r="B28" s="33" t="s">
        <v>76</v>
      </c>
      <c r="C28" s="33" t="s">
        <v>13</v>
      </c>
      <c r="D28" s="14">
        <v>246155</v>
      </c>
      <c r="E28" s="15">
        <v>3406.54</v>
      </c>
      <c r="F28" s="16">
        <v>9.5999999999999992E-3</v>
      </c>
      <c r="G28" s="16"/>
    </row>
    <row r="29" spans="1:7" x14ac:dyDescent="0.35">
      <c r="A29" s="13" t="s">
        <v>33</v>
      </c>
      <c r="B29" s="33" t="s">
        <v>34</v>
      </c>
      <c r="C29" s="33" t="s">
        <v>32</v>
      </c>
      <c r="D29" s="14">
        <v>762646</v>
      </c>
      <c r="E29" s="15">
        <v>3391.49</v>
      </c>
      <c r="F29" s="16">
        <v>9.5999999999999992E-3</v>
      </c>
      <c r="G29" s="16"/>
    </row>
    <row r="30" spans="1:7" x14ac:dyDescent="0.35">
      <c r="A30" s="13" t="s">
        <v>960</v>
      </c>
      <c r="B30" s="33" t="s">
        <v>961</v>
      </c>
      <c r="C30" s="33" t="s">
        <v>962</v>
      </c>
      <c r="D30" s="14">
        <v>68078</v>
      </c>
      <c r="E30" s="15">
        <v>3286.26</v>
      </c>
      <c r="F30" s="16">
        <v>9.2999999999999992E-3</v>
      </c>
      <c r="G30" s="16"/>
    </row>
    <row r="31" spans="1:7" x14ac:dyDescent="0.35">
      <c r="A31" s="13" t="s">
        <v>58</v>
      </c>
      <c r="B31" s="33" t="s">
        <v>59</v>
      </c>
      <c r="C31" s="33" t="s">
        <v>60</v>
      </c>
      <c r="D31" s="14">
        <v>1018943</v>
      </c>
      <c r="E31" s="15">
        <v>3195.41</v>
      </c>
      <c r="F31" s="16">
        <v>8.9999999999999993E-3</v>
      </c>
      <c r="G31" s="16"/>
    </row>
    <row r="32" spans="1:7" x14ac:dyDescent="0.35">
      <c r="A32" s="13" t="s">
        <v>1314</v>
      </c>
      <c r="B32" s="33" t="s">
        <v>1315</v>
      </c>
      <c r="C32" s="33" t="s">
        <v>63</v>
      </c>
      <c r="D32" s="14">
        <v>296613</v>
      </c>
      <c r="E32" s="15">
        <v>3190.96</v>
      </c>
      <c r="F32" s="16">
        <v>8.9999999999999993E-3</v>
      </c>
      <c r="G32" s="16"/>
    </row>
    <row r="33" spans="1:7" x14ac:dyDescent="0.35">
      <c r="A33" s="13" t="s">
        <v>683</v>
      </c>
      <c r="B33" s="33" t="s">
        <v>684</v>
      </c>
      <c r="C33" s="33" t="s">
        <v>106</v>
      </c>
      <c r="D33" s="14">
        <v>23357</v>
      </c>
      <c r="E33" s="15">
        <v>3154.13</v>
      </c>
      <c r="F33" s="16">
        <v>8.8999999999999999E-3</v>
      </c>
      <c r="G33" s="16"/>
    </row>
    <row r="34" spans="1:7" x14ac:dyDescent="0.35">
      <c r="A34" s="13" t="s">
        <v>72</v>
      </c>
      <c r="B34" s="33" t="s">
        <v>73</v>
      </c>
      <c r="C34" s="33" t="s">
        <v>74</v>
      </c>
      <c r="D34" s="14">
        <v>316479</v>
      </c>
      <c r="E34" s="15">
        <v>2983.29</v>
      </c>
      <c r="F34" s="16">
        <v>8.3999999999999995E-3</v>
      </c>
      <c r="G34" s="16"/>
    </row>
    <row r="35" spans="1:7" x14ac:dyDescent="0.35">
      <c r="A35" s="13" t="s">
        <v>491</v>
      </c>
      <c r="B35" s="33" t="s">
        <v>492</v>
      </c>
      <c r="C35" s="33" t="s">
        <v>100</v>
      </c>
      <c r="D35" s="14">
        <v>120000</v>
      </c>
      <c r="E35" s="15">
        <v>2931.96</v>
      </c>
      <c r="F35" s="16">
        <v>8.3000000000000001E-3</v>
      </c>
      <c r="G35" s="16"/>
    </row>
    <row r="36" spans="1:7" x14ac:dyDescent="0.35">
      <c r="A36" s="13" t="s">
        <v>993</v>
      </c>
      <c r="B36" s="33" t="s">
        <v>994</v>
      </c>
      <c r="C36" s="33" t="s">
        <v>74</v>
      </c>
      <c r="D36" s="14">
        <v>36515</v>
      </c>
      <c r="E36" s="15">
        <v>2856.02</v>
      </c>
      <c r="F36" s="16">
        <v>8.0999999999999996E-3</v>
      </c>
      <c r="G36" s="16"/>
    </row>
    <row r="37" spans="1:7" x14ac:dyDescent="0.35">
      <c r="A37" s="13" t="s">
        <v>575</v>
      </c>
      <c r="B37" s="33" t="s">
        <v>576</v>
      </c>
      <c r="C37" s="33" t="s">
        <v>13</v>
      </c>
      <c r="D37" s="14">
        <v>287967</v>
      </c>
      <c r="E37" s="15">
        <v>2852.31</v>
      </c>
      <c r="F37" s="16">
        <v>8.0000000000000002E-3</v>
      </c>
      <c r="G37" s="16"/>
    </row>
    <row r="38" spans="1:7" x14ac:dyDescent="0.35">
      <c r="A38" s="13" t="s">
        <v>98</v>
      </c>
      <c r="B38" s="33" t="s">
        <v>99</v>
      </c>
      <c r="C38" s="33" t="s">
        <v>100</v>
      </c>
      <c r="D38" s="14">
        <v>105000</v>
      </c>
      <c r="E38" s="15">
        <v>2842.46</v>
      </c>
      <c r="F38" s="16">
        <v>8.0000000000000002E-3</v>
      </c>
      <c r="G38" s="16"/>
    </row>
    <row r="39" spans="1:7" x14ac:dyDescent="0.35">
      <c r="A39" s="13" t="s">
        <v>533</v>
      </c>
      <c r="B39" s="33" t="s">
        <v>534</v>
      </c>
      <c r="C39" s="33" t="s">
        <v>501</v>
      </c>
      <c r="D39" s="14">
        <v>200181</v>
      </c>
      <c r="E39" s="15">
        <v>2718.06</v>
      </c>
      <c r="F39" s="16">
        <v>7.7000000000000002E-3</v>
      </c>
      <c r="G39" s="16"/>
    </row>
    <row r="40" spans="1:7" x14ac:dyDescent="0.35">
      <c r="A40" s="13" t="s">
        <v>42</v>
      </c>
      <c r="B40" s="33" t="s">
        <v>43</v>
      </c>
      <c r="C40" s="33" t="s">
        <v>44</v>
      </c>
      <c r="D40" s="14">
        <v>1085101</v>
      </c>
      <c r="E40" s="15">
        <v>2672.6</v>
      </c>
      <c r="F40" s="16">
        <v>7.4999999999999997E-3</v>
      </c>
      <c r="G40" s="16"/>
    </row>
    <row r="41" spans="1:7" x14ac:dyDescent="0.35">
      <c r="A41" s="13" t="s">
        <v>40</v>
      </c>
      <c r="B41" s="33" t="s">
        <v>41</v>
      </c>
      <c r="C41" s="33" t="s">
        <v>22</v>
      </c>
      <c r="D41" s="14">
        <v>606678</v>
      </c>
      <c r="E41" s="15">
        <v>2661.8</v>
      </c>
      <c r="F41" s="16">
        <v>7.4999999999999997E-3</v>
      </c>
      <c r="G41" s="16"/>
    </row>
    <row r="42" spans="1:7" x14ac:dyDescent="0.35">
      <c r="A42" s="13" t="s">
        <v>567</v>
      </c>
      <c r="B42" s="33" t="s">
        <v>568</v>
      </c>
      <c r="C42" s="33" t="s">
        <v>13</v>
      </c>
      <c r="D42" s="14">
        <v>1660333</v>
      </c>
      <c r="E42" s="15">
        <v>2612.87</v>
      </c>
      <c r="F42" s="16">
        <v>7.4000000000000003E-3</v>
      </c>
      <c r="G42" s="16"/>
    </row>
    <row r="43" spans="1:7" x14ac:dyDescent="0.35">
      <c r="A43" s="13" t="s">
        <v>66</v>
      </c>
      <c r="B43" s="33" t="s">
        <v>67</v>
      </c>
      <c r="C43" s="33" t="s">
        <v>39</v>
      </c>
      <c r="D43" s="14">
        <v>66667</v>
      </c>
      <c r="E43" s="15">
        <v>2579.81</v>
      </c>
      <c r="F43" s="16">
        <v>7.3000000000000001E-3</v>
      </c>
      <c r="G43" s="16"/>
    </row>
    <row r="44" spans="1:7" x14ac:dyDescent="0.35">
      <c r="A44" s="13" t="s">
        <v>56</v>
      </c>
      <c r="B44" s="33" t="s">
        <v>57</v>
      </c>
      <c r="C44" s="33" t="s">
        <v>29</v>
      </c>
      <c r="D44" s="14">
        <v>20139</v>
      </c>
      <c r="E44" s="15">
        <v>2553.02</v>
      </c>
      <c r="F44" s="16">
        <v>7.1999999999999998E-3</v>
      </c>
      <c r="G44" s="16"/>
    </row>
    <row r="45" spans="1:7" x14ac:dyDescent="0.35">
      <c r="A45" s="13" t="s">
        <v>550</v>
      </c>
      <c r="B45" s="33" t="s">
        <v>551</v>
      </c>
      <c r="C45" s="33" t="s">
        <v>60</v>
      </c>
      <c r="D45" s="14">
        <v>108181</v>
      </c>
      <c r="E45" s="15">
        <v>2529.38</v>
      </c>
      <c r="F45" s="16">
        <v>7.1000000000000004E-3</v>
      </c>
      <c r="G45" s="16"/>
    </row>
    <row r="46" spans="1:7" x14ac:dyDescent="0.35">
      <c r="A46" s="13" t="s">
        <v>85</v>
      </c>
      <c r="B46" s="33" t="s">
        <v>86</v>
      </c>
      <c r="C46" s="33" t="s">
        <v>63</v>
      </c>
      <c r="D46" s="14">
        <v>38606</v>
      </c>
      <c r="E46" s="15">
        <v>2474.0700000000002</v>
      </c>
      <c r="F46" s="16">
        <v>7.0000000000000001E-3</v>
      </c>
      <c r="G46" s="16"/>
    </row>
    <row r="47" spans="1:7" x14ac:dyDescent="0.35">
      <c r="A47" s="13" t="s">
        <v>1512</v>
      </c>
      <c r="B47" s="33" t="s">
        <v>1513</v>
      </c>
      <c r="C47" s="33" t="s">
        <v>537</v>
      </c>
      <c r="D47" s="14">
        <v>83163</v>
      </c>
      <c r="E47" s="15">
        <v>2441.08</v>
      </c>
      <c r="F47" s="16">
        <v>6.8999999999999999E-3</v>
      </c>
      <c r="G47" s="16"/>
    </row>
    <row r="48" spans="1:7" x14ac:dyDescent="0.35">
      <c r="A48" s="13" t="s">
        <v>619</v>
      </c>
      <c r="B48" s="33" t="s">
        <v>620</v>
      </c>
      <c r="C48" s="33" t="s">
        <v>44</v>
      </c>
      <c r="D48" s="14">
        <v>793833</v>
      </c>
      <c r="E48" s="15">
        <v>2395.39</v>
      </c>
      <c r="F48" s="16">
        <v>6.7999999999999996E-3</v>
      </c>
      <c r="G48" s="16"/>
    </row>
    <row r="49" spans="1:7" x14ac:dyDescent="0.35">
      <c r="A49" s="13" t="s">
        <v>938</v>
      </c>
      <c r="B49" s="33" t="s">
        <v>939</v>
      </c>
      <c r="C49" s="33" t="s">
        <v>13</v>
      </c>
      <c r="D49" s="14">
        <v>1150000</v>
      </c>
      <c r="E49" s="15">
        <v>2326.11</v>
      </c>
      <c r="F49" s="16">
        <v>6.6E-3</v>
      </c>
      <c r="G49" s="16"/>
    </row>
    <row r="50" spans="1:7" x14ac:dyDescent="0.35">
      <c r="A50" s="13" t="s">
        <v>948</v>
      </c>
      <c r="B50" s="33" t="s">
        <v>949</v>
      </c>
      <c r="C50" s="33" t="s">
        <v>583</v>
      </c>
      <c r="D50" s="14">
        <v>332025</v>
      </c>
      <c r="E50" s="15">
        <v>2116.33</v>
      </c>
      <c r="F50" s="16">
        <v>6.0000000000000001E-3</v>
      </c>
      <c r="G50" s="16"/>
    </row>
    <row r="51" spans="1:7" x14ac:dyDescent="0.35">
      <c r="A51" s="13" t="s">
        <v>548</v>
      </c>
      <c r="B51" s="33" t="s">
        <v>549</v>
      </c>
      <c r="C51" s="33" t="s">
        <v>39</v>
      </c>
      <c r="D51" s="14">
        <v>14225</v>
      </c>
      <c r="E51" s="15">
        <v>2113.41</v>
      </c>
      <c r="F51" s="16">
        <v>6.0000000000000001E-3</v>
      </c>
      <c r="G51" s="16"/>
    </row>
    <row r="52" spans="1:7" x14ac:dyDescent="0.35">
      <c r="A52" s="13" t="s">
        <v>650</v>
      </c>
      <c r="B52" s="33" t="s">
        <v>651</v>
      </c>
      <c r="C52" s="33" t="s">
        <v>114</v>
      </c>
      <c r="D52" s="14">
        <v>265255</v>
      </c>
      <c r="E52" s="15">
        <v>2091.9299999999998</v>
      </c>
      <c r="F52" s="16">
        <v>5.8999999999999999E-3</v>
      </c>
      <c r="G52" s="16"/>
    </row>
    <row r="53" spans="1:7" x14ac:dyDescent="0.35">
      <c r="A53" s="13" t="s">
        <v>967</v>
      </c>
      <c r="B53" s="33" t="s">
        <v>968</v>
      </c>
      <c r="C53" s="33" t="s">
        <v>89</v>
      </c>
      <c r="D53" s="14">
        <v>1470</v>
      </c>
      <c r="E53" s="15">
        <v>2072.48</v>
      </c>
      <c r="F53" s="16">
        <v>5.7999999999999996E-3</v>
      </c>
      <c r="G53" s="16"/>
    </row>
    <row r="54" spans="1:7" x14ac:dyDescent="0.35">
      <c r="A54" s="13" t="s">
        <v>926</v>
      </c>
      <c r="B54" s="33" t="s">
        <v>927</v>
      </c>
      <c r="C54" s="33" t="s">
        <v>13</v>
      </c>
      <c r="D54" s="14">
        <v>211872</v>
      </c>
      <c r="E54" s="15">
        <v>2030.48</v>
      </c>
      <c r="F54" s="16">
        <v>5.7000000000000002E-3</v>
      </c>
      <c r="G54" s="16"/>
    </row>
    <row r="55" spans="1:7" x14ac:dyDescent="0.35">
      <c r="A55" s="13" t="s">
        <v>93</v>
      </c>
      <c r="B55" s="33" t="s">
        <v>94</v>
      </c>
      <c r="C55" s="33" t="s">
        <v>95</v>
      </c>
      <c r="D55" s="14">
        <v>696344</v>
      </c>
      <c r="E55" s="15">
        <v>1947.67</v>
      </c>
      <c r="F55" s="16">
        <v>5.4999999999999997E-3</v>
      </c>
      <c r="G55" s="16"/>
    </row>
    <row r="56" spans="1:7" x14ac:dyDescent="0.35">
      <c r="A56" s="13" t="s">
        <v>1514</v>
      </c>
      <c r="B56" s="33" t="s">
        <v>1515</v>
      </c>
      <c r="C56" s="33" t="s">
        <v>13</v>
      </c>
      <c r="D56" s="14">
        <v>600000</v>
      </c>
      <c r="E56" s="15">
        <v>1918.5</v>
      </c>
      <c r="F56" s="16">
        <v>5.4000000000000003E-3</v>
      </c>
      <c r="G56" s="16"/>
    </row>
    <row r="57" spans="1:7" x14ac:dyDescent="0.35">
      <c r="A57" s="13" t="s">
        <v>1145</v>
      </c>
      <c r="B57" s="33" t="s">
        <v>1146</v>
      </c>
      <c r="C57" s="33" t="s">
        <v>562</v>
      </c>
      <c r="D57" s="14">
        <v>257475</v>
      </c>
      <c r="E57" s="15">
        <v>1882.14</v>
      </c>
      <c r="F57" s="16">
        <v>5.3E-3</v>
      </c>
      <c r="G57" s="16"/>
    </row>
    <row r="58" spans="1:7" x14ac:dyDescent="0.35">
      <c r="A58" s="13" t="s">
        <v>1137</v>
      </c>
      <c r="B58" s="33" t="s">
        <v>1138</v>
      </c>
      <c r="C58" s="33" t="s">
        <v>29</v>
      </c>
      <c r="D58" s="14">
        <v>7143</v>
      </c>
      <c r="E58" s="15">
        <v>1862.54</v>
      </c>
      <c r="F58" s="16">
        <v>5.3E-3</v>
      </c>
      <c r="G58" s="16"/>
    </row>
    <row r="59" spans="1:7" x14ac:dyDescent="0.35">
      <c r="A59" s="13" t="s">
        <v>924</v>
      </c>
      <c r="B59" s="33" t="s">
        <v>925</v>
      </c>
      <c r="C59" s="33" t="s">
        <v>19</v>
      </c>
      <c r="D59" s="14">
        <v>400000</v>
      </c>
      <c r="E59" s="15">
        <v>1819.8</v>
      </c>
      <c r="F59" s="16">
        <v>5.1000000000000004E-3</v>
      </c>
      <c r="G59" s="16"/>
    </row>
    <row r="60" spans="1:7" x14ac:dyDescent="0.35">
      <c r="A60" s="13" t="s">
        <v>504</v>
      </c>
      <c r="B60" s="33" t="s">
        <v>505</v>
      </c>
      <c r="C60" s="33" t="s">
        <v>63</v>
      </c>
      <c r="D60" s="14">
        <v>41452</v>
      </c>
      <c r="E60" s="15">
        <v>1796.24</v>
      </c>
      <c r="F60" s="16">
        <v>5.1000000000000004E-3</v>
      </c>
      <c r="G60" s="16"/>
    </row>
    <row r="61" spans="1:7" x14ac:dyDescent="0.35">
      <c r="A61" s="13" t="s">
        <v>1516</v>
      </c>
      <c r="B61" s="33" t="s">
        <v>1517</v>
      </c>
      <c r="C61" s="33" t="s">
        <v>44</v>
      </c>
      <c r="D61" s="14">
        <v>90065</v>
      </c>
      <c r="E61" s="15">
        <v>1796.08</v>
      </c>
      <c r="F61" s="16">
        <v>5.1000000000000004E-3</v>
      </c>
      <c r="G61" s="16"/>
    </row>
    <row r="62" spans="1:7" x14ac:dyDescent="0.35">
      <c r="A62" s="13" t="s">
        <v>1092</v>
      </c>
      <c r="B62" s="33" t="s">
        <v>1093</v>
      </c>
      <c r="C62" s="33" t="s">
        <v>19</v>
      </c>
      <c r="D62" s="14">
        <v>110863</v>
      </c>
      <c r="E62" s="15">
        <v>1781.46</v>
      </c>
      <c r="F62" s="16">
        <v>5.0000000000000001E-3</v>
      </c>
      <c r="G62" s="16"/>
    </row>
    <row r="63" spans="1:7" x14ac:dyDescent="0.35">
      <c r="A63" s="13" t="s">
        <v>1518</v>
      </c>
      <c r="B63" s="33" t="s">
        <v>1519</v>
      </c>
      <c r="C63" s="33" t="s">
        <v>106</v>
      </c>
      <c r="D63" s="14">
        <v>27845</v>
      </c>
      <c r="E63" s="15">
        <v>1742.12</v>
      </c>
      <c r="F63" s="16">
        <v>4.8999999999999998E-3</v>
      </c>
      <c r="G63" s="16"/>
    </row>
    <row r="64" spans="1:7" x14ac:dyDescent="0.35">
      <c r="A64" s="13" t="s">
        <v>1520</v>
      </c>
      <c r="B64" s="33" t="s">
        <v>1521</v>
      </c>
      <c r="C64" s="33" t="s">
        <v>89</v>
      </c>
      <c r="D64" s="14">
        <v>10997</v>
      </c>
      <c r="E64" s="15">
        <v>1667.59</v>
      </c>
      <c r="F64" s="16">
        <v>4.7000000000000002E-3</v>
      </c>
      <c r="G64" s="16"/>
    </row>
    <row r="65" spans="1:7" x14ac:dyDescent="0.35">
      <c r="A65" s="13" t="s">
        <v>617</v>
      </c>
      <c r="B65" s="33" t="s">
        <v>618</v>
      </c>
      <c r="C65" s="33" t="s">
        <v>63</v>
      </c>
      <c r="D65" s="14">
        <v>12450</v>
      </c>
      <c r="E65" s="15">
        <v>1596.71</v>
      </c>
      <c r="F65" s="16">
        <v>4.4999999999999997E-3</v>
      </c>
      <c r="G65" s="16"/>
    </row>
    <row r="66" spans="1:7" x14ac:dyDescent="0.35">
      <c r="A66" s="13" t="s">
        <v>17</v>
      </c>
      <c r="B66" s="33" t="s">
        <v>18</v>
      </c>
      <c r="C66" s="33" t="s">
        <v>19</v>
      </c>
      <c r="D66" s="14">
        <v>15000000</v>
      </c>
      <c r="E66" s="15">
        <v>1588.5</v>
      </c>
      <c r="F66" s="16">
        <v>4.4999999999999997E-3</v>
      </c>
      <c r="G66" s="16"/>
    </row>
    <row r="67" spans="1:7" x14ac:dyDescent="0.35">
      <c r="A67" s="13" t="s">
        <v>1522</v>
      </c>
      <c r="B67" s="33" t="s">
        <v>1523</v>
      </c>
      <c r="C67" s="33" t="s">
        <v>556</v>
      </c>
      <c r="D67" s="14">
        <v>859684</v>
      </c>
      <c r="E67" s="15">
        <v>1579.76</v>
      </c>
      <c r="F67" s="16">
        <v>4.4999999999999997E-3</v>
      </c>
      <c r="G67" s="16"/>
    </row>
    <row r="68" spans="1:7" x14ac:dyDescent="0.35">
      <c r="A68" s="13" t="s">
        <v>1524</v>
      </c>
      <c r="B68" s="33" t="s">
        <v>1525</v>
      </c>
      <c r="C68" s="33" t="s">
        <v>556</v>
      </c>
      <c r="D68" s="14">
        <v>100000</v>
      </c>
      <c r="E68" s="15">
        <v>1562.6</v>
      </c>
      <c r="F68" s="16">
        <v>4.4000000000000003E-3</v>
      </c>
      <c r="G68" s="16"/>
    </row>
    <row r="69" spans="1:7" x14ac:dyDescent="0.35">
      <c r="A69" s="13" t="s">
        <v>579</v>
      </c>
      <c r="B69" s="33" t="s">
        <v>580</v>
      </c>
      <c r="C69" s="33" t="s">
        <v>501</v>
      </c>
      <c r="D69" s="14">
        <v>65197</v>
      </c>
      <c r="E69" s="15">
        <v>1497.25</v>
      </c>
      <c r="F69" s="16">
        <v>4.1999999999999997E-3</v>
      </c>
      <c r="G69" s="16"/>
    </row>
    <row r="70" spans="1:7" x14ac:dyDescent="0.35">
      <c r="A70" s="13" t="s">
        <v>508</v>
      </c>
      <c r="B70" s="33" t="s">
        <v>509</v>
      </c>
      <c r="C70" s="33" t="s">
        <v>89</v>
      </c>
      <c r="D70" s="14">
        <v>148000</v>
      </c>
      <c r="E70" s="15">
        <v>1478.22</v>
      </c>
      <c r="F70" s="16">
        <v>4.1999999999999997E-3</v>
      </c>
      <c r="G70" s="16"/>
    </row>
    <row r="71" spans="1:7" x14ac:dyDescent="0.35">
      <c r="A71" s="13" t="s">
        <v>68</v>
      </c>
      <c r="B71" s="33" t="s">
        <v>69</v>
      </c>
      <c r="C71" s="33" t="s">
        <v>16</v>
      </c>
      <c r="D71" s="14">
        <v>672713</v>
      </c>
      <c r="E71" s="15">
        <v>1428.37</v>
      </c>
      <c r="F71" s="16">
        <v>4.0000000000000001E-3</v>
      </c>
      <c r="G71" s="16"/>
    </row>
    <row r="72" spans="1:7" x14ac:dyDescent="0.35">
      <c r="A72" s="13" t="s">
        <v>23</v>
      </c>
      <c r="B72" s="33" t="s">
        <v>1526</v>
      </c>
      <c r="C72" s="33" t="s">
        <v>19</v>
      </c>
      <c r="D72" s="14">
        <v>90000</v>
      </c>
      <c r="E72" s="15">
        <v>1330.25</v>
      </c>
      <c r="F72" s="16">
        <v>3.8E-3</v>
      </c>
      <c r="G72" s="16"/>
    </row>
    <row r="73" spans="1:7" x14ac:dyDescent="0.35">
      <c r="A73" s="13" t="s">
        <v>1104</v>
      </c>
      <c r="B73" s="33" t="s">
        <v>1105</v>
      </c>
      <c r="C73" s="33" t="s">
        <v>32</v>
      </c>
      <c r="D73" s="14">
        <v>104450</v>
      </c>
      <c r="E73" s="15">
        <v>1321.5</v>
      </c>
      <c r="F73" s="16">
        <v>3.7000000000000002E-3</v>
      </c>
      <c r="G73" s="16"/>
    </row>
    <row r="74" spans="1:7" x14ac:dyDescent="0.35">
      <c r="A74" s="13" t="s">
        <v>1527</v>
      </c>
      <c r="B74" s="33" t="s">
        <v>1528</v>
      </c>
      <c r="C74" s="33" t="s">
        <v>523</v>
      </c>
      <c r="D74" s="14">
        <v>355095</v>
      </c>
      <c r="E74" s="15">
        <v>1316.34</v>
      </c>
      <c r="F74" s="16">
        <v>3.7000000000000002E-3</v>
      </c>
      <c r="G74" s="16"/>
    </row>
    <row r="75" spans="1:7" x14ac:dyDescent="0.35">
      <c r="A75" s="13" t="s">
        <v>956</v>
      </c>
      <c r="B75" s="33" t="s">
        <v>957</v>
      </c>
      <c r="C75" s="33" t="s">
        <v>55</v>
      </c>
      <c r="D75" s="14">
        <v>65896</v>
      </c>
      <c r="E75" s="15">
        <v>1313.57</v>
      </c>
      <c r="F75" s="16">
        <v>3.7000000000000002E-3</v>
      </c>
      <c r="G75" s="16"/>
    </row>
    <row r="76" spans="1:7" x14ac:dyDescent="0.35">
      <c r="A76" s="13" t="s">
        <v>1529</v>
      </c>
      <c r="B76" s="33" t="s">
        <v>1530</v>
      </c>
      <c r="C76" s="33" t="s">
        <v>114</v>
      </c>
      <c r="D76" s="14">
        <v>128584</v>
      </c>
      <c r="E76" s="15">
        <v>1305.06</v>
      </c>
      <c r="F76" s="16">
        <v>3.7000000000000002E-3</v>
      </c>
      <c r="G76" s="16"/>
    </row>
    <row r="77" spans="1:7" x14ac:dyDescent="0.35">
      <c r="A77" s="13" t="s">
        <v>512</v>
      </c>
      <c r="B77" s="33" t="s">
        <v>513</v>
      </c>
      <c r="C77" s="33" t="s">
        <v>39</v>
      </c>
      <c r="D77" s="14">
        <v>173460</v>
      </c>
      <c r="E77" s="15">
        <v>1233.1300000000001</v>
      </c>
      <c r="F77" s="16">
        <v>3.5000000000000001E-3</v>
      </c>
      <c r="G77" s="16"/>
    </row>
    <row r="78" spans="1:7" x14ac:dyDescent="0.35">
      <c r="A78" s="13" t="s">
        <v>1531</v>
      </c>
      <c r="B78" s="33" t="s">
        <v>1532</v>
      </c>
      <c r="C78" s="33" t="s">
        <v>103</v>
      </c>
      <c r="D78" s="14">
        <v>232114</v>
      </c>
      <c r="E78" s="15">
        <v>1229.74</v>
      </c>
      <c r="F78" s="16">
        <v>3.5000000000000001E-3</v>
      </c>
      <c r="G78" s="16"/>
    </row>
    <row r="79" spans="1:7" x14ac:dyDescent="0.35">
      <c r="A79" s="13" t="s">
        <v>573</v>
      </c>
      <c r="B79" s="33" t="s">
        <v>574</v>
      </c>
      <c r="C79" s="33" t="s">
        <v>89</v>
      </c>
      <c r="D79" s="14">
        <v>15676</v>
      </c>
      <c r="E79" s="15">
        <v>1179.78</v>
      </c>
      <c r="F79" s="16">
        <v>3.3E-3</v>
      </c>
      <c r="G79" s="16"/>
    </row>
    <row r="80" spans="1:7" x14ac:dyDescent="0.35">
      <c r="A80" s="13" t="s">
        <v>687</v>
      </c>
      <c r="B80" s="33" t="s">
        <v>688</v>
      </c>
      <c r="C80" s="33" t="s">
        <v>583</v>
      </c>
      <c r="D80" s="14">
        <v>51770</v>
      </c>
      <c r="E80" s="15">
        <v>1149.29</v>
      </c>
      <c r="F80" s="16">
        <v>3.2000000000000002E-3</v>
      </c>
      <c r="G80" s="16"/>
    </row>
    <row r="81" spans="1:7" x14ac:dyDescent="0.35">
      <c r="A81" s="13" t="s">
        <v>604</v>
      </c>
      <c r="B81" s="33" t="s">
        <v>605</v>
      </c>
      <c r="C81" s="33" t="s">
        <v>106</v>
      </c>
      <c r="D81" s="14">
        <v>41222</v>
      </c>
      <c r="E81" s="15">
        <v>1056.19</v>
      </c>
      <c r="F81" s="16">
        <v>3.0000000000000001E-3</v>
      </c>
      <c r="G81" s="16"/>
    </row>
    <row r="82" spans="1:7" x14ac:dyDescent="0.35">
      <c r="A82" s="13" t="s">
        <v>1533</v>
      </c>
      <c r="B82" s="33" t="s">
        <v>1534</v>
      </c>
      <c r="C82" s="33" t="s">
        <v>55</v>
      </c>
      <c r="D82" s="14">
        <v>55467</v>
      </c>
      <c r="E82" s="15">
        <v>906.39</v>
      </c>
      <c r="F82" s="16">
        <v>2.5999999999999999E-3</v>
      </c>
      <c r="G82" s="16"/>
    </row>
    <row r="83" spans="1:7" x14ac:dyDescent="0.35">
      <c r="A83" s="13" t="s">
        <v>1535</v>
      </c>
      <c r="B83" s="33" t="s">
        <v>1536</v>
      </c>
      <c r="C83" s="33" t="s">
        <v>55</v>
      </c>
      <c r="D83" s="14">
        <v>293680</v>
      </c>
      <c r="E83" s="15">
        <v>716.58</v>
      </c>
      <c r="F83" s="16">
        <v>2E-3</v>
      </c>
      <c r="G83" s="16"/>
    </row>
    <row r="84" spans="1:7" x14ac:dyDescent="0.35">
      <c r="A84" s="13" t="s">
        <v>1074</v>
      </c>
      <c r="B84" s="33" t="s">
        <v>1075</v>
      </c>
      <c r="C84" s="33" t="s">
        <v>63</v>
      </c>
      <c r="D84" s="14">
        <v>2212</v>
      </c>
      <c r="E84" s="15">
        <v>586.84</v>
      </c>
      <c r="F84" s="16">
        <v>1.6999999999999999E-3</v>
      </c>
      <c r="G84" s="16"/>
    </row>
    <row r="85" spans="1:7" x14ac:dyDescent="0.35">
      <c r="A85" s="13" t="s">
        <v>1269</v>
      </c>
      <c r="B85" s="33" t="s">
        <v>1270</v>
      </c>
      <c r="C85" s="33" t="s">
        <v>537</v>
      </c>
      <c r="D85" s="14">
        <v>287041</v>
      </c>
      <c r="E85" s="15">
        <v>536.28</v>
      </c>
      <c r="F85" s="16">
        <v>1.5E-3</v>
      </c>
      <c r="G85" s="16"/>
    </row>
    <row r="86" spans="1:7" x14ac:dyDescent="0.35">
      <c r="A86" s="13" t="s">
        <v>1246</v>
      </c>
      <c r="B86" s="33" t="s">
        <v>1247</v>
      </c>
      <c r="C86" s="33" t="s">
        <v>717</v>
      </c>
      <c r="D86" s="14">
        <v>287799</v>
      </c>
      <c r="E86" s="15">
        <v>496.51</v>
      </c>
      <c r="F86" s="16">
        <v>1.4E-3</v>
      </c>
      <c r="G86" s="16"/>
    </row>
    <row r="87" spans="1:7" x14ac:dyDescent="0.35">
      <c r="A87" s="13" t="s">
        <v>1265</v>
      </c>
      <c r="B87" s="33" t="s">
        <v>1266</v>
      </c>
      <c r="C87" s="33" t="s">
        <v>114</v>
      </c>
      <c r="D87" s="14">
        <v>114979</v>
      </c>
      <c r="E87" s="15">
        <v>461.53</v>
      </c>
      <c r="F87" s="16">
        <v>1.2999999999999999E-3</v>
      </c>
      <c r="G87" s="16"/>
    </row>
    <row r="88" spans="1:7" x14ac:dyDescent="0.35">
      <c r="A88" s="13" t="s">
        <v>1215</v>
      </c>
      <c r="B88" s="33" t="s">
        <v>1216</v>
      </c>
      <c r="C88" s="33" t="s">
        <v>89</v>
      </c>
      <c r="D88" s="14">
        <v>77584</v>
      </c>
      <c r="E88" s="15">
        <v>451</v>
      </c>
      <c r="F88" s="16">
        <v>1.2999999999999999E-3</v>
      </c>
      <c r="G88" s="16"/>
    </row>
    <row r="89" spans="1:7" x14ac:dyDescent="0.35">
      <c r="A89" s="13" t="s">
        <v>1257</v>
      </c>
      <c r="B89" s="33" t="s">
        <v>1258</v>
      </c>
      <c r="C89" s="33" t="s">
        <v>532</v>
      </c>
      <c r="D89" s="14">
        <v>47715</v>
      </c>
      <c r="E89" s="15">
        <v>279.92</v>
      </c>
      <c r="F89" s="16">
        <v>8.0000000000000004E-4</v>
      </c>
      <c r="G89" s="16"/>
    </row>
    <row r="90" spans="1:7" x14ac:dyDescent="0.35">
      <c r="A90" s="13" t="s">
        <v>1279</v>
      </c>
      <c r="B90" s="33" t="s">
        <v>1280</v>
      </c>
      <c r="C90" s="33" t="s">
        <v>1012</v>
      </c>
      <c r="D90" s="14">
        <v>422979</v>
      </c>
      <c r="E90" s="15">
        <v>256.95999999999998</v>
      </c>
      <c r="F90" s="16">
        <v>6.9999999999999999E-4</v>
      </c>
      <c r="G90" s="16"/>
    </row>
    <row r="91" spans="1:7" x14ac:dyDescent="0.35">
      <c r="A91" s="13" t="s">
        <v>1537</v>
      </c>
      <c r="B91" s="33" t="s">
        <v>1538</v>
      </c>
      <c r="C91" s="33" t="s">
        <v>55</v>
      </c>
      <c r="D91" s="14">
        <v>26902</v>
      </c>
      <c r="E91" s="15">
        <v>123.47</v>
      </c>
      <c r="F91" s="16">
        <v>2.9999999999999997E-4</v>
      </c>
      <c r="G91" s="16"/>
    </row>
    <row r="92" spans="1:7" x14ac:dyDescent="0.35">
      <c r="A92" s="13" t="s">
        <v>557</v>
      </c>
      <c r="B92" s="33" t="s">
        <v>558</v>
      </c>
      <c r="C92" s="33" t="s">
        <v>559</v>
      </c>
      <c r="D92" s="14">
        <v>459</v>
      </c>
      <c r="E92" s="15">
        <v>0.97</v>
      </c>
      <c r="F92" s="16">
        <v>0</v>
      </c>
      <c r="G92" s="16"/>
    </row>
    <row r="93" spans="1:7" x14ac:dyDescent="0.35">
      <c r="A93" s="13" t="s">
        <v>1539</v>
      </c>
      <c r="B93" s="33" t="s">
        <v>1540</v>
      </c>
      <c r="C93" s="33" t="s">
        <v>103</v>
      </c>
      <c r="D93" s="14">
        <v>3</v>
      </c>
      <c r="E93" s="15">
        <v>0.01</v>
      </c>
      <c r="F93" s="16">
        <v>0</v>
      </c>
      <c r="G93" s="16"/>
    </row>
    <row r="94" spans="1:7" x14ac:dyDescent="0.35">
      <c r="A94" s="17" t="s">
        <v>120</v>
      </c>
      <c r="B94" s="34"/>
      <c r="C94" s="34"/>
      <c r="D94" s="18"/>
      <c r="E94" s="37">
        <f>SUM(E8:E93)</f>
        <v>264487.06</v>
      </c>
      <c r="F94" s="38">
        <f>SUM(F8:F93)</f>
        <v>0.74629999999999963</v>
      </c>
      <c r="G94" s="21"/>
    </row>
    <row r="95" spans="1:7" x14ac:dyDescent="0.35">
      <c r="A95" s="17"/>
      <c r="B95" s="34"/>
      <c r="C95" s="34"/>
      <c r="D95" s="18"/>
      <c r="E95" s="41"/>
      <c r="F95" s="21"/>
      <c r="G95" s="21"/>
    </row>
    <row r="96" spans="1:7" x14ac:dyDescent="0.35">
      <c r="A96" s="59" t="s">
        <v>171</v>
      </c>
      <c r="B96" s="33"/>
      <c r="C96" s="33"/>
      <c r="D96" s="14"/>
      <c r="E96" s="15"/>
      <c r="F96" s="16"/>
      <c r="G96" s="16"/>
    </row>
    <row r="97" spans="1:7" x14ac:dyDescent="0.35">
      <c r="A97" s="59" t="s">
        <v>641</v>
      </c>
      <c r="B97" s="33"/>
      <c r="C97" s="33"/>
      <c r="D97" s="14"/>
      <c r="E97" s="15"/>
      <c r="F97" s="16"/>
      <c r="G97" s="16"/>
    </row>
    <row r="98" spans="1:7" x14ac:dyDescent="0.35">
      <c r="A98" s="59" t="s">
        <v>642</v>
      </c>
      <c r="C98" s="52"/>
      <c r="D98" s="52"/>
      <c r="E98" s="52"/>
      <c r="F98" s="52"/>
      <c r="G98" s="60"/>
    </row>
    <row r="99" spans="1:7" x14ac:dyDescent="0.35">
      <c r="A99" s="13" t="s">
        <v>643</v>
      </c>
      <c r="B99" s="33" t="s">
        <v>644</v>
      </c>
      <c r="C99" s="33" t="s">
        <v>39</v>
      </c>
      <c r="D99" s="14">
        <v>217564</v>
      </c>
      <c r="E99" s="15">
        <v>22.35</v>
      </c>
      <c r="F99" s="16">
        <v>1E-4</v>
      </c>
      <c r="G99" s="16">
        <v>6.3299999999999995E-2</v>
      </c>
    </row>
    <row r="100" spans="1:7" x14ac:dyDescent="0.35">
      <c r="A100" s="17" t="s">
        <v>120</v>
      </c>
      <c r="B100" s="34"/>
      <c r="C100" s="34"/>
      <c r="D100" s="18"/>
      <c r="E100" s="15">
        <v>22.35</v>
      </c>
      <c r="F100" s="16">
        <v>1E-4</v>
      </c>
      <c r="G100" s="21"/>
    </row>
    <row r="101" spans="1:7" x14ac:dyDescent="0.35">
      <c r="A101" s="24" t="s">
        <v>121</v>
      </c>
      <c r="B101" s="35"/>
      <c r="C101" s="35"/>
      <c r="D101" s="25"/>
      <c r="E101" s="37">
        <v>264509.40999999997</v>
      </c>
      <c r="F101" s="38">
        <v>0.74639999999999962</v>
      </c>
      <c r="G101" s="21"/>
    </row>
    <row r="102" spans="1:7" x14ac:dyDescent="0.35">
      <c r="A102" s="13"/>
      <c r="B102" s="33"/>
      <c r="C102" s="33"/>
      <c r="D102" s="14"/>
      <c r="E102" s="15"/>
      <c r="F102" s="16"/>
      <c r="G102" s="16"/>
    </row>
    <row r="103" spans="1:7" x14ac:dyDescent="0.35">
      <c r="A103" s="17" t="s">
        <v>122</v>
      </c>
      <c r="B103" s="33"/>
      <c r="C103" s="33"/>
      <c r="D103" s="14"/>
      <c r="E103" s="15"/>
      <c r="F103" s="16"/>
      <c r="G103" s="16"/>
    </row>
    <row r="104" spans="1:7" x14ac:dyDescent="0.35">
      <c r="A104" s="17" t="s">
        <v>123</v>
      </c>
      <c r="B104" s="33"/>
      <c r="C104" s="33"/>
      <c r="D104" s="14"/>
      <c r="E104" s="15"/>
      <c r="F104" s="16"/>
      <c r="G104" s="16"/>
    </row>
    <row r="105" spans="1:7" x14ac:dyDescent="0.35">
      <c r="A105" s="13" t="s">
        <v>1541</v>
      </c>
      <c r="B105" s="33"/>
      <c r="C105" s="33" t="s">
        <v>559</v>
      </c>
      <c r="D105" s="14">
        <v>1875000</v>
      </c>
      <c r="E105" s="15">
        <v>3961.69</v>
      </c>
      <c r="F105" s="16">
        <v>1.1172E-2</v>
      </c>
      <c r="G105" s="16"/>
    </row>
    <row r="106" spans="1:7" x14ac:dyDescent="0.35">
      <c r="A106" s="13" t="s">
        <v>1542</v>
      </c>
      <c r="B106" s="33"/>
      <c r="C106" s="33" t="s">
        <v>44</v>
      </c>
      <c r="D106" s="14">
        <v>539500</v>
      </c>
      <c r="E106" s="15">
        <v>1608.25</v>
      </c>
      <c r="F106" s="16">
        <v>4.535E-3</v>
      </c>
      <c r="G106" s="16"/>
    </row>
    <row r="107" spans="1:7" x14ac:dyDescent="0.35">
      <c r="A107" s="13" t="s">
        <v>1543</v>
      </c>
      <c r="B107" s="33"/>
      <c r="C107" s="33" t="s">
        <v>32</v>
      </c>
      <c r="D107" s="14">
        <v>25550</v>
      </c>
      <c r="E107" s="15">
        <v>322.88</v>
      </c>
      <c r="F107" s="16">
        <v>9.1E-4</v>
      </c>
      <c r="G107" s="16"/>
    </row>
    <row r="108" spans="1:7" x14ac:dyDescent="0.35">
      <c r="A108" s="17" t="s">
        <v>120</v>
      </c>
      <c r="B108" s="34"/>
      <c r="C108" s="34"/>
      <c r="D108" s="18"/>
      <c r="E108" s="37">
        <v>5892.82</v>
      </c>
      <c r="F108" s="38">
        <v>1.6617E-2</v>
      </c>
      <c r="G108" s="21"/>
    </row>
    <row r="109" spans="1:7" x14ac:dyDescent="0.35">
      <c r="A109" s="13"/>
      <c r="B109" s="33"/>
      <c r="C109" s="33"/>
      <c r="D109" s="14"/>
      <c r="E109" s="15"/>
      <c r="F109" s="16"/>
      <c r="G109" s="16"/>
    </row>
    <row r="110" spans="1:7" x14ac:dyDescent="0.35">
      <c r="A110" s="13"/>
      <c r="B110" s="33"/>
      <c r="C110" s="33"/>
      <c r="D110" s="14"/>
      <c r="E110" s="15"/>
      <c r="F110" s="16"/>
      <c r="G110" s="16"/>
    </row>
    <row r="111" spans="1:7" x14ac:dyDescent="0.35">
      <c r="A111" s="13"/>
      <c r="B111" s="33"/>
      <c r="C111" s="33"/>
      <c r="D111" s="14"/>
      <c r="E111" s="15"/>
      <c r="F111" s="16"/>
      <c r="G111" s="16"/>
    </row>
    <row r="112" spans="1:7" x14ac:dyDescent="0.35">
      <c r="A112" s="24" t="s">
        <v>121</v>
      </c>
      <c r="B112" s="35"/>
      <c r="C112" s="35"/>
      <c r="D112" s="25"/>
      <c r="E112" s="19">
        <v>5892.82</v>
      </c>
      <c r="F112" s="20">
        <v>1.6617E-2</v>
      </c>
      <c r="G112" s="21"/>
    </row>
    <row r="113" spans="1:7" x14ac:dyDescent="0.35">
      <c r="A113" s="13"/>
      <c r="B113" s="33"/>
      <c r="C113" s="33"/>
      <c r="D113" s="14"/>
      <c r="E113" s="15"/>
      <c r="F113" s="16"/>
      <c r="G113" s="16"/>
    </row>
    <row r="114" spans="1:7" x14ac:dyDescent="0.35">
      <c r="A114" s="17" t="s">
        <v>171</v>
      </c>
      <c r="B114" s="33"/>
      <c r="C114" s="33"/>
      <c r="D114" s="14"/>
      <c r="E114" s="15"/>
      <c r="F114" s="16"/>
      <c r="G114" s="16"/>
    </row>
    <row r="115" spans="1:7" x14ac:dyDescent="0.35">
      <c r="A115" s="17" t="s">
        <v>172</v>
      </c>
      <c r="B115" s="33"/>
      <c r="C115" s="33"/>
      <c r="D115" s="14"/>
      <c r="E115" s="15"/>
      <c r="F115" s="16"/>
      <c r="G115" s="16"/>
    </row>
    <row r="116" spans="1:7" x14ac:dyDescent="0.35">
      <c r="A116" s="13" t="s">
        <v>781</v>
      </c>
      <c r="B116" s="33" t="s">
        <v>782</v>
      </c>
      <c r="C116" s="33" t="s">
        <v>175</v>
      </c>
      <c r="D116" s="14">
        <v>14000000</v>
      </c>
      <c r="E116" s="15">
        <v>14123.76</v>
      </c>
      <c r="F116" s="16">
        <v>3.9800000000000002E-2</v>
      </c>
      <c r="G116" s="16">
        <v>7.0599999999999996E-2</v>
      </c>
    </row>
    <row r="117" spans="1:7" x14ac:dyDescent="0.35">
      <c r="A117" s="13" t="s">
        <v>199</v>
      </c>
      <c r="B117" s="33" t="s">
        <v>200</v>
      </c>
      <c r="C117" s="33" t="s">
        <v>182</v>
      </c>
      <c r="D117" s="14">
        <v>7500000</v>
      </c>
      <c r="E117" s="15">
        <v>7568.22</v>
      </c>
      <c r="F117" s="16">
        <v>2.1299999999999999E-2</v>
      </c>
      <c r="G117" s="16">
        <v>7.3449E-2</v>
      </c>
    </row>
    <row r="118" spans="1:7" x14ac:dyDescent="0.35">
      <c r="A118" s="13" t="s">
        <v>213</v>
      </c>
      <c r="B118" s="33" t="s">
        <v>214</v>
      </c>
      <c r="C118" s="33" t="s">
        <v>175</v>
      </c>
      <c r="D118" s="14">
        <v>7500000</v>
      </c>
      <c r="E118" s="15">
        <v>7517.51</v>
      </c>
      <c r="F118" s="16">
        <v>2.12E-2</v>
      </c>
      <c r="G118" s="16">
        <v>7.4349999999999999E-2</v>
      </c>
    </row>
    <row r="119" spans="1:7" x14ac:dyDescent="0.35">
      <c r="A119" s="13" t="s">
        <v>193</v>
      </c>
      <c r="B119" s="33" t="s">
        <v>194</v>
      </c>
      <c r="C119" s="33" t="s">
        <v>175</v>
      </c>
      <c r="D119" s="14">
        <v>5000000</v>
      </c>
      <c r="E119" s="15">
        <v>4973.6899999999996</v>
      </c>
      <c r="F119" s="16">
        <v>1.4E-2</v>
      </c>
      <c r="G119" s="16">
        <v>7.5999999999999998E-2</v>
      </c>
    </row>
    <row r="120" spans="1:7" x14ac:dyDescent="0.35">
      <c r="A120" s="13" t="s">
        <v>207</v>
      </c>
      <c r="B120" s="33" t="s">
        <v>208</v>
      </c>
      <c r="C120" s="33" t="s">
        <v>182</v>
      </c>
      <c r="D120" s="14">
        <v>2500000</v>
      </c>
      <c r="E120" s="15">
        <v>2529.4699999999998</v>
      </c>
      <c r="F120" s="16">
        <v>7.1000000000000004E-3</v>
      </c>
      <c r="G120" s="16">
        <v>7.2749999999999995E-2</v>
      </c>
    </row>
    <row r="121" spans="1:7" x14ac:dyDescent="0.35">
      <c r="A121" s="13" t="s">
        <v>1544</v>
      </c>
      <c r="B121" s="33" t="s">
        <v>1545</v>
      </c>
      <c r="C121" s="33" t="s">
        <v>175</v>
      </c>
      <c r="D121" s="14">
        <v>2500000</v>
      </c>
      <c r="E121" s="15">
        <v>2518.88</v>
      </c>
      <c r="F121" s="16">
        <v>7.1000000000000004E-3</v>
      </c>
      <c r="G121" s="16">
        <v>7.3300000000000004E-2</v>
      </c>
    </row>
    <row r="122" spans="1:7" x14ac:dyDescent="0.35">
      <c r="A122" s="17" t="s">
        <v>120</v>
      </c>
      <c r="B122" s="34"/>
      <c r="C122" s="34"/>
      <c r="D122" s="18"/>
      <c r="E122" s="37">
        <v>39231.53</v>
      </c>
      <c r="F122" s="38">
        <v>0.1105</v>
      </c>
      <c r="G122" s="21"/>
    </row>
    <row r="123" spans="1:7" x14ac:dyDescent="0.35">
      <c r="A123" s="13"/>
      <c r="B123" s="33"/>
      <c r="C123" s="33"/>
      <c r="D123" s="14"/>
      <c r="E123" s="15"/>
      <c r="F123" s="16"/>
      <c r="G123" s="16"/>
    </row>
    <row r="124" spans="1:7" x14ac:dyDescent="0.35">
      <c r="A124" s="17" t="s">
        <v>235</v>
      </c>
      <c r="B124" s="33"/>
      <c r="C124" s="33"/>
      <c r="D124" s="14"/>
      <c r="E124" s="15"/>
      <c r="F124" s="16"/>
      <c r="G124" s="16"/>
    </row>
    <row r="125" spans="1:7" x14ac:dyDescent="0.35">
      <c r="A125" s="13" t="s">
        <v>245</v>
      </c>
      <c r="B125" s="33" t="s">
        <v>246</v>
      </c>
      <c r="C125" s="33" t="s">
        <v>238</v>
      </c>
      <c r="D125" s="14">
        <v>2000000</v>
      </c>
      <c r="E125" s="15">
        <v>2065.81</v>
      </c>
      <c r="F125" s="16">
        <v>5.7999999999999996E-3</v>
      </c>
      <c r="G125" s="16">
        <v>6.0172000000000003E-2</v>
      </c>
    </row>
    <row r="126" spans="1:7" x14ac:dyDescent="0.35">
      <c r="A126" s="17" t="s">
        <v>120</v>
      </c>
      <c r="B126" s="34"/>
      <c r="C126" s="34"/>
      <c r="D126" s="18"/>
      <c r="E126" s="37">
        <v>2065.81</v>
      </c>
      <c r="F126" s="38">
        <v>5.7999999999999996E-3</v>
      </c>
      <c r="G126" s="21"/>
    </row>
    <row r="127" spans="1:7" x14ac:dyDescent="0.35">
      <c r="A127" s="13"/>
      <c r="B127" s="33"/>
      <c r="C127" s="33"/>
      <c r="D127" s="14"/>
      <c r="E127" s="15"/>
      <c r="F127" s="16"/>
      <c r="G127" s="16"/>
    </row>
    <row r="128" spans="1:7" x14ac:dyDescent="0.35">
      <c r="A128" s="17" t="s">
        <v>247</v>
      </c>
      <c r="B128" s="33"/>
      <c r="C128" s="33"/>
      <c r="D128" s="14"/>
      <c r="E128" s="15"/>
      <c r="F128" s="16"/>
      <c r="G128" s="16"/>
    </row>
    <row r="129" spans="1:7" x14ac:dyDescent="0.35">
      <c r="A129" s="17" t="s">
        <v>120</v>
      </c>
      <c r="B129" s="33"/>
      <c r="C129" s="33"/>
      <c r="D129" s="14"/>
      <c r="E129" s="39" t="s">
        <v>248</v>
      </c>
      <c r="F129" s="40" t="s">
        <v>248</v>
      </c>
      <c r="G129" s="16"/>
    </row>
    <row r="130" spans="1:7" x14ac:dyDescent="0.35">
      <c r="A130" s="13"/>
      <c r="B130" s="33"/>
      <c r="C130" s="33"/>
      <c r="D130" s="14"/>
      <c r="E130" s="15"/>
      <c r="F130" s="16"/>
      <c r="G130" s="16"/>
    </row>
    <row r="131" spans="1:7" x14ac:dyDescent="0.35">
      <c r="A131" s="17" t="s">
        <v>249</v>
      </c>
      <c r="B131" s="33"/>
      <c r="C131" s="33"/>
      <c r="D131" s="14"/>
      <c r="E131" s="15"/>
      <c r="F131" s="16"/>
      <c r="G131" s="16"/>
    </row>
    <row r="132" spans="1:7" x14ac:dyDescent="0.35">
      <c r="A132" s="17" t="s">
        <v>120</v>
      </c>
      <c r="B132" s="33"/>
      <c r="C132" s="33"/>
      <c r="D132" s="14"/>
      <c r="E132" s="39" t="s">
        <v>248</v>
      </c>
      <c r="F132" s="40" t="s">
        <v>248</v>
      </c>
      <c r="G132" s="16"/>
    </row>
    <row r="133" spans="1:7" x14ac:dyDescent="0.35">
      <c r="A133" s="13"/>
      <c r="B133" s="33"/>
      <c r="C133" s="33"/>
      <c r="D133" s="14"/>
      <c r="E133" s="15"/>
      <c r="F133" s="16"/>
      <c r="G133" s="16"/>
    </row>
    <row r="134" spans="1:7" x14ac:dyDescent="0.35">
      <c r="A134" s="24" t="s">
        <v>121</v>
      </c>
      <c r="B134" s="35"/>
      <c r="C134" s="35"/>
      <c r="D134" s="25"/>
      <c r="E134" s="19">
        <v>41297.339999999997</v>
      </c>
      <c r="F134" s="20">
        <v>0.1163</v>
      </c>
      <c r="G134" s="21"/>
    </row>
    <row r="135" spans="1:7" x14ac:dyDescent="0.35">
      <c r="A135" s="13"/>
      <c r="B135" s="33"/>
      <c r="C135" s="33"/>
      <c r="D135" s="14"/>
      <c r="E135" s="15"/>
      <c r="F135" s="16"/>
      <c r="G135" s="16"/>
    </row>
    <row r="136" spans="1:7" x14ac:dyDescent="0.35">
      <c r="A136" s="13"/>
      <c r="B136" s="33"/>
      <c r="C136" s="33"/>
      <c r="D136" s="14"/>
      <c r="E136" s="15"/>
      <c r="F136" s="16"/>
      <c r="G136" s="16"/>
    </row>
    <row r="137" spans="1:7" x14ac:dyDescent="0.35">
      <c r="A137" s="17" t="s">
        <v>257</v>
      </c>
      <c r="B137" s="33"/>
      <c r="C137" s="33"/>
      <c r="D137" s="14"/>
      <c r="E137" s="15"/>
      <c r="F137" s="16"/>
      <c r="G137" s="16"/>
    </row>
    <row r="138" spans="1:7" x14ac:dyDescent="0.35">
      <c r="A138" s="13" t="s">
        <v>1546</v>
      </c>
      <c r="B138" s="33" t="s">
        <v>1547</v>
      </c>
      <c r="C138" s="33"/>
      <c r="D138" s="14">
        <v>454381.06150000001</v>
      </c>
      <c r="E138" s="15">
        <v>16098.6</v>
      </c>
      <c r="F138" s="16">
        <v>4.5400000000000003E-2</v>
      </c>
      <c r="G138" s="16"/>
    </row>
    <row r="139" spans="1:7" x14ac:dyDescent="0.35">
      <c r="A139" s="13" t="s">
        <v>879</v>
      </c>
      <c r="B139" s="33" t="s">
        <v>880</v>
      </c>
      <c r="C139" s="33"/>
      <c r="D139" s="14">
        <v>283343.76799999998</v>
      </c>
      <c r="E139" s="15">
        <v>3027.88</v>
      </c>
      <c r="F139" s="16">
        <v>8.5000000000000006E-3</v>
      </c>
      <c r="G139" s="16"/>
    </row>
    <row r="140" spans="1:7" x14ac:dyDescent="0.35">
      <c r="A140" s="13" t="s">
        <v>258</v>
      </c>
      <c r="B140" s="33" t="s">
        <v>259</v>
      </c>
      <c r="C140" s="33"/>
      <c r="D140" s="14">
        <v>18597042.9144</v>
      </c>
      <c r="E140" s="15">
        <v>2018.11</v>
      </c>
      <c r="F140" s="16">
        <v>5.7000000000000002E-3</v>
      </c>
      <c r="G140" s="16"/>
    </row>
    <row r="141" spans="1:7" x14ac:dyDescent="0.35">
      <c r="A141" s="13" t="s">
        <v>260</v>
      </c>
      <c r="B141" s="33" t="s">
        <v>261</v>
      </c>
      <c r="C141" s="33"/>
      <c r="D141" s="14">
        <v>14999250.037</v>
      </c>
      <c r="E141" s="15">
        <v>1656.22</v>
      </c>
      <c r="F141" s="16">
        <v>4.7000000000000002E-3</v>
      </c>
      <c r="G141" s="16"/>
    </row>
    <row r="142" spans="1:7" x14ac:dyDescent="0.35">
      <c r="A142" s="13" t="s">
        <v>1548</v>
      </c>
      <c r="B142" s="33" t="s">
        <v>1549</v>
      </c>
      <c r="C142" s="33"/>
      <c r="D142" s="14">
        <v>1634279.088</v>
      </c>
      <c r="E142" s="15">
        <v>242.33</v>
      </c>
      <c r="F142" s="16">
        <v>6.9999999999999999E-4</v>
      </c>
      <c r="G142" s="16"/>
    </row>
    <row r="143" spans="1:7" x14ac:dyDescent="0.35">
      <c r="A143" s="13"/>
      <c r="B143" s="33"/>
      <c r="C143" s="33"/>
      <c r="D143" s="14"/>
      <c r="E143" s="15"/>
      <c r="F143" s="16"/>
      <c r="G143" s="16"/>
    </row>
    <row r="144" spans="1:7" x14ac:dyDescent="0.35">
      <c r="A144" s="24" t="s">
        <v>121</v>
      </c>
      <c r="B144" s="35"/>
      <c r="C144" s="35"/>
      <c r="D144" s="25"/>
      <c r="E144" s="19">
        <v>23043.14</v>
      </c>
      <c r="F144" s="20">
        <v>6.5000000000000002E-2</v>
      </c>
      <c r="G144" s="21"/>
    </row>
    <row r="145" spans="1:7" x14ac:dyDescent="0.35">
      <c r="A145" s="13"/>
      <c r="B145" s="33"/>
      <c r="C145" s="33"/>
      <c r="D145" s="14"/>
      <c r="E145" s="15"/>
      <c r="F145" s="16"/>
      <c r="G145" s="16"/>
    </row>
    <row r="146" spans="1:7" x14ac:dyDescent="0.35">
      <c r="A146" s="17" t="s">
        <v>262</v>
      </c>
      <c r="B146" s="33"/>
      <c r="C146" s="33"/>
      <c r="D146" s="14"/>
      <c r="E146" s="15"/>
      <c r="F146" s="16"/>
      <c r="G146" s="16"/>
    </row>
    <row r="147" spans="1:7" x14ac:dyDescent="0.35">
      <c r="A147" s="13" t="s">
        <v>263</v>
      </c>
      <c r="B147" s="33"/>
      <c r="C147" s="33"/>
      <c r="D147" s="14"/>
      <c r="E147" s="15">
        <v>24652.01</v>
      </c>
      <c r="F147" s="16">
        <v>6.9500000000000006E-2</v>
      </c>
      <c r="G147" s="16">
        <v>4.9306000000000003E-2</v>
      </c>
    </row>
    <row r="148" spans="1:7" x14ac:dyDescent="0.35">
      <c r="A148" s="17" t="s">
        <v>120</v>
      </c>
      <c r="B148" s="34"/>
      <c r="C148" s="34"/>
      <c r="D148" s="18"/>
      <c r="E148" s="37">
        <v>24652.01</v>
      </c>
      <c r="F148" s="38">
        <v>6.9500000000000006E-2</v>
      </c>
      <c r="G148" s="21"/>
    </row>
    <row r="149" spans="1:7" x14ac:dyDescent="0.35">
      <c r="A149" s="13"/>
      <c r="B149" s="33"/>
      <c r="C149" s="33"/>
      <c r="D149" s="14"/>
      <c r="E149" s="15"/>
      <c r="F149" s="16"/>
      <c r="G149" s="16"/>
    </row>
    <row r="150" spans="1:7" x14ac:dyDescent="0.35">
      <c r="A150" s="24" t="s">
        <v>121</v>
      </c>
      <c r="B150" s="35"/>
      <c r="C150" s="35"/>
      <c r="D150" s="25"/>
      <c r="E150" s="19">
        <v>24652.01</v>
      </c>
      <c r="F150" s="20">
        <v>6.9500000000000006E-2</v>
      </c>
      <c r="G150" s="21"/>
    </row>
    <row r="151" spans="1:7" x14ac:dyDescent="0.35">
      <c r="A151" s="13" t="s">
        <v>264</v>
      </c>
      <c r="B151" s="33"/>
      <c r="C151" s="33"/>
      <c r="D151" s="14"/>
      <c r="E151" s="15">
        <v>1209.2041631</v>
      </c>
      <c r="F151" s="16">
        <v>3.4099999999999998E-3</v>
      </c>
      <c r="G151" s="16"/>
    </row>
    <row r="152" spans="1:7" x14ac:dyDescent="0.35">
      <c r="A152" s="13" t="s">
        <v>265</v>
      </c>
      <c r="B152" s="33"/>
      <c r="C152" s="33"/>
      <c r="D152" s="14"/>
      <c r="E152" s="26">
        <v>-118.57416310000001</v>
      </c>
      <c r="F152" s="27">
        <v>-6.0999999999999997E-4</v>
      </c>
      <c r="G152" s="16">
        <v>4.9305000000000002E-2</v>
      </c>
    </row>
    <row r="153" spans="1:7" x14ac:dyDescent="0.35">
      <c r="A153" s="28" t="s">
        <v>266</v>
      </c>
      <c r="B153" s="36"/>
      <c r="C153" s="36"/>
      <c r="D153" s="29"/>
      <c r="E153" s="30">
        <v>354592.53</v>
      </c>
      <c r="F153" s="31">
        <v>1</v>
      </c>
      <c r="G153" s="31"/>
    </row>
    <row r="155" spans="1:7" x14ac:dyDescent="0.35">
      <c r="A155" s="1" t="s">
        <v>267</v>
      </c>
    </row>
    <row r="156" spans="1:7" x14ac:dyDescent="0.35">
      <c r="A156" s="1" t="s">
        <v>268</v>
      </c>
    </row>
    <row r="158" spans="1:7" x14ac:dyDescent="0.35">
      <c r="A158" s="1" t="s">
        <v>269</v>
      </c>
    </row>
    <row r="159" spans="1:7" x14ac:dyDescent="0.35">
      <c r="A159" s="48" t="s">
        <v>270</v>
      </c>
      <c r="B159" s="3" t="s">
        <v>248</v>
      </c>
    </row>
    <row r="160" spans="1:7" x14ac:dyDescent="0.35">
      <c r="A160" t="s">
        <v>271</v>
      </c>
    </row>
    <row r="161" spans="1:4" x14ac:dyDescent="0.35">
      <c r="A161" t="s">
        <v>272</v>
      </c>
      <c r="B161" t="s">
        <v>273</v>
      </c>
      <c r="C161" t="s">
        <v>273</v>
      </c>
    </row>
    <row r="162" spans="1:4" x14ac:dyDescent="0.35">
      <c r="B162" s="49">
        <v>46052</v>
      </c>
      <c r="C162" s="49">
        <v>46080</v>
      </c>
    </row>
    <row r="163" spans="1:4" x14ac:dyDescent="0.35">
      <c r="A163" t="s">
        <v>645</v>
      </c>
      <c r="B163">
        <v>73.53</v>
      </c>
      <c r="C163">
        <v>74.260000000000005</v>
      </c>
    </row>
    <row r="164" spans="1:4" x14ac:dyDescent="0.35">
      <c r="A164" t="s">
        <v>275</v>
      </c>
      <c r="B164">
        <v>32.950000000000003</v>
      </c>
      <c r="C164">
        <v>33.07</v>
      </c>
    </row>
    <row r="165" spans="1:4" x14ac:dyDescent="0.35">
      <c r="A165" t="s">
        <v>1550</v>
      </c>
      <c r="B165">
        <v>62.66</v>
      </c>
      <c r="C165">
        <v>63.22</v>
      </c>
    </row>
    <row r="166" spans="1:4" x14ac:dyDescent="0.35">
      <c r="A166" t="s">
        <v>1551</v>
      </c>
      <c r="B166">
        <v>63.86</v>
      </c>
      <c r="C166">
        <v>64.430000000000007</v>
      </c>
    </row>
    <row r="167" spans="1:4" x14ac:dyDescent="0.35">
      <c r="A167" t="s">
        <v>646</v>
      </c>
      <c r="B167">
        <v>63.33</v>
      </c>
      <c r="C167">
        <v>63.89</v>
      </c>
    </row>
    <row r="168" spans="1:4" x14ac:dyDescent="0.35">
      <c r="A168" t="s">
        <v>277</v>
      </c>
      <c r="B168">
        <v>26.39</v>
      </c>
      <c r="C168">
        <v>26.42</v>
      </c>
    </row>
    <row r="170" spans="1:4" x14ac:dyDescent="0.35">
      <c r="A170" t="s">
        <v>836</v>
      </c>
    </row>
    <row r="172" spans="1:4" x14ac:dyDescent="0.35">
      <c r="A172" s="51" t="s">
        <v>837</v>
      </c>
      <c r="B172" s="51" t="s">
        <v>838</v>
      </c>
      <c r="C172" s="51" t="s">
        <v>839</v>
      </c>
      <c r="D172" s="51" t="s">
        <v>840</v>
      </c>
    </row>
    <row r="173" spans="1:4" x14ac:dyDescent="0.35">
      <c r="A173" s="51" t="s">
        <v>1552</v>
      </c>
      <c r="B173" s="51"/>
      <c r="C173" s="51">
        <v>0.21</v>
      </c>
      <c r="D173" s="51">
        <v>0.21</v>
      </c>
    </row>
    <row r="174" spans="1:4" x14ac:dyDescent="0.35">
      <c r="A174" s="51" t="s">
        <v>846</v>
      </c>
      <c r="B174" s="51"/>
      <c r="C174" s="51">
        <v>0.21</v>
      </c>
      <c r="D174" s="51">
        <v>0.21</v>
      </c>
    </row>
    <row r="176" spans="1:4" x14ac:dyDescent="0.35">
      <c r="A176" t="s">
        <v>279</v>
      </c>
      <c r="B176" s="3" t="s">
        <v>248</v>
      </c>
    </row>
    <row r="177" spans="1:4" ht="29" customHeight="1" x14ac:dyDescent="0.35">
      <c r="A177" s="48" t="s">
        <v>280</v>
      </c>
      <c r="B177" s="3" t="s">
        <v>248</v>
      </c>
    </row>
    <row r="178" spans="1:4" ht="29" customHeight="1" x14ac:dyDescent="0.35">
      <c r="A178" s="48" t="s">
        <v>281</v>
      </c>
      <c r="B178" s="3" t="s">
        <v>248</v>
      </c>
    </row>
    <row r="179" spans="1:4" x14ac:dyDescent="0.35">
      <c r="A179" t="s">
        <v>283</v>
      </c>
      <c r="B179" s="50">
        <v>1.3089999999999999</v>
      </c>
    </row>
    <row r="180" spans="1:4" ht="43.5" customHeight="1" x14ac:dyDescent="0.35">
      <c r="A180" s="48" t="s">
        <v>284</v>
      </c>
      <c r="B180" s="3">
        <v>5892.8123500000002</v>
      </c>
    </row>
    <row r="181" spans="1:4" x14ac:dyDescent="0.35">
      <c r="B181" s="3"/>
    </row>
    <row r="182" spans="1:4" ht="29" customHeight="1" x14ac:dyDescent="0.35">
      <c r="A182" s="48" t="s">
        <v>285</v>
      </c>
      <c r="B182" s="3" t="s">
        <v>248</v>
      </c>
    </row>
    <row r="183" spans="1:4" ht="29" customHeight="1" x14ac:dyDescent="0.35">
      <c r="A183" s="48" t="s">
        <v>286</v>
      </c>
      <c r="B183" t="s">
        <v>248</v>
      </c>
    </row>
    <row r="184" spans="1:4" ht="29" customHeight="1" x14ac:dyDescent="0.35">
      <c r="A184" s="48" t="s">
        <v>287</v>
      </c>
      <c r="B184" s="3" t="s">
        <v>248</v>
      </c>
    </row>
    <row r="185" spans="1:4" ht="29" customHeight="1" x14ac:dyDescent="0.35">
      <c r="A185" s="48" t="s">
        <v>288</v>
      </c>
      <c r="B185" s="3" t="s">
        <v>248</v>
      </c>
    </row>
    <row r="187" spans="1:4" ht="70" customHeight="1" x14ac:dyDescent="0.35">
      <c r="A187" s="75" t="s">
        <v>298</v>
      </c>
      <c r="B187" s="75" t="s">
        <v>299</v>
      </c>
      <c r="C187" s="75" t="s">
        <v>300</v>
      </c>
      <c r="D187" s="75" t="s">
        <v>301</v>
      </c>
    </row>
    <row r="188" spans="1:4" ht="70" customHeight="1" x14ac:dyDescent="0.35">
      <c r="A188" s="75" t="s">
        <v>1553</v>
      </c>
      <c r="B188" s="75"/>
      <c r="C188" s="75" t="s">
        <v>342</v>
      </c>
      <c r="D188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76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1554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1555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24142</v>
      </c>
      <c r="E8" s="15">
        <v>214.24</v>
      </c>
      <c r="F8" s="16">
        <v>0.14030000000000001</v>
      </c>
      <c r="G8" s="16"/>
    </row>
    <row r="9" spans="1:8" x14ac:dyDescent="0.35">
      <c r="A9" s="13" t="s">
        <v>25</v>
      </c>
      <c r="B9" s="33" t="s">
        <v>26</v>
      </c>
      <c r="C9" s="33" t="s">
        <v>13</v>
      </c>
      <c r="D9" s="14">
        <v>11333</v>
      </c>
      <c r="E9" s="15">
        <v>156.28</v>
      </c>
      <c r="F9" s="16">
        <v>0.1023</v>
      </c>
      <c r="G9" s="16"/>
    </row>
    <row r="10" spans="1:8" x14ac:dyDescent="0.35">
      <c r="A10" s="13" t="s">
        <v>20</v>
      </c>
      <c r="B10" s="33" t="s">
        <v>21</v>
      </c>
      <c r="C10" s="33" t="s">
        <v>22</v>
      </c>
      <c r="D10" s="14">
        <v>10731</v>
      </c>
      <c r="E10" s="15">
        <v>149.62</v>
      </c>
      <c r="F10" s="16">
        <v>9.8000000000000004E-2</v>
      </c>
      <c r="G10" s="16"/>
    </row>
    <row r="11" spans="1:8" x14ac:dyDescent="0.35">
      <c r="A11" s="13" t="s">
        <v>23</v>
      </c>
      <c r="B11" s="33" t="s">
        <v>24</v>
      </c>
      <c r="C11" s="33" t="s">
        <v>19</v>
      </c>
      <c r="D11" s="14">
        <v>4431</v>
      </c>
      <c r="E11" s="15">
        <v>83.29</v>
      </c>
      <c r="F11" s="16">
        <v>5.45E-2</v>
      </c>
      <c r="G11" s="16"/>
    </row>
    <row r="12" spans="1:8" x14ac:dyDescent="0.35">
      <c r="A12" s="13" t="s">
        <v>486</v>
      </c>
      <c r="B12" s="33" t="s">
        <v>487</v>
      </c>
      <c r="C12" s="33" t="s">
        <v>488</v>
      </c>
      <c r="D12" s="14">
        <v>1854</v>
      </c>
      <c r="E12" s="15">
        <v>79.36</v>
      </c>
      <c r="F12" s="16">
        <v>5.1999999999999998E-2</v>
      </c>
      <c r="G12" s="16"/>
    </row>
    <row r="13" spans="1:8" x14ac:dyDescent="0.35">
      <c r="A13" s="13" t="s">
        <v>489</v>
      </c>
      <c r="B13" s="33" t="s">
        <v>490</v>
      </c>
      <c r="C13" s="33" t="s">
        <v>13</v>
      </c>
      <c r="D13" s="14">
        <v>6587</v>
      </c>
      <c r="E13" s="15">
        <v>79.180000000000007</v>
      </c>
      <c r="F13" s="16">
        <v>5.1799999999999999E-2</v>
      </c>
      <c r="G13" s="16"/>
    </row>
    <row r="14" spans="1:8" x14ac:dyDescent="0.35">
      <c r="A14" s="13" t="s">
        <v>499</v>
      </c>
      <c r="B14" s="33" t="s">
        <v>500</v>
      </c>
      <c r="C14" s="33" t="s">
        <v>501</v>
      </c>
      <c r="D14" s="14">
        <v>5666</v>
      </c>
      <c r="E14" s="15">
        <v>73.66</v>
      </c>
      <c r="F14" s="16">
        <v>4.82E-2</v>
      </c>
      <c r="G14" s="16"/>
    </row>
    <row r="15" spans="1:8" x14ac:dyDescent="0.35">
      <c r="A15" s="13" t="s">
        <v>75</v>
      </c>
      <c r="B15" s="33" t="s">
        <v>76</v>
      </c>
      <c r="C15" s="33" t="s">
        <v>13</v>
      </c>
      <c r="D15" s="14">
        <v>4528</v>
      </c>
      <c r="E15" s="15">
        <v>62.66</v>
      </c>
      <c r="F15" s="16">
        <v>4.1000000000000002E-2</v>
      </c>
      <c r="G15" s="16"/>
    </row>
    <row r="16" spans="1:8" x14ac:dyDescent="0.35">
      <c r="A16" s="13" t="s">
        <v>35</v>
      </c>
      <c r="B16" s="33" t="s">
        <v>36</v>
      </c>
      <c r="C16" s="33" t="s">
        <v>13</v>
      </c>
      <c r="D16" s="14">
        <v>11669</v>
      </c>
      <c r="E16" s="15">
        <v>48.46</v>
      </c>
      <c r="F16" s="16">
        <v>3.1699999999999999E-2</v>
      </c>
      <c r="G16" s="16"/>
    </row>
    <row r="17" spans="1:7" x14ac:dyDescent="0.35">
      <c r="A17" s="13" t="s">
        <v>37</v>
      </c>
      <c r="B17" s="33" t="s">
        <v>38</v>
      </c>
      <c r="C17" s="33" t="s">
        <v>39</v>
      </c>
      <c r="D17" s="14">
        <v>1420</v>
      </c>
      <c r="E17" s="15">
        <v>48.28</v>
      </c>
      <c r="F17" s="16">
        <v>3.1600000000000003E-2</v>
      </c>
      <c r="G17" s="16"/>
    </row>
    <row r="18" spans="1:7" x14ac:dyDescent="0.35">
      <c r="A18" s="13" t="s">
        <v>58</v>
      </c>
      <c r="B18" s="33" t="s">
        <v>59</v>
      </c>
      <c r="C18" s="33" t="s">
        <v>60</v>
      </c>
      <c r="D18" s="14">
        <v>15298</v>
      </c>
      <c r="E18" s="15">
        <v>47.97</v>
      </c>
      <c r="F18" s="16">
        <v>3.1399999999999997E-2</v>
      </c>
      <c r="G18" s="16"/>
    </row>
    <row r="19" spans="1:7" x14ac:dyDescent="0.35">
      <c r="A19" s="13" t="s">
        <v>540</v>
      </c>
      <c r="B19" s="33" t="s">
        <v>541</v>
      </c>
      <c r="C19" s="33" t="s">
        <v>501</v>
      </c>
      <c r="D19" s="14">
        <v>1607</v>
      </c>
      <c r="E19" s="15">
        <v>42.37</v>
      </c>
      <c r="F19" s="16">
        <v>2.7699999999999999E-2</v>
      </c>
      <c r="G19" s="16"/>
    </row>
    <row r="20" spans="1:7" x14ac:dyDescent="0.35">
      <c r="A20" s="13" t="s">
        <v>592</v>
      </c>
      <c r="B20" s="33" t="s">
        <v>593</v>
      </c>
      <c r="C20" s="33" t="s">
        <v>55</v>
      </c>
      <c r="D20" s="14">
        <v>4145</v>
      </c>
      <c r="E20" s="15">
        <v>41.3</v>
      </c>
      <c r="F20" s="16">
        <v>2.7E-2</v>
      </c>
      <c r="G20" s="16"/>
    </row>
    <row r="21" spans="1:7" x14ac:dyDescent="0.35">
      <c r="A21" s="13" t="s">
        <v>550</v>
      </c>
      <c r="B21" s="33" t="s">
        <v>551</v>
      </c>
      <c r="C21" s="33" t="s">
        <v>60</v>
      </c>
      <c r="D21" s="14">
        <v>1416</v>
      </c>
      <c r="E21" s="15">
        <v>33.11</v>
      </c>
      <c r="F21" s="16">
        <v>2.1700000000000001E-2</v>
      </c>
      <c r="G21" s="16"/>
    </row>
    <row r="22" spans="1:7" x14ac:dyDescent="0.35">
      <c r="A22" s="13" t="s">
        <v>548</v>
      </c>
      <c r="B22" s="33" t="s">
        <v>549</v>
      </c>
      <c r="C22" s="33" t="s">
        <v>39</v>
      </c>
      <c r="D22" s="14">
        <v>209</v>
      </c>
      <c r="E22" s="15">
        <v>31.08</v>
      </c>
      <c r="F22" s="16">
        <v>2.0299999999999999E-2</v>
      </c>
      <c r="G22" s="16"/>
    </row>
    <row r="23" spans="1:7" x14ac:dyDescent="0.35">
      <c r="A23" s="13" t="s">
        <v>502</v>
      </c>
      <c r="B23" s="33" t="s">
        <v>503</v>
      </c>
      <c r="C23" s="33" t="s">
        <v>63</v>
      </c>
      <c r="D23" s="14">
        <v>1674</v>
      </c>
      <c r="E23" s="15">
        <v>29.1</v>
      </c>
      <c r="F23" s="16">
        <v>1.9099999999999999E-2</v>
      </c>
      <c r="G23" s="16"/>
    </row>
    <row r="24" spans="1:7" x14ac:dyDescent="0.35">
      <c r="A24" s="13" t="s">
        <v>495</v>
      </c>
      <c r="B24" s="33" t="s">
        <v>496</v>
      </c>
      <c r="C24" s="33" t="s">
        <v>79</v>
      </c>
      <c r="D24" s="14">
        <v>7535</v>
      </c>
      <c r="E24" s="15">
        <v>28.77</v>
      </c>
      <c r="F24" s="16">
        <v>1.8800000000000001E-2</v>
      </c>
      <c r="G24" s="16"/>
    </row>
    <row r="25" spans="1:7" x14ac:dyDescent="0.35">
      <c r="A25" s="13" t="s">
        <v>535</v>
      </c>
      <c r="B25" s="33" t="s">
        <v>536</v>
      </c>
      <c r="C25" s="33" t="s">
        <v>537</v>
      </c>
      <c r="D25" s="14">
        <v>648</v>
      </c>
      <c r="E25" s="15">
        <v>28.05</v>
      </c>
      <c r="F25" s="16">
        <v>1.84E-2</v>
      </c>
      <c r="G25" s="16"/>
    </row>
    <row r="26" spans="1:7" x14ac:dyDescent="0.35">
      <c r="A26" s="13" t="s">
        <v>68</v>
      </c>
      <c r="B26" s="33" t="s">
        <v>69</v>
      </c>
      <c r="C26" s="33" t="s">
        <v>16</v>
      </c>
      <c r="D26" s="14">
        <v>13066</v>
      </c>
      <c r="E26" s="15">
        <v>27.75</v>
      </c>
      <c r="F26" s="16">
        <v>1.8200000000000001E-2</v>
      </c>
      <c r="G26" s="16"/>
    </row>
    <row r="27" spans="1:7" x14ac:dyDescent="0.35">
      <c r="A27" s="13" t="s">
        <v>42</v>
      </c>
      <c r="B27" s="33" t="s">
        <v>43</v>
      </c>
      <c r="C27" s="33" t="s">
        <v>44</v>
      </c>
      <c r="D27" s="14">
        <v>11019</v>
      </c>
      <c r="E27" s="15">
        <v>27.16</v>
      </c>
      <c r="F27" s="16">
        <v>1.78E-2</v>
      </c>
      <c r="G27" s="16"/>
    </row>
    <row r="28" spans="1:7" x14ac:dyDescent="0.35">
      <c r="A28" s="13" t="s">
        <v>33</v>
      </c>
      <c r="B28" s="33" t="s">
        <v>34</v>
      </c>
      <c r="C28" s="33" t="s">
        <v>32</v>
      </c>
      <c r="D28" s="14">
        <v>5681</v>
      </c>
      <c r="E28" s="15">
        <v>25.25</v>
      </c>
      <c r="F28" s="16">
        <v>1.6500000000000001E-2</v>
      </c>
      <c r="G28" s="16"/>
    </row>
    <row r="29" spans="1:7" x14ac:dyDescent="0.35">
      <c r="A29" s="13" t="s">
        <v>56</v>
      </c>
      <c r="B29" s="33" t="s">
        <v>57</v>
      </c>
      <c r="C29" s="33" t="s">
        <v>29</v>
      </c>
      <c r="D29" s="14">
        <v>187</v>
      </c>
      <c r="E29" s="15">
        <v>23.71</v>
      </c>
      <c r="F29" s="16">
        <v>1.55E-2</v>
      </c>
      <c r="G29" s="16"/>
    </row>
    <row r="30" spans="1:7" x14ac:dyDescent="0.35">
      <c r="A30" s="13" t="s">
        <v>528</v>
      </c>
      <c r="B30" s="33" t="s">
        <v>529</v>
      </c>
      <c r="C30" s="33" t="s">
        <v>501</v>
      </c>
      <c r="D30" s="14">
        <v>1678</v>
      </c>
      <c r="E30" s="15">
        <v>23.33</v>
      </c>
      <c r="F30" s="16">
        <v>1.5299999999999999E-2</v>
      </c>
      <c r="G30" s="16"/>
    </row>
    <row r="31" spans="1:7" x14ac:dyDescent="0.35">
      <c r="A31" s="13" t="s">
        <v>942</v>
      </c>
      <c r="B31" s="33" t="s">
        <v>943</v>
      </c>
      <c r="C31" s="33" t="s">
        <v>79</v>
      </c>
      <c r="D31" s="14">
        <v>7227</v>
      </c>
      <c r="E31" s="15">
        <v>21.59</v>
      </c>
      <c r="F31" s="16">
        <v>1.41E-2</v>
      </c>
      <c r="G31" s="16"/>
    </row>
    <row r="32" spans="1:7" x14ac:dyDescent="0.35">
      <c r="A32" s="13" t="s">
        <v>956</v>
      </c>
      <c r="B32" s="33" t="s">
        <v>957</v>
      </c>
      <c r="C32" s="33" t="s">
        <v>55</v>
      </c>
      <c r="D32" s="14">
        <v>912</v>
      </c>
      <c r="E32" s="15">
        <v>18.170000000000002</v>
      </c>
      <c r="F32" s="16">
        <v>1.1900000000000001E-2</v>
      </c>
      <c r="G32" s="16"/>
    </row>
    <row r="33" spans="1:7" x14ac:dyDescent="0.35">
      <c r="A33" s="13" t="s">
        <v>117</v>
      </c>
      <c r="B33" s="33" t="s">
        <v>118</v>
      </c>
      <c r="C33" s="33" t="s">
        <v>119</v>
      </c>
      <c r="D33" s="14">
        <v>1165</v>
      </c>
      <c r="E33" s="15">
        <v>17.72</v>
      </c>
      <c r="F33" s="16">
        <v>1.1599999999999999E-2</v>
      </c>
      <c r="G33" s="16"/>
    </row>
    <row r="34" spans="1:7" x14ac:dyDescent="0.35">
      <c r="A34" s="13" t="s">
        <v>960</v>
      </c>
      <c r="B34" s="33" t="s">
        <v>961</v>
      </c>
      <c r="C34" s="33" t="s">
        <v>962</v>
      </c>
      <c r="D34" s="14">
        <v>356</v>
      </c>
      <c r="E34" s="15">
        <v>17.170000000000002</v>
      </c>
      <c r="F34" s="16">
        <v>1.12E-2</v>
      </c>
      <c r="G34" s="16"/>
    </row>
    <row r="35" spans="1:7" x14ac:dyDescent="0.35">
      <c r="A35" s="13" t="s">
        <v>671</v>
      </c>
      <c r="B35" s="33" t="s">
        <v>672</v>
      </c>
      <c r="C35" s="33" t="s">
        <v>537</v>
      </c>
      <c r="D35" s="14">
        <v>715</v>
      </c>
      <c r="E35" s="15">
        <v>16.989999999999998</v>
      </c>
      <c r="F35" s="16">
        <v>1.11E-2</v>
      </c>
      <c r="G35" s="16"/>
    </row>
    <row r="36" spans="1:7" x14ac:dyDescent="0.35">
      <c r="A36" s="13" t="s">
        <v>533</v>
      </c>
      <c r="B36" s="33" t="s">
        <v>534</v>
      </c>
      <c r="C36" s="33" t="s">
        <v>501</v>
      </c>
      <c r="D36" s="14">
        <v>1010</v>
      </c>
      <c r="E36" s="15">
        <v>13.71</v>
      </c>
      <c r="F36" s="16">
        <v>8.9999999999999993E-3</v>
      </c>
      <c r="G36" s="16"/>
    </row>
    <row r="37" spans="1:7" x14ac:dyDescent="0.35">
      <c r="A37" s="13" t="s">
        <v>506</v>
      </c>
      <c r="B37" s="33" t="s">
        <v>507</v>
      </c>
      <c r="C37" s="33" t="s">
        <v>44</v>
      </c>
      <c r="D37" s="14">
        <v>350</v>
      </c>
      <c r="E37" s="15">
        <v>13.65</v>
      </c>
      <c r="F37" s="16">
        <v>8.8999999999999999E-3</v>
      </c>
      <c r="G37" s="16"/>
    </row>
    <row r="38" spans="1:7" x14ac:dyDescent="0.35">
      <c r="A38" s="17" t="s">
        <v>120</v>
      </c>
      <c r="B38" s="34"/>
      <c r="C38" s="34"/>
      <c r="D38" s="18"/>
      <c r="E38" s="37">
        <v>1522.98</v>
      </c>
      <c r="F38" s="38">
        <v>0.99690000000000001</v>
      </c>
      <c r="G38" s="21"/>
    </row>
    <row r="39" spans="1:7" x14ac:dyDescent="0.35">
      <c r="A39" s="17" t="s">
        <v>743</v>
      </c>
      <c r="B39" s="33"/>
      <c r="C39" s="33"/>
      <c r="D39" s="14"/>
      <c r="E39" s="15"/>
      <c r="F39" s="16"/>
      <c r="G39" s="16"/>
    </row>
    <row r="40" spans="1:7" x14ac:dyDescent="0.35">
      <c r="A40" s="17" t="s">
        <v>120</v>
      </c>
      <c r="B40" s="33"/>
      <c r="C40" s="33"/>
      <c r="D40" s="14"/>
      <c r="E40" s="39" t="s">
        <v>248</v>
      </c>
      <c r="F40" s="40" t="s">
        <v>248</v>
      </c>
      <c r="G40" s="16"/>
    </row>
    <row r="41" spans="1:7" x14ac:dyDescent="0.35">
      <c r="A41" s="24" t="s">
        <v>121</v>
      </c>
      <c r="B41" s="35"/>
      <c r="C41" s="35"/>
      <c r="D41" s="25"/>
      <c r="E41" s="30">
        <v>1522.98</v>
      </c>
      <c r="F41" s="31">
        <v>0.99690000000000001</v>
      </c>
      <c r="G41" s="21"/>
    </row>
    <row r="42" spans="1:7" x14ac:dyDescent="0.35">
      <c r="A42" s="13"/>
      <c r="B42" s="33"/>
      <c r="C42" s="33"/>
      <c r="D42" s="14"/>
      <c r="E42" s="15"/>
      <c r="F42" s="16"/>
      <c r="G42" s="16"/>
    </row>
    <row r="43" spans="1:7" x14ac:dyDescent="0.35">
      <c r="A43" s="13"/>
      <c r="B43" s="33"/>
      <c r="C43" s="33"/>
      <c r="D43" s="14"/>
      <c r="E43" s="15"/>
      <c r="F43" s="16"/>
      <c r="G43" s="16"/>
    </row>
    <row r="44" spans="1:7" x14ac:dyDescent="0.35">
      <c r="A44" s="17" t="s">
        <v>262</v>
      </c>
      <c r="B44" s="33"/>
      <c r="C44" s="33"/>
      <c r="D44" s="14"/>
      <c r="E44" s="15"/>
      <c r="F44" s="16"/>
      <c r="G44" s="16"/>
    </row>
    <row r="45" spans="1:7" x14ac:dyDescent="0.35">
      <c r="A45" s="13" t="s">
        <v>263</v>
      </c>
      <c r="B45" s="33"/>
      <c r="C45" s="33"/>
      <c r="D45" s="14"/>
      <c r="E45" s="15">
        <v>3</v>
      </c>
      <c r="F45" s="16">
        <v>2E-3</v>
      </c>
      <c r="G45" s="16">
        <v>4.9306000000000003E-2</v>
      </c>
    </row>
    <row r="46" spans="1:7" x14ac:dyDescent="0.35">
      <c r="A46" s="17" t="s">
        <v>120</v>
      </c>
      <c r="B46" s="34"/>
      <c r="C46" s="34"/>
      <c r="D46" s="18"/>
      <c r="E46" s="37">
        <v>3</v>
      </c>
      <c r="F46" s="38">
        <v>2E-3</v>
      </c>
      <c r="G46" s="21"/>
    </row>
    <row r="47" spans="1:7" x14ac:dyDescent="0.35">
      <c r="A47" s="13"/>
      <c r="B47" s="33"/>
      <c r="C47" s="33"/>
      <c r="D47" s="14"/>
      <c r="E47" s="15"/>
      <c r="F47" s="16"/>
      <c r="G47" s="16"/>
    </row>
    <row r="48" spans="1:7" x14ac:dyDescent="0.35">
      <c r="A48" s="24" t="s">
        <v>121</v>
      </c>
      <c r="B48" s="35"/>
      <c r="C48" s="35"/>
      <c r="D48" s="25"/>
      <c r="E48" s="19">
        <v>3</v>
      </c>
      <c r="F48" s="20">
        <v>2E-3</v>
      </c>
      <c r="G48" s="21"/>
    </row>
    <row r="49" spans="1:7" x14ac:dyDescent="0.35">
      <c r="A49" s="13" t="s">
        <v>264</v>
      </c>
      <c r="B49" s="33"/>
      <c r="C49" s="33"/>
      <c r="D49" s="14"/>
      <c r="E49" s="15">
        <v>8.1019999999999996E-4</v>
      </c>
      <c r="F49" s="16">
        <v>0</v>
      </c>
      <c r="G49" s="16"/>
    </row>
    <row r="50" spans="1:7" x14ac:dyDescent="0.35">
      <c r="A50" s="13" t="s">
        <v>265</v>
      </c>
      <c r="B50" s="33"/>
      <c r="C50" s="33"/>
      <c r="D50" s="14"/>
      <c r="E50" s="15">
        <v>1.2791897999999999</v>
      </c>
      <c r="F50" s="16">
        <v>1.1000000000000001E-3</v>
      </c>
      <c r="G50" s="16">
        <v>4.9306000000000003E-2</v>
      </c>
    </row>
    <row r="51" spans="1:7" x14ac:dyDescent="0.35">
      <c r="A51" s="28" t="s">
        <v>266</v>
      </c>
      <c r="B51" s="36"/>
      <c r="C51" s="36"/>
      <c r="D51" s="29"/>
      <c r="E51" s="30">
        <v>1527.26</v>
      </c>
      <c r="F51" s="31">
        <v>1</v>
      </c>
      <c r="G51" s="31"/>
    </row>
    <row r="56" spans="1:7" x14ac:dyDescent="0.35">
      <c r="A56" s="1" t="s">
        <v>269</v>
      </c>
    </row>
    <row r="57" spans="1:7" x14ac:dyDescent="0.35">
      <c r="A57" s="48" t="s">
        <v>270</v>
      </c>
      <c r="B57" s="3" t="s">
        <v>248</v>
      </c>
    </row>
    <row r="58" spans="1:7" x14ac:dyDescent="0.35">
      <c r="A58" t="s">
        <v>271</v>
      </c>
    </row>
    <row r="59" spans="1:7" x14ac:dyDescent="0.35">
      <c r="A59" t="s">
        <v>1556</v>
      </c>
      <c r="B59" t="s">
        <v>273</v>
      </c>
      <c r="C59" t="s">
        <v>273</v>
      </c>
    </row>
    <row r="60" spans="1:7" x14ac:dyDescent="0.35">
      <c r="B60" s="49">
        <v>46052</v>
      </c>
      <c r="C60" s="49">
        <v>46080</v>
      </c>
    </row>
    <row r="61" spans="1:7" x14ac:dyDescent="0.35">
      <c r="A61" t="s">
        <v>276</v>
      </c>
      <c r="B61">
        <v>82.225300000000004</v>
      </c>
      <c r="C61">
        <v>81.279300000000006</v>
      </c>
    </row>
    <row r="63" spans="1:7" x14ac:dyDescent="0.35">
      <c r="A63" t="s">
        <v>278</v>
      </c>
      <c r="B63" s="3" t="s">
        <v>248</v>
      </c>
    </row>
    <row r="64" spans="1:7" x14ac:dyDescent="0.35">
      <c r="A64" t="s">
        <v>279</v>
      </c>
      <c r="B64" s="3" t="s">
        <v>248</v>
      </c>
    </row>
    <row r="65" spans="1:4" ht="29" customHeight="1" x14ac:dyDescent="0.35">
      <c r="A65" s="48" t="s">
        <v>280</v>
      </c>
      <c r="B65" s="3" t="s">
        <v>248</v>
      </c>
    </row>
    <row r="66" spans="1:4" ht="29" customHeight="1" x14ac:dyDescent="0.35">
      <c r="A66" s="48" t="s">
        <v>281</v>
      </c>
      <c r="B66" s="3" t="s">
        <v>248</v>
      </c>
    </row>
    <row r="67" spans="1:4" x14ac:dyDescent="0.35">
      <c r="A67" t="s">
        <v>283</v>
      </c>
      <c r="B67" s="50">
        <v>1.4500000000000001E-2</v>
      </c>
    </row>
    <row r="68" spans="1:4" ht="43.5" customHeight="1" x14ac:dyDescent="0.35">
      <c r="A68" s="48" t="s">
        <v>284</v>
      </c>
      <c r="B68" s="3" t="s">
        <v>248</v>
      </c>
    </row>
    <row r="69" spans="1:4" x14ac:dyDescent="0.35">
      <c r="B69" s="3"/>
    </row>
    <row r="70" spans="1:4" ht="29" customHeight="1" x14ac:dyDescent="0.35">
      <c r="A70" s="48" t="s">
        <v>285</v>
      </c>
      <c r="B70" s="3" t="s">
        <v>248</v>
      </c>
    </row>
    <row r="71" spans="1:4" ht="29" customHeight="1" x14ac:dyDescent="0.35">
      <c r="A71" s="48" t="s">
        <v>286</v>
      </c>
      <c r="B71" t="s">
        <v>248</v>
      </c>
    </row>
    <row r="72" spans="1:4" ht="29" customHeight="1" x14ac:dyDescent="0.35">
      <c r="A72" s="48" t="s">
        <v>287</v>
      </c>
      <c r="B72" s="3" t="s">
        <v>248</v>
      </c>
    </row>
    <row r="73" spans="1:4" ht="29" customHeight="1" x14ac:dyDescent="0.35">
      <c r="A73" s="48" t="s">
        <v>288</v>
      </c>
      <c r="B73" s="3" t="s">
        <v>248</v>
      </c>
    </row>
    <row r="75" spans="1:4" ht="70" customHeight="1" x14ac:dyDescent="0.35">
      <c r="A75" s="75" t="s">
        <v>298</v>
      </c>
      <c r="B75" s="75" t="s">
        <v>299</v>
      </c>
      <c r="C75" s="75" t="s">
        <v>300</v>
      </c>
      <c r="D75" s="75" t="s">
        <v>301</v>
      </c>
    </row>
    <row r="76" spans="1:4" ht="70" customHeight="1" x14ac:dyDescent="0.35">
      <c r="A76" s="75" t="s">
        <v>1557</v>
      </c>
      <c r="B76" s="75"/>
      <c r="C76" s="75" t="s">
        <v>344</v>
      </c>
      <c r="D7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showGridLines="0" workbookViewId="0">
      <pane ySplit="4" topLeftCell="A30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440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441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171</v>
      </c>
      <c r="B9" s="33"/>
      <c r="C9" s="33"/>
      <c r="D9" s="14"/>
      <c r="E9" s="15"/>
      <c r="F9" s="16"/>
      <c r="G9" s="16"/>
    </row>
    <row r="10" spans="1:8" x14ac:dyDescent="0.35">
      <c r="A10" s="17" t="s">
        <v>172</v>
      </c>
      <c r="B10" s="33"/>
      <c r="C10" s="33"/>
      <c r="D10" s="14"/>
      <c r="E10" s="15"/>
      <c r="F10" s="16"/>
      <c r="G10" s="16"/>
    </row>
    <row r="11" spans="1:8" x14ac:dyDescent="0.35">
      <c r="A11" s="13" t="s">
        <v>219</v>
      </c>
      <c r="B11" s="33" t="s">
        <v>220</v>
      </c>
      <c r="C11" s="33" t="s">
        <v>182</v>
      </c>
      <c r="D11" s="14">
        <v>1000000</v>
      </c>
      <c r="E11" s="15">
        <v>1011.33</v>
      </c>
      <c r="F11" s="16">
        <v>0.11890000000000001</v>
      </c>
      <c r="G11" s="16">
        <v>7.3449E-2</v>
      </c>
    </row>
    <row r="12" spans="1:8" x14ac:dyDescent="0.35">
      <c r="A12" s="13" t="s">
        <v>233</v>
      </c>
      <c r="B12" s="33" t="s">
        <v>234</v>
      </c>
      <c r="C12" s="33" t="s">
        <v>175</v>
      </c>
      <c r="D12" s="14">
        <v>800000</v>
      </c>
      <c r="E12" s="15">
        <v>805.51</v>
      </c>
      <c r="F12" s="16">
        <v>9.4700000000000006E-2</v>
      </c>
      <c r="G12" s="16">
        <v>7.2650000000000006E-2</v>
      </c>
    </row>
    <row r="13" spans="1:8" x14ac:dyDescent="0.35">
      <c r="A13" s="13" t="s">
        <v>442</v>
      </c>
      <c r="B13" s="33" t="s">
        <v>443</v>
      </c>
      <c r="C13" s="33" t="s">
        <v>175</v>
      </c>
      <c r="D13" s="14">
        <v>500000</v>
      </c>
      <c r="E13" s="15">
        <v>506.12</v>
      </c>
      <c r="F13" s="16">
        <v>5.9499999999999997E-2</v>
      </c>
      <c r="G13" s="16">
        <v>7.3099999999999998E-2</v>
      </c>
    </row>
    <row r="14" spans="1:8" x14ac:dyDescent="0.35">
      <c r="A14" s="13" t="s">
        <v>444</v>
      </c>
      <c r="B14" s="33" t="s">
        <v>445</v>
      </c>
      <c r="C14" s="33" t="s">
        <v>446</v>
      </c>
      <c r="D14" s="14">
        <v>500000</v>
      </c>
      <c r="E14" s="15">
        <v>505.72</v>
      </c>
      <c r="F14" s="16">
        <v>5.9400000000000001E-2</v>
      </c>
      <c r="G14" s="16">
        <v>7.3349999999999999E-2</v>
      </c>
    </row>
    <row r="15" spans="1:8" x14ac:dyDescent="0.35">
      <c r="A15" s="13" t="s">
        <v>447</v>
      </c>
      <c r="B15" s="33" t="s">
        <v>448</v>
      </c>
      <c r="C15" s="33" t="s">
        <v>182</v>
      </c>
      <c r="D15" s="14">
        <v>500000</v>
      </c>
      <c r="E15" s="15">
        <v>505.56</v>
      </c>
      <c r="F15" s="16">
        <v>5.9400000000000001E-2</v>
      </c>
      <c r="G15" s="16">
        <v>7.3409000000000002E-2</v>
      </c>
    </row>
    <row r="16" spans="1:8" x14ac:dyDescent="0.35">
      <c r="A16" s="13" t="s">
        <v>449</v>
      </c>
      <c r="B16" s="33" t="s">
        <v>450</v>
      </c>
      <c r="C16" s="33" t="s">
        <v>175</v>
      </c>
      <c r="D16" s="14">
        <v>500000</v>
      </c>
      <c r="E16" s="15">
        <v>505.18</v>
      </c>
      <c r="F16" s="16">
        <v>5.9400000000000001E-2</v>
      </c>
      <c r="G16" s="16">
        <v>7.3050000000000004E-2</v>
      </c>
    </row>
    <row r="17" spans="1:7" x14ac:dyDescent="0.35">
      <c r="A17" s="13" t="s">
        <v>451</v>
      </c>
      <c r="B17" s="33" t="s">
        <v>452</v>
      </c>
      <c r="C17" s="33" t="s">
        <v>175</v>
      </c>
      <c r="D17" s="14">
        <v>500000</v>
      </c>
      <c r="E17" s="15">
        <v>504.77</v>
      </c>
      <c r="F17" s="16">
        <v>5.9299999999999999E-2</v>
      </c>
      <c r="G17" s="16">
        <v>7.2775000000000006E-2</v>
      </c>
    </row>
    <row r="18" spans="1:7" x14ac:dyDescent="0.35">
      <c r="A18" s="13" t="s">
        <v>453</v>
      </c>
      <c r="B18" s="33" t="s">
        <v>454</v>
      </c>
      <c r="C18" s="33" t="s">
        <v>175</v>
      </c>
      <c r="D18" s="14">
        <v>500000</v>
      </c>
      <c r="E18" s="15">
        <v>504.72</v>
      </c>
      <c r="F18" s="16">
        <v>5.9299999999999999E-2</v>
      </c>
      <c r="G18" s="16">
        <v>7.3099999999999998E-2</v>
      </c>
    </row>
    <row r="19" spans="1:7" x14ac:dyDescent="0.35">
      <c r="A19" s="13" t="s">
        <v>455</v>
      </c>
      <c r="B19" s="33" t="s">
        <v>456</v>
      </c>
      <c r="C19" s="33" t="s">
        <v>175</v>
      </c>
      <c r="D19" s="14">
        <v>500000</v>
      </c>
      <c r="E19" s="15">
        <v>504.5</v>
      </c>
      <c r="F19" s="16">
        <v>5.9299999999999999E-2</v>
      </c>
      <c r="G19" s="16">
        <v>7.1099999999999997E-2</v>
      </c>
    </row>
    <row r="20" spans="1:7" x14ac:dyDescent="0.35">
      <c r="A20" s="13" t="s">
        <v>457</v>
      </c>
      <c r="B20" s="33" t="s">
        <v>458</v>
      </c>
      <c r="C20" s="33" t="s">
        <v>175</v>
      </c>
      <c r="D20" s="14">
        <v>500000</v>
      </c>
      <c r="E20" s="15">
        <v>504.42</v>
      </c>
      <c r="F20" s="16">
        <v>5.9299999999999999E-2</v>
      </c>
      <c r="G20" s="16">
        <v>7.3450000000000001E-2</v>
      </c>
    </row>
    <row r="21" spans="1:7" x14ac:dyDescent="0.35">
      <c r="A21" s="13" t="s">
        <v>459</v>
      </c>
      <c r="B21" s="33" t="s">
        <v>460</v>
      </c>
      <c r="C21" s="33" t="s">
        <v>182</v>
      </c>
      <c r="D21" s="14">
        <v>500000</v>
      </c>
      <c r="E21" s="15">
        <v>504.15</v>
      </c>
      <c r="F21" s="16">
        <v>5.9299999999999999E-2</v>
      </c>
      <c r="G21" s="16">
        <v>7.5800000000000006E-2</v>
      </c>
    </row>
    <row r="22" spans="1:7" x14ac:dyDescent="0.35">
      <c r="A22" s="13" t="s">
        <v>187</v>
      </c>
      <c r="B22" s="33" t="s">
        <v>188</v>
      </c>
      <c r="C22" s="33" t="s">
        <v>175</v>
      </c>
      <c r="D22" s="14">
        <v>500000</v>
      </c>
      <c r="E22" s="15">
        <v>503.12</v>
      </c>
      <c r="F22" s="16">
        <v>5.91E-2</v>
      </c>
      <c r="G22" s="16">
        <v>7.1550000000000002E-2</v>
      </c>
    </row>
    <row r="23" spans="1:7" x14ac:dyDescent="0.35">
      <c r="A23" s="13" t="s">
        <v>461</v>
      </c>
      <c r="B23" s="33" t="s">
        <v>462</v>
      </c>
      <c r="C23" s="33" t="s">
        <v>175</v>
      </c>
      <c r="D23" s="14">
        <v>500000</v>
      </c>
      <c r="E23" s="15">
        <v>502.9</v>
      </c>
      <c r="F23" s="16">
        <v>5.91E-2</v>
      </c>
      <c r="G23" s="16">
        <v>7.1474999999999997E-2</v>
      </c>
    </row>
    <row r="24" spans="1:7" x14ac:dyDescent="0.35">
      <c r="A24" s="13" t="s">
        <v>463</v>
      </c>
      <c r="B24" s="33" t="s">
        <v>464</v>
      </c>
      <c r="C24" s="33" t="s">
        <v>175</v>
      </c>
      <c r="D24" s="14">
        <v>500000</v>
      </c>
      <c r="E24" s="15">
        <v>502.13</v>
      </c>
      <c r="F24" s="16">
        <v>5.8999999999999997E-2</v>
      </c>
      <c r="G24" s="16">
        <v>7.2900000000000006E-2</v>
      </c>
    </row>
    <row r="25" spans="1:7" x14ac:dyDescent="0.35">
      <c r="A25" s="17" t="s">
        <v>120</v>
      </c>
      <c r="B25" s="34"/>
      <c r="C25" s="34"/>
      <c r="D25" s="18"/>
      <c r="E25" s="19">
        <v>7870.13</v>
      </c>
      <c r="F25" s="20">
        <v>0.92500000000000004</v>
      </c>
      <c r="G25" s="21"/>
    </row>
    <row r="26" spans="1:7" x14ac:dyDescent="0.35">
      <c r="A26" s="13"/>
      <c r="B26" s="33"/>
      <c r="C26" s="33"/>
      <c r="D26" s="14"/>
      <c r="E26" s="15"/>
      <c r="F26" s="16"/>
      <c r="G26" s="16"/>
    </row>
    <row r="27" spans="1:7" x14ac:dyDescent="0.35">
      <c r="A27" s="17" t="s">
        <v>247</v>
      </c>
      <c r="B27" s="33"/>
      <c r="C27" s="33"/>
      <c r="D27" s="14"/>
      <c r="E27" s="15"/>
      <c r="F27" s="16"/>
      <c r="G27" s="16"/>
    </row>
    <row r="28" spans="1:7" x14ac:dyDescent="0.35">
      <c r="A28" s="17" t="s">
        <v>120</v>
      </c>
      <c r="B28" s="33"/>
      <c r="C28" s="33"/>
      <c r="D28" s="14"/>
      <c r="E28" s="22" t="s">
        <v>248</v>
      </c>
      <c r="F28" s="23" t="s">
        <v>248</v>
      </c>
      <c r="G28" s="16"/>
    </row>
    <row r="29" spans="1:7" x14ac:dyDescent="0.35">
      <c r="A29" s="13"/>
      <c r="B29" s="33"/>
      <c r="C29" s="33"/>
      <c r="D29" s="14"/>
      <c r="E29" s="15"/>
      <c r="F29" s="16"/>
      <c r="G29" s="16"/>
    </row>
    <row r="30" spans="1:7" x14ac:dyDescent="0.35">
      <c r="A30" s="17" t="s">
        <v>249</v>
      </c>
      <c r="B30" s="33"/>
      <c r="C30" s="33"/>
      <c r="D30" s="14"/>
      <c r="E30" s="15"/>
      <c r="F30" s="16"/>
      <c r="G30" s="16"/>
    </row>
    <row r="31" spans="1:7" x14ac:dyDescent="0.35">
      <c r="A31" s="17" t="s">
        <v>120</v>
      </c>
      <c r="B31" s="33"/>
      <c r="C31" s="33"/>
      <c r="D31" s="14"/>
      <c r="E31" s="22" t="s">
        <v>248</v>
      </c>
      <c r="F31" s="23" t="s">
        <v>248</v>
      </c>
      <c r="G31" s="16"/>
    </row>
    <row r="32" spans="1:7" x14ac:dyDescent="0.35">
      <c r="A32" s="13"/>
      <c r="B32" s="33"/>
      <c r="C32" s="33"/>
      <c r="D32" s="14"/>
      <c r="E32" s="15"/>
      <c r="F32" s="16"/>
      <c r="G32" s="16"/>
    </row>
    <row r="33" spans="1:7" x14ac:dyDescent="0.35">
      <c r="A33" s="24" t="s">
        <v>121</v>
      </c>
      <c r="B33" s="35"/>
      <c r="C33" s="35"/>
      <c r="D33" s="25"/>
      <c r="E33" s="19">
        <v>7870.13</v>
      </c>
      <c r="F33" s="20">
        <v>0.92500000000000004</v>
      </c>
      <c r="G33" s="21"/>
    </row>
    <row r="34" spans="1:7" x14ac:dyDescent="0.35">
      <c r="A34" s="13"/>
      <c r="B34" s="33"/>
      <c r="C34" s="33"/>
      <c r="D34" s="14"/>
      <c r="E34" s="15"/>
      <c r="F34" s="16"/>
      <c r="G34" s="16"/>
    </row>
    <row r="35" spans="1:7" x14ac:dyDescent="0.35">
      <c r="A35" s="13"/>
      <c r="B35" s="33"/>
      <c r="C35" s="33"/>
      <c r="D35" s="14"/>
      <c r="E35" s="15"/>
      <c r="F35" s="16"/>
      <c r="G35" s="16"/>
    </row>
    <row r="36" spans="1:7" x14ac:dyDescent="0.35">
      <c r="A36" s="17" t="s">
        <v>262</v>
      </c>
      <c r="B36" s="33"/>
      <c r="C36" s="33"/>
      <c r="D36" s="14"/>
      <c r="E36" s="15"/>
      <c r="F36" s="16"/>
      <c r="G36" s="16"/>
    </row>
    <row r="37" spans="1:7" x14ac:dyDescent="0.35">
      <c r="A37" s="13" t="s">
        <v>263</v>
      </c>
      <c r="B37" s="33"/>
      <c r="C37" s="33"/>
      <c r="D37" s="14"/>
      <c r="E37" s="15">
        <v>165.93</v>
      </c>
      <c r="F37" s="16">
        <v>1.95E-2</v>
      </c>
      <c r="G37" s="16">
        <v>4.9306000000000003E-2</v>
      </c>
    </row>
    <row r="38" spans="1:7" x14ac:dyDescent="0.35">
      <c r="A38" s="17" t="s">
        <v>120</v>
      </c>
      <c r="B38" s="34"/>
      <c r="C38" s="34"/>
      <c r="D38" s="18"/>
      <c r="E38" s="19">
        <v>165.93</v>
      </c>
      <c r="F38" s="20">
        <v>1.95E-2</v>
      </c>
      <c r="G38" s="21"/>
    </row>
    <row r="39" spans="1:7" x14ac:dyDescent="0.35">
      <c r="A39" s="13"/>
      <c r="B39" s="33"/>
      <c r="C39" s="33"/>
      <c r="D39" s="14"/>
      <c r="E39" s="15"/>
      <c r="F39" s="16"/>
      <c r="G39" s="16"/>
    </row>
    <row r="40" spans="1:7" x14ac:dyDescent="0.35">
      <c r="A40" s="24" t="s">
        <v>121</v>
      </c>
      <c r="B40" s="35"/>
      <c r="C40" s="35"/>
      <c r="D40" s="25"/>
      <c r="E40" s="19">
        <v>165.93</v>
      </c>
      <c r="F40" s="20">
        <v>1.95E-2</v>
      </c>
      <c r="G40" s="21"/>
    </row>
    <row r="41" spans="1:7" x14ac:dyDescent="0.35">
      <c r="A41" s="13" t="s">
        <v>264</v>
      </c>
      <c r="B41" s="33"/>
      <c r="C41" s="33"/>
      <c r="D41" s="14"/>
      <c r="E41" s="15">
        <v>476.67627169999997</v>
      </c>
      <c r="F41" s="16">
        <v>5.602E-2</v>
      </c>
      <c r="G41" s="16"/>
    </row>
    <row r="42" spans="1:7" x14ac:dyDescent="0.35">
      <c r="A42" s="13" t="s">
        <v>265</v>
      </c>
      <c r="B42" s="33"/>
      <c r="C42" s="33"/>
      <c r="D42" s="14"/>
      <c r="E42" s="26">
        <v>-3.8262716999999999</v>
      </c>
      <c r="F42" s="27">
        <v>-5.1999999999999995E-4</v>
      </c>
      <c r="G42" s="16">
        <v>4.9306000000000003E-2</v>
      </c>
    </row>
    <row r="43" spans="1:7" x14ac:dyDescent="0.35">
      <c r="A43" s="28" t="s">
        <v>266</v>
      </c>
      <c r="B43" s="36"/>
      <c r="C43" s="36"/>
      <c r="D43" s="29"/>
      <c r="E43" s="30">
        <v>8508.91</v>
      </c>
      <c r="F43" s="31">
        <v>1</v>
      </c>
      <c r="G43" s="31"/>
    </row>
    <row r="45" spans="1:7" x14ac:dyDescent="0.35">
      <c r="A45" s="1" t="s">
        <v>268</v>
      </c>
    </row>
    <row r="46" spans="1:7" x14ac:dyDescent="0.35">
      <c r="A46" s="1" t="s">
        <v>465</v>
      </c>
    </row>
    <row r="48" spans="1:7" x14ac:dyDescent="0.35">
      <c r="A48" s="1" t="s">
        <v>269</v>
      </c>
    </row>
    <row r="49" spans="1:3" x14ac:dyDescent="0.35">
      <c r="A49" s="48" t="s">
        <v>270</v>
      </c>
      <c r="B49" s="3" t="s">
        <v>248</v>
      </c>
    </row>
    <row r="50" spans="1:3" x14ac:dyDescent="0.35">
      <c r="A50" t="s">
        <v>271</v>
      </c>
    </row>
    <row r="51" spans="1:3" x14ac:dyDescent="0.35">
      <c r="A51" t="s">
        <v>272</v>
      </c>
      <c r="B51" t="s">
        <v>273</v>
      </c>
      <c r="C51" t="s">
        <v>273</v>
      </c>
    </row>
    <row r="52" spans="1:3" x14ac:dyDescent="0.35">
      <c r="B52" s="49">
        <v>46052</v>
      </c>
      <c r="C52" s="49">
        <v>46080</v>
      </c>
    </row>
    <row r="53" spans="1:3" x14ac:dyDescent="0.35">
      <c r="A53" t="s">
        <v>274</v>
      </c>
      <c r="B53">
        <v>10.773</v>
      </c>
      <c r="C53">
        <v>10.8497</v>
      </c>
    </row>
    <row r="54" spans="1:3" x14ac:dyDescent="0.35">
      <c r="A54" t="s">
        <v>275</v>
      </c>
      <c r="B54">
        <v>10.773</v>
      </c>
      <c r="C54">
        <v>10.8497</v>
      </c>
    </row>
    <row r="55" spans="1:3" x14ac:dyDescent="0.35">
      <c r="A55" t="s">
        <v>276</v>
      </c>
      <c r="B55">
        <v>10.7524</v>
      </c>
      <c r="C55">
        <v>10.827299999999999</v>
      </c>
    </row>
    <row r="56" spans="1:3" x14ac:dyDescent="0.35">
      <c r="A56" t="s">
        <v>277</v>
      </c>
      <c r="B56">
        <v>10.7524</v>
      </c>
      <c r="C56">
        <v>10.827299999999999</v>
      </c>
    </row>
    <row r="58" spans="1:3" x14ac:dyDescent="0.35">
      <c r="A58" t="s">
        <v>278</v>
      </c>
      <c r="B58" s="3" t="s">
        <v>248</v>
      </c>
    </row>
    <row r="59" spans="1:3" x14ac:dyDescent="0.35">
      <c r="A59" t="s">
        <v>279</v>
      </c>
      <c r="B59" s="3" t="s">
        <v>248</v>
      </c>
    </row>
    <row r="60" spans="1:3" ht="29" customHeight="1" x14ac:dyDescent="0.35">
      <c r="A60" s="48" t="s">
        <v>280</v>
      </c>
      <c r="B60" s="3" t="s">
        <v>248</v>
      </c>
    </row>
    <row r="61" spans="1:3" ht="29" customHeight="1" x14ac:dyDescent="0.35">
      <c r="A61" s="48" t="s">
        <v>281</v>
      </c>
      <c r="B61" s="3" t="s">
        <v>248</v>
      </c>
    </row>
    <row r="62" spans="1:3" x14ac:dyDescent="0.35">
      <c r="A62" t="s">
        <v>282</v>
      </c>
      <c r="B62" s="50">
        <f>B77</f>
        <v>1.211427973800639</v>
      </c>
    </row>
    <row r="63" spans="1:3" ht="43.5" customHeight="1" x14ac:dyDescent="0.35">
      <c r="A63" s="48" t="s">
        <v>284</v>
      </c>
      <c r="B63" s="3" t="s">
        <v>248</v>
      </c>
    </row>
    <row r="64" spans="1:3" x14ac:dyDescent="0.35">
      <c r="B64" s="3"/>
    </row>
    <row r="65" spans="1:2" ht="29" customHeight="1" x14ac:dyDescent="0.35">
      <c r="A65" s="48" t="s">
        <v>285</v>
      </c>
      <c r="B65" s="3" t="s">
        <v>248</v>
      </c>
    </row>
    <row r="66" spans="1:2" ht="29" customHeight="1" x14ac:dyDescent="0.35">
      <c r="A66" s="48" t="s">
        <v>286</v>
      </c>
      <c r="B66">
        <v>5374.23</v>
      </c>
    </row>
    <row r="67" spans="1:2" ht="29" customHeight="1" x14ac:dyDescent="0.35">
      <c r="A67" s="48" t="s">
        <v>287</v>
      </c>
      <c r="B67" s="3" t="s">
        <v>248</v>
      </c>
    </row>
    <row r="68" spans="1:2" ht="29" customHeight="1" x14ac:dyDescent="0.35">
      <c r="A68" s="48" t="s">
        <v>288</v>
      </c>
      <c r="B68" s="3" t="s">
        <v>248</v>
      </c>
    </row>
    <row r="70" spans="1:2" x14ac:dyDescent="0.35">
      <c r="A70" t="s">
        <v>289</v>
      </c>
    </row>
    <row r="71" spans="1:2" ht="58" customHeight="1" x14ac:dyDescent="0.35">
      <c r="A71" s="52" t="s">
        <v>290</v>
      </c>
      <c r="B71" s="56" t="s">
        <v>466</v>
      </c>
    </row>
    <row r="72" spans="1:2" ht="43.5" customHeight="1" x14ac:dyDescent="0.35">
      <c r="A72" s="52" t="s">
        <v>292</v>
      </c>
      <c r="B72" s="56" t="s">
        <v>467</v>
      </c>
    </row>
    <row r="73" spans="1:2" x14ac:dyDescent="0.35">
      <c r="A73" s="52"/>
      <c r="B73" s="52"/>
    </row>
    <row r="74" spans="1:2" x14ac:dyDescent="0.35">
      <c r="A74" s="52" t="s">
        <v>294</v>
      </c>
      <c r="B74" s="53">
        <v>7.2511617778925883</v>
      </c>
    </row>
    <row r="75" spans="1:2" x14ac:dyDescent="0.35">
      <c r="A75" s="52"/>
      <c r="B75" s="52"/>
    </row>
    <row r="76" spans="1:2" x14ac:dyDescent="0.35">
      <c r="A76" s="52" t="s">
        <v>295</v>
      </c>
      <c r="B76" s="54">
        <v>1.1355999999999999</v>
      </c>
    </row>
    <row r="77" spans="1:2" x14ac:dyDescent="0.35">
      <c r="A77" s="52" t="s">
        <v>296</v>
      </c>
      <c r="B77" s="54">
        <v>1.211427973800639</v>
      </c>
    </row>
    <row r="78" spans="1:2" x14ac:dyDescent="0.35">
      <c r="A78" s="52"/>
      <c r="B78" s="52"/>
    </row>
    <row r="79" spans="1:2" x14ac:dyDescent="0.35">
      <c r="A79" s="52" t="s">
        <v>297</v>
      </c>
      <c r="B79" s="55">
        <v>46081</v>
      </c>
    </row>
    <row r="81" spans="1:4" ht="70" customHeight="1" x14ac:dyDescent="0.35">
      <c r="A81" s="75" t="s">
        <v>298</v>
      </c>
      <c r="B81" s="75" t="s">
        <v>299</v>
      </c>
      <c r="C81" s="75" t="s">
        <v>300</v>
      </c>
      <c r="D81" s="75" t="s">
        <v>301</v>
      </c>
    </row>
    <row r="82" spans="1:4" ht="70" customHeight="1" x14ac:dyDescent="0.35">
      <c r="A82" s="75" t="s">
        <v>466</v>
      </c>
      <c r="B82" s="75"/>
      <c r="C82" s="75" t="s">
        <v>309</v>
      </c>
      <c r="D82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31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1558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1559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23</v>
      </c>
      <c r="B8" s="33" t="s">
        <v>24</v>
      </c>
      <c r="C8" s="33" t="s">
        <v>19</v>
      </c>
      <c r="D8" s="14">
        <v>378155</v>
      </c>
      <c r="E8" s="15">
        <v>7106.67</v>
      </c>
      <c r="F8" s="16">
        <v>0.10970000000000001</v>
      </c>
      <c r="G8" s="16"/>
    </row>
    <row r="9" spans="1:8" x14ac:dyDescent="0.35">
      <c r="A9" s="13" t="s">
        <v>499</v>
      </c>
      <c r="B9" s="33" t="s">
        <v>500</v>
      </c>
      <c r="C9" s="33" t="s">
        <v>501</v>
      </c>
      <c r="D9" s="14">
        <v>418692</v>
      </c>
      <c r="E9" s="15">
        <v>5443.41</v>
      </c>
      <c r="F9" s="16">
        <v>8.4000000000000005E-2</v>
      </c>
      <c r="G9" s="16"/>
    </row>
    <row r="10" spans="1:8" x14ac:dyDescent="0.35">
      <c r="A10" s="13" t="s">
        <v>533</v>
      </c>
      <c r="B10" s="33" t="s">
        <v>534</v>
      </c>
      <c r="C10" s="33" t="s">
        <v>501</v>
      </c>
      <c r="D10" s="14">
        <v>283293</v>
      </c>
      <c r="E10" s="15">
        <v>3846.55</v>
      </c>
      <c r="F10" s="16">
        <v>5.9400000000000001E-2</v>
      </c>
      <c r="G10" s="16"/>
    </row>
    <row r="11" spans="1:8" x14ac:dyDescent="0.35">
      <c r="A11" s="13" t="s">
        <v>579</v>
      </c>
      <c r="B11" s="33" t="s">
        <v>580</v>
      </c>
      <c r="C11" s="33" t="s">
        <v>501</v>
      </c>
      <c r="D11" s="14">
        <v>137608</v>
      </c>
      <c r="E11" s="15">
        <v>3160.17</v>
      </c>
      <c r="F11" s="16">
        <v>4.8800000000000003E-2</v>
      </c>
      <c r="G11" s="16"/>
    </row>
    <row r="12" spans="1:8" x14ac:dyDescent="0.35">
      <c r="A12" s="13" t="s">
        <v>528</v>
      </c>
      <c r="B12" s="33" t="s">
        <v>529</v>
      </c>
      <c r="C12" s="33" t="s">
        <v>501</v>
      </c>
      <c r="D12" s="14">
        <v>224418</v>
      </c>
      <c r="E12" s="15">
        <v>3117.39</v>
      </c>
      <c r="F12" s="16">
        <v>4.8099999999999997E-2</v>
      </c>
      <c r="G12" s="16"/>
    </row>
    <row r="13" spans="1:8" x14ac:dyDescent="0.35">
      <c r="A13" s="13" t="s">
        <v>679</v>
      </c>
      <c r="B13" s="33" t="s">
        <v>680</v>
      </c>
      <c r="C13" s="33" t="s">
        <v>501</v>
      </c>
      <c r="D13" s="14">
        <v>59878</v>
      </c>
      <c r="E13" s="15">
        <v>2671.76</v>
      </c>
      <c r="F13" s="16">
        <v>4.1200000000000001E-2</v>
      </c>
      <c r="G13" s="16"/>
    </row>
    <row r="14" spans="1:8" x14ac:dyDescent="0.35">
      <c r="A14" s="13" t="s">
        <v>512</v>
      </c>
      <c r="B14" s="33" t="s">
        <v>513</v>
      </c>
      <c r="C14" s="33" t="s">
        <v>39</v>
      </c>
      <c r="D14" s="14">
        <v>322528</v>
      </c>
      <c r="E14" s="15">
        <v>2292.85</v>
      </c>
      <c r="F14" s="16">
        <v>3.5400000000000001E-2</v>
      </c>
      <c r="G14" s="16"/>
    </row>
    <row r="15" spans="1:8" x14ac:dyDescent="0.35">
      <c r="A15" s="13" t="s">
        <v>42</v>
      </c>
      <c r="B15" s="33" t="s">
        <v>43</v>
      </c>
      <c r="C15" s="33" t="s">
        <v>44</v>
      </c>
      <c r="D15" s="14">
        <v>840789</v>
      </c>
      <c r="E15" s="15">
        <v>2070.86</v>
      </c>
      <c r="F15" s="16">
        <v>3.2000000000000001E-2</v>
      </c>
      <c r="G15" s="16"/>
    </row>
    <row r="16" spans="1:8" x14ac:dyDescent="0.35">
      <c r="A16" s="13" t="s">
        <v>546</v>
      </c>
      <c r="B16" s="33" t="s">
        <v>547</v>
      </c>
      <c r="C16" s="33" t="s">
        <v>501</v>
      </c>
      <c r="D16" s="14">
        <v>43323</v>
      </c>
      <c r="E16" s="15">
        <v>2050.48</v>
      </c>
      <c r="F16" s="16">
        <v>3.1699999999999999E-2</v>
      </c>
      <c r="G16" s="16"/>
    </row>
    <row r="17" spans="1:7" x14ac:dyDescent="0.35">
      <c r="A17" s="13" t="s">
        <v>82</v>
      </c>
      <c r="B17" s="33" t="s">
        <v>83</v>
      </c>
      <c r="C17" s="33" t="s">
        <v>84</v>
      </c>
      <c r="D17" s="14">
        <v>108297</v>
      </c>
      <c r="E17" s="15">
        <v>1604.53</v>
      </c>
      <c r="F17" s="16">
        <v>2.4799999999999999E-2</v>
      </c>
      <c r="G17" s="16"/>
    </row>
    <row r="18" spans="1:7" x14ac:dyDescent="0.35">
      <c r="A18" s="13" t="s">
        <v>577</v>
      </c>
      <c r="B18" s="33" t="s">
        <v>578</v>
      </c>
      <c r="C18" s="33" t="s">
        <v>501</v>
      </c>
      <c r="D18" s="14">
        <v>118646</v>
      </c>
      <c r="E18" s="15">
        <v>1406.9</v>
      </c>
      <c r="F18" s="16">
        <v>2.1700000000000001E-2</v>
      </c>
      <c r="G18" s="16"/>
    </row>
    <row r="19" spans="1:7" x14ac:dyDescent="0.35">
      <c r="A19" s="13" t="s">
        <v>540</v>
      </c>
      <c r="B19" s="33" t="s">
        <v>541</v>
      </c>
      <c r="C19" s="33" t="s">
        <v>501</v>
      </c>
      <c r="D19" s="14">
        <v>50605</v>
      </c>
      <c r="E19" s="15">
        <v>1334.66</v>
      </c>
      <c r="F19" s="16">
        <v>2.06E-2</v>
      </c>
      <c r="G19" s="16"/>
    </row>
    <row r="20" spans="1:7" x14ac:dyDescent="0.35">
      <c r="A20" s="13" t="s">
        <v>584</v>
      </c>
      <c r="B20" s="33" t="s">
        <v>585</v>
      </c>
      <c r="C20" s="33" t="s">
        <v>501</v>
      </c>
      <c r="D20" s="14">
        <v>196893</v>
      </c>
      <c r="E20" s="15">
        <v>1111.95</v>
      </c>
      <c r="F20" s="16">
        <v>1.72E-2</v>
      </c>
      <c r="G20" s="16"/>
    </row>
    <row r="21" spans="1:7" x14ac:dyDescent="0.35">
      <c r="A21" s="13" t="s">
        <v>611</v>
      </c>
      <c r="B21" s="33" t="s">
        <v>612</v>
      </c>
      <c r="C21" s="33" t="s">
        <v>79</v>
      </c>
      <c r="D21" s="14">
        <v>207288</v>
      </c>
      <c r="E21" s="15">
        <v>1011.05</v>
      </c>
      <c r="F21" s="16">
        <v>1.5599999999999999E-2</v>
      </c>
      <c r="G21" s="16"/>
    </row>
    <row r="22" spans="1:7" x14ac:dyDescent="0.35">
      <c r="A22" s="13" t="s">
        <v>486</v>
      </c>
      <c r="B22" s="33" t="s">
        <v>487</v>
      </c>
      <c r="C22" s="33" t="s">
        <v>488</v>
      </c>
      <c r="D22" s="14">
        <v>22624</v>
      </c>
      <c r="E22" s="15">
        <v>967.92</v>
      </c>
      <c r="F22" s="16">
        <v>1.49E-2</v>
      </c>
      <c r="G22" s="16"/>
    </row>
    <row r="23" spans="1:7" x14ac:dyDescent="0.35">
      <c r="A23" s="13" t="s">
        <v>590</v>
      </c>
      <c r="B23" s="33" t="s">
        <v>591</v>
      </c>
      <c r="C23" s="33" t="s">
        <v>55</v>
      </c>
      <c r="D23" s="14">
        <v>82768</v>
      </c>
      <c r="E23" s="15">
        <v>896.46</v>
      </c>
      <c r="F23" s="16">
        <v>1.38E-2</v>
      </c>
      <c r="G23" s="16"/>
    </row>
    <row r="24" spans="1:7" x14ac:dyDescent="0.35">
      <c r="A24" s="13" t="s">
        <v>1560</v>
      </c>
      <c r="B24" s="33" t="s">
        <v>1561</v>
      </c>
      <c r="C24" s="33" t="s">
        <v>32</v>
      </c>
      <c r="D24" s="14">
        <v>26423</v>
      </c>
      <c r="E24" s="15">
        <v>848.23</v>
      </c>
      <c r="F24" s="16">
        <v>1.3100000000000001E-2</v>
      </c>
      <c r="G24" s="16"/>
    </row>
    <row r="25" spans="1:7" x14ac:dyDescent="0.35">
      <c r="A25" s="13" t="s">
        <v>1505</v>
      </c>
      <c r="B25" s="33" t="s">
        <v>1506</v>
      </c>
      <c r="C25" s="33" t="s">
        <v>501</v>
      </c>
      <c r="D25" s="14">
        <v>193424</v>
      </c>
      <c r="E25" s="15">
        <v>754.55</v>
      </c>
      <c r="F25" s="16">
        <v>1.1599999999999999E-2</v>
      </c>
      <c r="G25" s="16"/>
    </row>
    <row r="26" spans="1:7" x14ac:dyDescent="0.35">
      <c r="A26" s="13" t="s">
        <v>631</v>
      </c>
      <c r="B26" s="33" t="s">
        <v>632</v>
      </c>
      <c r="C26" s="33" t="s">
        <v>537</v>
      </c>
      <c r="D26" s="14">
        <v>7087</v>
      </c>
      <c r="E26" s="15">
        <v>746.12</v>
      </c>
      <c r="F26" s="16">
        <v>1.15E-2</v>
      </c>
      <c r="G26" s="16"/>
    </row>
    <row r="27" spans="1:7" x14ac:dyDescent="0.35">
      <c r="A27" s="13" t="s">
        <v>985</v>
      </c>
      <c r="B27" s="33" t="s">
        <v>986</v>
      </c>
      <c r="C27" s="33" t="s">
        <v>89</v>
      </c>
      <c r="D27" s="14">
        <v>129707</v>
      </c>
      <c r="E27" s="15">
        <v>693.28</v>
      </c>
      <c r="F27" s="16">
        <v>1.0699999999999999E-2</v>
      </c>
      <c r="G27" s="16"/>
    </row>
    <row r="28" spans="1:7" x14ac:dyDescent="0.35">
      <c r="A28" s="13" t="s">
        <v>924</v>
      </c>
      <c r="B28" s="33" t="s">
        <v>925</v>
      </c>
      <c r="C28" s="33" t="s">
        <v>19</v>
      </c>
      <c r="D28" s="14">
        <v>141493</v>
      </c>
      <c r="E28" s="15">
        <v>643.72</v>
      </c>
      <c r="F28" s="16">
        <v>9.9000000000000008E-3</v>
      </c>
      <c r="G28" s="16"/>
    </row>
    <row r="29" spans="1:7" x14ac:dyDescent="0.35">
      <c r="A29" s="13" t="s">
        <v>1035</v>
      </c>
      <c r="B29" s="33" t="s">
        <v>1036</v>
      </c>
      <c r="C29" s="33" t="s">
        <v>501</v>
      </c>
      <c r="D29" s="14">
        <v>6757</v>
      </c>
      <c r="E29" s="15">
        <v>468.4</v>
      </c>
      <c r="F29" s="16">
        <v>7.1999999999999998E-3</v>
      </c>
      <c r="G29" s="16"/>
    </row>
    <row r="30" spans="1:7" x14ac:dyDescent="0.35">
      <c r="A30" s="13" t="s">
        <v>516</v>
      </c>
      <c r="B30" s="33" t="s">
        <v>517</v>
      </c>
      <c r="C30" s="33" t="s">
        <v>518</v>
      </c>
      <c r="D30" s="14">
        <v>11817</v>
      </c>
      <c r="E30" s="15">
        <v>456.3</v>
      </c>
      <c r="F30" s="16">
        <v>7.0000000000000001E-3</v>
      </c>
      <c r="G30" s="16"/>
    </row>
    <row r="31" spans="1:7" x14ac:dyDescent="0.35">
      <c r="A31" s="13" t="s">
        <v>903</v>
      </c>
      <c r="B31" s="33" t="s">
        <v>904</v>
      </c>
      <c r="C31" s="33" t="s">
        <v>562</v>
      </c>
      <c r="D31" s="14">
        <v>6750</v>
      </c>
      <c r="E31" s="15">
        <v>409.93</v>
      </c>
      <c r="F31" s="16">
        <v>6.3E-3</v>
      </c>
      <c r="G31" s="16"/>
    </row>
    <row r="32" spans="1:7" x14ac:dyDescent="0.35">
      <c r="A32" s="13" t="s">
        <v>1285</v>
      </c>
      <c r="B32" s="33" t="s">
        <v>1286</v>
      </c>
      <c r="C32" s="33" t="s">
        <v>1012</v>
      </c>
      <c r="D32" s="14">
        <v>33244</v>
      </c>
      <c r="E32" s="15">
        <v>407.5</v>
      </c>
      <c r="F32" s="16">
        <v>6.3E-3</v>
      </c>
      <c r="G32" s="16"/>
    </row>
    <row r="33" spans="1:7" x14ac:dyDescent="0.35">
      <c r="A33" s="13" t="s">
        <v>1562</v>
      </c>
      <c r="B33" s="33" t="s">
        <v>1563</v>
      </c>
      <c r="C33" s="33" t="s">
        <v>717</v>
      </c>
      <c r="D33" s="14">
        <v>32024</v>
      </c>
      <c r="E33" s="15">
        <v>390.5</v>
      </c>
      <c r="F33" s="16">
        <v>6.0000000000000001E-3</v>
      </c>
      <c r="G33" s="16"/>
    </row>
    <row r="34" spans="1:7" x14ac:dyDescent="0.35">
      <c r="A34" s="13" t="s">
        <v>1078</v>
      </c>
      <c r="B34" s="33" t="s">
        <v>1079</v>
      </c>
      <c r="C34" s="33" t="s">
        <v>501</v>
      </c>
      <c r="D34" s="14">
        <v>38638</v>
      </c>
      <c r="E34" s="15">
        <v>297.94</v>
      </c>
      <c r="F34" s="16">
        <v>4.5999999999999999E-3</v>
      </c>
      <c r="G34" s="16"/>
    </row>
    <row r="35" spans="1:7" x14ac:dyDescent="0.35">
      <c r="A35" s="13" t="s">
        <v>658</v>
      </c>
      <c r="B35" s="33" t="s">
        <v>659</v>
      </c>
      <c r="C35" s="33" t="s">
        <v>559</v>
      </c>
      <c r="D35" s="14">
        <v>35026</v>
      </c>
      <c r="E35" s="15">
        <v>176.99</v>
      </c>
      <c r="F35" s="16">
        <v>2.7000000000000001E-3</v>
      </c>
      <c r="G35" s="16"/>
    </row>
    <row r="36" spans="1:7" x14ac:dyDescent="0.35">
      <c r="A36" s="17" t="s">
        <v>120</v>
      </c>
      <c r="B36" s="34"/>
      <c r="C36" s="34"/>
      <c r="D36" s="18"/>
      <c r="E36" s="19">
        <v>46387.07</v>
      </c>
      <c r="F36" s="20">
        <v>0.71579999999999999</v>
      </c>
      <c r="G36" s="21"/>
    </row>
    <row r="37" spans="1:7" x14ac:dyDescent="0.35">
      <c r="A37" s="17" t="s">
        <v>743</v>
      </c>
      <c r="B37" s="33"/>
      <c r="C37" s="33"/>
      <c r="D37" s="14"/>
      <c r="E37" s="15"/>
      <c r="F37" s="16"/>
      <c r="G37" s="16"/>
    </row>
    <row r="38" spans="1:7" x14ac:dyDescent="0.35">
      <c r="A38" s="17" t="s">
        <v>120</v>
      </c>
      <c r="B38" s="33"/>
      <c r="C38" s="33"/>
      <c r="D38" s="14"/>
      <c r="E38" s="22" t="s">
        <v>248</v>
      </c>
      <c r="F38" s="23" t="s">
        <v>248</v>
      </c>
      <c r="G38" s="16"/>
    </row>
    <row r="39" spans="1:7" x14ac:dyDescent="0.35">
      <c r="A39" s="13"/>
      <c r="B39" s="33"/>
      <c r="C39" s="33"/>
      <c r="D39" s="14"/>
      <c r="E39" s="15"/>
      <c r="F39" s="16"/>
      <c r="G39" s="16"/>
    </row>
    <row r="40" spans="1:7" x14ac:dyDescent="0.35">
      <c r="A40" s="17" t="s">
        <v>1322</v>
      </c>
      <c r="B40" s="33"/>
      <c r="C40" s="33"/>
      <c r="D40" s="14"/>
      <c r="E40" s="15"/>
      <c r="F40" s="16"/>
      <c r="G40" s="16"/>
    </row>
    <row r="41" spans="1:7" x14ac:dyDescent="0.35">
      <c r="A41" s="13" t="s">
        <v>1564</v>
      </c>
      <c r="B41" s="33" t="s">
        <v>1565</v>
      </c>
      <c r="C41" s="33" t="s">
        <v>1566</v>
      </c>
      <c r="D41" s="14">
        <v>23242</v>
      </c>
      <c r="E41" s="15">
        <v>3745.72</v>
      </c>
      <c r="F41" s="16">
        <v>5.7799999999999997E-2</v>
      </c>
      <c r="G41" s="16"/>
    </row>
    <row r="42" spans="1:7" x14ac:dyDescent="0.35">
      <c r="A42" s="13" t="s">
        <v>1567</v>
      </c>
      <c r="B42" s="33" t="s">
        <v>1568</v>
      </c>
      <c r="C42" s="33" t="s">
        <v>1569</v>
      </c>
      <c r="D42" s="14">
        <v>14346</v>
      </c>
      <c r="E42" s="15">
        <v>3447.1</v>
      </c>
      <c r="F42" s="16">
        <v>5.3199999999999997E-2</v>
      </c>
      <c r="G42" s="16"/>
    </row>
    <row r="43" spans="1:7" x14ac:dyDescent="0.35">
      <c r="A43" s="13" t="s">
        <v>1570</v>
      </c>
      <c r="B43" s="33" t="s">
        <v>1571</v>
      </c>
      <c r="C43" s="33" t="s">
        <v>1572</v>
      </c>
      <c r="D43" s="14">
        <v>7382</v>
      </c>
      <c r="E43" s="15">
        <v>2636.95</v>
      </c>
      <c r="F43" s="16">
        <v>4.07E-2</v>
      </c>
      <c r="G43" s="16"/>
    </row>
    <row r="44" spans="1:7" x14ac:dyDescent="0.35">
      <c r="A44" s="13" t="s">
        <v>1573</v>
      </c>
      <c r="B44" s="33" t="s">
        <v>1574</v>
      </c>
      <c r="C44" s="33" t="s">
        <v>1575</v>
      </c>
      <c r="D44" s="14">
        <v>4626</v>
      </c>
      <c r="E44" s="15">
        <v>1344.52</v>
      </c>
      <c r="F44" s="16">
        <v>2.0799999999999999E-2</v>
      </c>
      <c r="G44" s="16"/>
    </row>
    <row r="45" spans="1:7" x14ac:dyDescent="0.35">
      <c r="A45" s="13" t="s">
        <v>1576</v>
      </c>
      <c r="B45" s="33" t="s">
        <v>1577</v>
      </c>
      <c r="C45" s="33" t="s">
        <v>1572</v>
      </c>
      <c r="D45" s="14">
        <v>1117</v>
      </c>
      <c r="E45" s="15">
        <v>418.95</v>
      </c>
      <c r="F45" s="16">
        <v>6.4999999999999997E-3</v>
      </c>
      <c r="G45" s="16"/>
    </row>
    <row r="46" spans="1:7" x14ac:dyDescent="0.35">
      <c r="A46" s="13" t="s">
        <v>1578</v>
      </c>
      <c r="B46" s="33" t="s">
        <v>1579</v>
      </c>
      <c r="C46" s="33" t="s">
        <v>1569</v>
      </c>
      <c r="D46" s="14">
        <v>1615</v>
      </c>
      <c r="E46" s="15">
        <v>294.08999999999997</v>
      </c>
      <c r="F46" s="16">
        <v>4.4999999999999997E-3</v>
      </c>
      <c r="G46" s="16"/>
    </row>
    <row r="47" spans="1:7" x14ac:dyDescent="0.35">
      <c r="A47" s="13" t="s">
        <v>1580</v>
      </c>
      <c r="B47" s="33" t="s">
        <v>1581</v>
      </c>
      <c r="C47" s="33" t="s">
        <v>1572</v>
      </c>
      <c r="D47" s="14">
        <v>2280</v>
      </c>
      <c r="E47" s="15">
        <v>284.5</v>
      </c>
      <c r="F47" s="16">
        <v>4.4000000000000003E-3</v>
      </c>
      <c r="G47" s="16"/>
    </row>
    <row r="48" spans="1:7" x14ac:dyDescent="0.35">
      <c r="A48" s="13" t="s">
        <v>1582</v>
      </c>
      <c r="B48" s="33" t="s">
        <v>1583</v>
      </c>
      <c r="C48" s="33" t="s">
        <v>1569</v>
      </c>
      <c r="D48" s="14">
        <v>787</v>
      </c>
      <c r="E48" s="15">
        <v>266.5</v>
      </c>
      <c r="F48" s="16">
        <v>4.1000000000000003E-3</v>
      </c>
      <c r="G48" s="16"/>
    </row>
    <row r="49" spans="1:7" x14ac:dyDescent="0.35">
      <c r="A49" s="13" t="s">
        <v>1584</v>
      </c>
      <c r="B49" s="33" t="s">
        <v>1585</v>
      </c>
      <c r="C49" s="33" t="s">
        <v>1572</v>
      </c>
      <c r="D49" s="14">
        <v>1238</v>
      </c>
      <c r="E49" s="15">
        <v>263.36</v>
      </c>
      <c r="F49" s="16">
        <v>4.1000000000000003E-3</v>
      </c>
      <c r="G49" s="16"/>
    </row>
    <row r="50" spans="1:7" x14ac:dyDescent="0.35">
      <c r="A50" s="13" t="s">
        <v>1586</v>
      </c>
      <c r="B50" s="33" t="s">
        <v>1587</v>
      </c>
      <c r="C50" s="33" t="s">
        <v>1575</v>
      </c>
      <c r="D50" s="14">
        <v>3553</v>
      </c>
      <c r="E50" s="15">
        <v>256.77999999999997</v>
      </c>
      <c r="F50" s="16">
        <v>4.0000000000000001E-3</v>
      </c>
      <c r="G50" s="16"/>
    </row>
    <row r="51" spans="1:7" x14ac:dyDescent="0.35">
      <c r="A51" s="13" t="s">
        <v>1588</v>
      </c>
      <c r="B51" s="33" t="s">
        <v>1589</v>
      </c>
      <c r="C51" s="33" t="s">
        <v>1572</v>
      </c>
      <c r="D51" s="14">
        <v>1699</v>
      </c>
      <c r="E51" s="15">
        <v>224.69</v>
      </c>
      <c r="F51" s="16">
        <v>3.5000000000000001E-3</v>
      </c>
      <c r="G51" s="16"/>
    </row>
    <row r="52" spans="1:7" x14ac:dyDescent="0.35">
      <c r="A52" s="13" t="s">
        <v>1590</v>
      </c>
      <c r="B52" s="33" t="s">
        <v>1591</v>
      </c>
      <c r="C52" s="33" t="s">
        <v>1592</v>
      </c>
      <c r="D52" s="14">
        <v>929</v>
      </c>
      <c r="E52" s="15">
        <v>202.97</v>
      </c>
      <c r="F52" s="16">
        <v>3.0999999999999999E-3</v>
      </c>
      <c r="G52" s="16"/>
    </row>
    <row r="53" spans="1:7" x14ac:dyDescent="0.35">
      <c r="A53" s="13" t="s">
        <v>1593</v>
      </c>
      <c r="B53" s="33" t="s">
        <v>1594</v>
      </c>
      <c r="C53" s="33" t="s">
        <v>1572</v>
      </c>
      <c r="D53" s="14">
        <v>131</v>
      </c>
      <c r="E53" s="15">
        <v>181.65</v>
      </c>
      <c r="F53" s="16">
        <v>2.8E-3</v>
      </c>
      <c r="G53" s="16"/>
    </row>
    <row r="54" spans="1:7" x14ac:dyDescent="0.35">
      <c r="A54" s="13" t="s">
        <v>1595</v>
      </c>
      <c r="B54" s="33" t="s">
        <v>1596</v>
      </c>
      <c r="C54" s="33" t="s">
        <v>1572</v>
      </c>
      <c r="D54" s="14">
        <v>903</v>
      </c>
      <c r="E54" s="15">
        <v>174.21</v>
      </c>
      <c r="F54" s="16">
        <v>2.7000000000000001E-3</v>
      </c>
      <c r="G54" s="16"/>
    </row>
    <row r="55" spans="1:7" x14ac:dyDescent="0.35">
      <c r="A55" s="13" t="s">
        <v>1597</v>
      </c>
      <c r="B55" s="33" t="s">
        <v>1598</v>
      </c>
      <c r="C55" s="33" t="s">
        <v>1592</v>
      </c>
      <c r="D55" s="14">
        <v>4082</v>
      </c>
      <c r="E55" s="15">
        <v>169.34</v>
      </c>
      <c r="F55" s="16">
        <v>2.5999999999999999E-3</v>
      </c>
      <c r="G55" s="16"/>
    </row>
    <row r="56" spans="1:7" x14ac:dyDescent="0.35">
      <c r="A56" s="13" t="s">
        <v>1599</v>
      </c>
      <c r="B56" s="33" t="s">
        <v>1600</v>
      </c>
      <c r="C56" s="33" t="s">
        <v>1569</v>
      </c>
      <c r="D56" s="14">
        <v>1212</v>
      </c>
      <c r="E56" s="15">
        <v>161.01</v>
      </c>
      <c r="F56" s="16">
        <v>2.5000000000000001E-3</v>
      </c>
      <c r="G56" s="16"/>
    </row>
    <row r="57" spans="1:7" x14ac:dyDescent="0.35">
      <c r="A57" s="13" t="s">
        <v>1601</v>
      </c>
      <c r="B57" s="33" t="s">
        <v>1602</v>
      </c>
      <c r="C57" s="33" t="s">
        <v>1572</v>
      </c>
      <c r="D57" s="14">
        <v>904</v>
      </c>
      <c r="E57" s="15">
        <v>160.16</v>
      </c>
      <c r="F57" s="16">
        <v>2.5000000000000001E-3</v>
      </c>
      <c r="G57" s="16"/>
    </row>
    <row r="58" spans="1:7" x14ac:dyDescent="0.35">
      <c r="A58" s="13" t="s">
        <v>1603</v>
      </c>
      <c r="B58" s="33" t="s">
        <v>1604</v>
      </c>
      <c r="C58" s="33" t="s">
        <v>1569</v>
      </c>
      <c r="D58" s="14">
        <v>485</v>
      </c>
      <c r="E58" s="15">
        <v>156.94999999999999</v>
      </c>
      <c r="F58" s="16">
        <v>2.3999999999999998E-3</v>
      </c>
      <c r="G58" s="16"/>
    </row>
    <row r="59" spans="1:7" x14ac:dyDescent="0.35">
      <c r="A59" s="13" t="s">
        <v>1605</v>
      </c>
      <c r="B59" s="33" t="s">
        <v>1606</v>
      </c>
      <c r="C59" s="33" t="s">
        <v>1572</v>
      </c>
      <c r="D59" s="14">
        <v>1060</v>
      </c>
      <c r="E59" s="15">
        <v>137.25</v>
      </c>
      <c r="F59" s="16">
        <v>2.0999999999999999E-3</v>
      </c>
      <c r="G59" s="16"/>
    </row>
    <row r="60" spans="1:7" x14ac:dyDescent="0.35">
      <c r="A60" s="13" t="s">
        <v>1607</v>
      </c>
      <c r="B60" s="33" t="s">
        <v>1608</v>
      </c>
      <c r="C60" s="33" t="s">
        <v>1569</v>
      </c>
      <c r="D60" s="14">
        <v>1038</v>
      </c>
      <c r="E60" s="15">
        <v>126.04</v>
      </c>
      <c r="F60" s="16">
        <v>1.9E-3</v>
      </c>
      <c r="G60" s="16"/>
    </row>
    <row r="61" spans="1:7" x14ac:dyDescent="0.35">
      <c r="A61" s="13" t="s">
        <v>1609</v>
      </c>
      <c r="B61" s="33" t="s">
        <v>1610</v>
      </c>
      <c r="C61" s="33" t="s">
        <v>1569</v>
      </c>
      <c r="D61" s="14">
        <v>613</v>
      </c>
      <c r="E61" s="15">
        <v>116.37</v>
      </c>
      <c r="F61" s="16">
        <v>1.8E-3</v>
      </c>
      <c r="G61" s="16"/>
    </row>
    <row r="62" spans="1:7" x14ac:dyDescent="0.35">
      <c r="A62" s="13" t="s">
        <v>1611</v>
      </c>
      <c r="B62" s="33" t="s">
        <v>1612</v>
      </c>
      <c r="C62" s="33" t="s">
        <v>1572</v>
      </c>
      <c r="D62" s="14">
        <v>783</v>
      </c>
      <c r="E62" s="15">
        <v>107.1</v>
      </c>
      <c r="F62" s="16">
        <v>1.6999999999999999E-3</v>
      </c>
      <c r="G62" s="16"/>
    </row>
    <row r="63" spans="1:7" x14ac:dyDescent="0.35">
      <c r="A63" s="13" t="s">
        <v>1613</v>
      </c>
      <c r="B63" s="33" t="s">
        <v>1614</v>
      </c>
      <c r="C63" s="33"/>
      <c r="D63" s="14">
        <v>266</v>
      </c>
      <c r="E63" s="15">
        <v>105.19</v>
      </c>
      <c r="F63" s="16">
        <v>1.6000000000000001E-3</v>
      </c>
      <c r="G63" s="16"/>
    </row>
    <row r="64" spans="1:7" x14ac:dyDescent="0.35">
      <c r="A64" s="13" t="s">
        <v>1615</v>
      </c>
      <c r="B64" s="33" t="s">
        <v>1616</v>
      </c>
      <c r="C64" s="33" t="s">
        <v>1592</v>
      </c>
      <c r="D64" s="14">
        <v>1039</v>
      </c>
      <c r="E64" s="15">
        <v>102.07</v>
      </c>
      <c r="F64" s="16">
        <v>1.6000000000000001E-3</v>
      </c>
      <c r="G64" s="16"/>
    </row>
    <row r="65" spans="1:7" x14ac:dyDescent="0.35">
      <c r="A65" s="13" t="s">
        <v>1617</v>
      </c>
      <c r="B65" s="33" t="s">
        <v>1618</v>
      </c>
      <c r="C65" s="33" t="s">
        <v>1592</v>
      </c>
      <c r="D65" s="14">
        <v>271</v>
      </c>
      <c r="E65" s="15">
        <v>100.82</v>
      </c>
      <c r="F65" s="16">
        <v>1.6000000000000001E-3</v>
      </c>
      <c r="G65" s="16"/>
    </row>
    <row r="66" spans="1:7" x14ac:dyDescent="0.35">
      <c r="A66" s="13" t="s">
        <v>1619</v>
      </c>
      <c r="B66" s="33" t="s">
        <v>1620</v>
      </c>
      <c r="C66" s="33" t="s">
        <v>1569</v>
      </c>
      <c r="D66" s="14">
        <v>408</v>
      </c>
      <c r="E66" s="15">
        <v>97.38</v>
      </c>
      <c r="F66" s="16">
        <v>1.5E-3</v>
      </c>
      <c r="G66" s="16"/>
    </row>
    <row r="67" spans="1:7" x14ac:dyDescent="0.35">
      <c r="A67" s="13" t="s">
        <v>1621</v>
      </c>
      <c r="B67" s="33" t="s">
        <v>1622</v>
      </c>
      <c r="C67" s="33" t="s">
        <v>1572</v>
      </c>
      <c r="D67" s="14">
        <v>688</v>
      </c>
      <c r="E67" s="15">
        <v>93.19</v>
      </c>
      <c r="F67" s="16">
        <v>1.4E-3</v>
      </c>
      <c r="G67" s="16"/>
    </row>
    <row r="68" spans="1:7" x14ac:dyDescent="0.35">
      <c r="A68" s="13" t="s">
        <v>1623</v>
      </c>
      <c r="B68" s="33" t="s">
        <v>1624</v>
      </c>
      <c r="C68" s="33" t="s">
        <v>1569</v>
      </c>
      <c r="D68" s="14">
        <v>623</v>
      </c>
      <c r="E68" s="15">
        <v>83.91</v>
      </c>
      <c r="F68" s="16">
        <v>1.2999999999999999E-3</v>
      </c>
      <c r="G68" s="16"/>
    </row>
    <row r="69" spans="1:7" x14ac:dyDescent="0.35">
      <c r="A69" s="13" t="s">
        <v>1625</v>
      </c>
      <c r="B69" s="33" t="s">
        <v>1626</v>
      </c>
      <c r="C69" s="33" t="s">
        <v>1572</v>
      </c>
      <c r="D69" s="14">
        <v>324</v>
      </c>
      <c r="E69" s="15">
        <v>82.43</v>
      </c>
      <c r="F69" s="16">
        <v>1.2999999999999999E-3</v>
      </c>
      <c r="G69" s="16"/>
    </row>
    <row r="70" spans="1:7" x14ac:dyDescent="0.35">
      <c r="A70" s="13" t="s">
        <v>1627</v>
      </c>
      <c r="B70" s="33" t="s">
        <v>1628</v>
      </c>
      <c r="C70" s="33" t="s">
        <v>1572</v>
      </c>
      <c r="D70" s="14">
        <v>243</v>
      </c>
      <c r="E70" s="15">
        <v>82.21</v>
      </c>
      <c r="F70" s="16">
        <v>1.2999999999999999E-3</v>
      </c>
      <c r="G70" s="16"/>
    </row>
    <row r="71" spans="1:7" x14ac:dyDescent="0.35">
      <c r="A71" s="13" t="s">
        <v>1629</v>
      </c>
      <c r="B71" s="33" t="s">
        <v>1630</v>
      </c>
      <c r="C71" s="33"/>
      <c r="D71" s="14">
        <v>136</v>
      </c>
      <c r="E71" s="15">
        <v>78.59</v>
      </c>
      <c r="F71" s="16">
        <v>1.1999999999999999E-3</v>
      </c>
      <c r="G71" s="16"/>
    </row>
    <row r="72" spans="1:7" x14ac:dyDescent="0.35">
      <c r="A72" s="13" t="s">
        <v>1631</v>
      </c>
      <c r="B72" s="33" t="s">
        <v>1632</v>
      </c>
      <c r="C72" s="33" t="s">
        <v>1592</v>
      </c>
      <c r="D72" s="14">
        <v>210</v>
      </c>
      <c r="E72" s="15">
        <v>77.900000000000006</v>
      </c>
      <c r="F72" s="16">
        <v>1.1999999999999999E-3</v>
      </c>
      <c r="G72" s="16"/>
    </row>
    <row r="73" spans="1:7" x14ac:dyDescent="0.35">
      <c r="A73" s="13" t="s">
        <v>1633</v>
      </c>
      <c r="B73" s="33" t="s">
        <v>1634</v>
      </c>
      <c r="C73" s="33" t="s">
        <v>1575</v>
      </c>
      <c r="D73" s="14">
        <v>271</v>
      </c>
      <c r="E73" s="15">
        <v>74.290000000000006</v>
      </c>
      <c r="F73" s="16">
        <v>1.1000000000000001E-3</v>
      </c>
      <c r="G73" s="16"/>
    </row>
    <row r="74" spans="1:7" x14ac:dyDescent="0.35">
      <c r="A74" s="13" t="s">
        <v>1635</v>
      </c>
      <c r="B74" s="33" t="s">
        <v>1636</v>
      </c>
      <c r="C74" s="33" t="s">
        <v>1572</v>
      </c>
      <c r="D74" s="14">
        <v>166</v>
      </c>
      <c r="E74" s="15">
        <v>72.81</v>
      </c>
      <c r="F74" s="16">
        <v>1.1000000000000001E-3</v>
      </c>
      <c r="G74" s="16"/>
    </row>
    <row r="75" spans="1:7" x14ac:dyDescent="0.35">
      <c r="A75" s="13" t="s">
        <v>1637</v>
      </c>
      <c r="B75" s="33" t="s">
        <v>1638</v>
      </c>
      <c r="C75" s="33" t="s">
        <v>1592</v>
      </c>
      <c r="D75" s="14">
        <v>190</v>
      </c>
      <c r="E75" s="15">
        <v>71.540000000000006</v>
      </c>
      <c r="F75" s="16">
        <v>1.1000000000000001E-3</v>
      </c>
      <c r="G75" s="16"/>
    </row>
    <row r="76" spans="1:7" x14ac:dyDescent="0.35">
      <c r="A76" s="13" t="s">
        <v>1639</v>
      </c>
      <c r="B76" s="33" t="s">
        <v>1640</v>
      </c>
      <c r="C76" s="33" t="s">
        <v>1592</v>
      </c>
      <c r="D76" s="14">
        <v>292</v>
      </c>
      <c r="E76" s="15">
        <v>61.12</v>
      </c>
      <c r="F76" s="16">
        <v>8.9999999999999998E-4</v>
      </c>
      <c r="G76" s="16"/>
    </row>
    <row r="77" spans="1:7" x14ac:dyDescent="0.35">
      <c r="A77" s="13" t="s">
        <v>1641</v>
      </c>
      <c r="B77" s="33" t="s">
        <v>1642</v>
      </c>
      <c r="C77" s="33" t="s">
        <v>1572</v>
      </c>
      <c r="D77" s="14">
        <v>250</v>
      </c>
      <c r="E77" s="15">
        <v>51.62</v>
      </c>
      <c r="F77" s="16">
        <v>8.0000000000000004E-4</v>
      </c>
      <c r="G77" s="16"/>
    </row>
    <row r="78" spans="1:7" x14ac:dyDescent="0.35">
      <c r="A78" s="13" t="s">
        <v>1643</v>
      </c>
      <c r="B78" s="33" t="s">
        <v>1644</v>
      </c>
      <c r="C78" s="33" t="s">
        <v>1572</v>
      </c>
      <c r="D78" s="14">
        <v>46</v>
      </c>
      <c r="E78" s="15">
        <v>47.81</v>
      </c>
      <c r="F78" s="16">
        <v>6.9999999999999999E-4</v>
      </c>
      <c r="G78" s="16"/>
    </row>
    <row r="79" spans="1:7" x14ac:dyDescent="0.35">
      <c r="A79" s="13" t="s">
        <v>1645</v>
      </c>
      <c r="B79" s="33" t="s">
        <v>1646</v>
      </c>
      <c r="C79" s="33" t="s">
        <v>1572</v>
      </c>
      <c r="D79" s="14">
        <v>170</v>
      </c>
      <c r="E79" s="15">
        <v>47.52</v>
      </c>
      <c r="F79" s="16">
        <v>6.9999999999999999E-4</v>
      </c>
      <c r="G79" s="16"/>
    </row>
    <row r="80" spans="1:7" x14ac:dyDescent="0.35">
      <c r="A80" s="13" t="s">
        <v>1647</v>
      </c>
      <c r="B80" s="33" t="s">
        <v>1648</v>
      </c>
      <c r="C80" s="33" t="s">
        <v>1569</v>
      </c>
      <c r="D80" s="14">
        <v>211</v>
      </c>
      <c r="E80" s="15">
        <v>47.19</v>
      </c>
      <c r="F80" s="16">
        <v>6.9999999999999999E-4</v>
      </c>
      <c r="G80" s="16"/>
    </row>
    <row r="81" spans="1:7" x14ac:dyDescent="0.35">
      <c r="A81" s="13" t="s">
        <v>1649</v>
      </c>
      <c r="B81" s="33" t="s">
        <v>1650</v>
      </c>
      <c r="C81" s="33" t="s">
        <v>1651</v>
      </c>
      <c r="D81" s="14">
        <v>157</v>
      </c>
      <c r="E81" s="15">
        <v>45.7</v>
      </c>
      <c r="F81" s="16">
        <v>6.9999999999999999E-4</v>
      </c>
      <c r="G81" s="16"/>
    </row>
    <row r="82" spans="1:7" x14ac:dyDescent="0.35">
      <c r="A82" s="13" t="s">
        <v>1652</v>
      </c>
      <c r="B82" s="33" t="s">
        <v>1653</v>
      </c>
      <c r="C82" s="33" t="s">
        <v>1572</v>
      </c>
      <c r="D82" s="14">
        <v>611</v>
      </c>
      <c r="E82" s="15">
        <v>43.92</v>
      </c>
      <c r="F82" s="16">
        <v>6.9999999999999999E-4</v>
      </c>
      <c r="G82" s="16"/>
    </row>
    <row r="83" spans="1:7" x14ac:dyDescent="0.35">
      <c r="A83" s="13" t="s">
        <v>1654</v>
      </c>
      <c r="B83" s="33" t="s">
        <v>1655</v>
      </c>
      <c r="C83" s="33" t="s">
        <v>1572</v>
      </c>
      <c r="D83" s="14">
        <v>528</v>
      </c>
      <c r="E83" s="15">
        <v>35.840000000000003</v>
      </c>
      <c r="F83" s="16">
        <v>5.9999999999999995E-4</v>
      </c>
      <c r="G83" s="16"/>
    </row>
    <row r="84" spans="1:7" x14ac:dyDescent="0.35">
      <c r="A84" s="13" t="s">
        <v>1656</v>
      </c>
      <c r="B84" s="33" t="s">
        <v>1657</v>
      </c>
      <c r="C84" s="33" t="s">
        <v>1572</v>
      </c>
      <c r="D84" s="14">
        <v>106</v>
      </c>
      <c r="E84" s="15">
        <v>33.72</v>
      </c>
      <c r="F84" s="16">
        <v>5.0000000000000001E-4</v>
      </c>
      <c r="G84" s="16"/>
    </row>
    <row r="85" spans="1:7" x14ac:dyDescent="0.35">
      <c r="A85" s="13" t="s">
        <v>1658</v>
      </c>
      <c r="B85" s="33" t="s">
        <v>1659</v>
      </c>
      <c r="C85" s="33"/>
      <c r="D85" s="14">
        <v>318</v>
      </c>
      <c r="E85" s="15">
        <v>32.380000000000003</v>
      </c>
      <c r="F85" s="16">
        <v>5.0000000000000001E-4</v>
      </c>
      <c r="G85" s="16"/>
    </row>
    <row r="86" spans="1:7" x14ac:dyDescent="0.35">
      <c r="A86" s="13" t="s">
        <v>1660</v>
      </c>
      <c r="B86" s="33" t="s">
        <v>1661</v>
      </c>
      <c r="C86" s="33" t="s">
        <v>1572</v>
      </c>
      <c r="D86" s="14">
        <v>23</v>
      </c>
      <c r="E86" s="15">
        <v>29.48</v>
      </c>
      <c r="F86" s="16">
        <v>5.0000000000000001E-4</v>
      </c>
      <c r="G86" s="16"/>
    </row>
    <row r="87" spans="1:7" x14ac:dyDescent="0.35">
      <c r="A87" s="13" t="s">
        <v>1662</v>
      </c>
      <c r="B87" s="33" t="s">
        <v>1663</v>
      </c>
      <c r="C87" s="33"/>
      <c r="D87" s="14">
        <v>241</v>
      </c>
      <c r="E87" s="15">
        <v>29.32</v>
      </c>
      <c r="F87" s="16">
        <v>5.0000000000000001E-4</v>
      </c>
      <c r="G87" s="16"/>
    </row>
    <row r="88" spans="1:7" x14ac:dyDescent="0.35">
      <c r="A88" s="13" t="s">
        <v>1664</v>
      </c>
      <c r="B88" s="33" t="s">
        <v>1665</v>
      </c>
      <c r="C88" s="33" t="s">
        <v>1592</v>
      </c>
      <c r="D88" s="14">
        <v>46</v>
      </c>
      <c r="E88" s="15">
        <v>28.5</v>
      </c>
      <c r="F88" s="16">
        <v>4.0000000000000002E-4</v>
      </c>
      <c r="G88" s="16"/>
    </row>
    <row r="89" spans="1:7" x14ac:dyDescent="0.35">
      <c r="A89" s="13" t="s">
        <v>1666</v>
      </c>
      <c r="B89" s="33" t="s">
        <v>1667</v>
      </c>
      <c r="C89" s="33" t="s">
        <v>1575</v>
      </c>
      <c r="D89" s="14">
        <v>480</v>
      </c>
      <c r="E89" s="15">
        <v>28.13</v>
      </c>
      <c r="F89" s="16">
        <v>4.0000000000000002E-4</v>
      </c>
      <c r="G89" s="16"/>
    </row>
    <row r="90" spans="1:7" x14ac:dyDescent="0.35">
      <c r="A90" s="13" t="s">
        <v>1668</v>
      </c>
      <c r="B90" s="33" t="s">
        <v>1669</v>
      </c>
      <c r="C90" s="33" t="s">
        <v>1651</v>
      </c>
      <c r="D90" s="14">
        <v>1323</v>
      </c>
      <c r="E90" s="15">
        <v>25.84</v>
      </c>
      <c r="F90" s="16">
        <v>4.0000000000000002E-4</v>
      </c>
      <c r="G90" s="16"/>
    </row>
    <row r="91" spans="1:7" x14ac:dyDescent="0.35">
      <c r="A91" s="17" t="s">
        <v>120</v>
      </c>
      <c r="B91" s="34"/>
      <c r="C91" s="34"/>
      <c r="D91" s="18"/>
      <c r="E91" s="19">
        <v>16586.63</v>
      </c>
      <c r="F91" s="20">
        <v>0.25600000000000001</v>
      </c>
      <c r="G91" s="21"/>
    </row>
    <row r="92" spans="1:7" x14ac:dyDescent="0.35">
      <c r="A92" s="13"/>
      <c r="B92" s="33"/>
      <c r="C92" s="33"/>
      <c r="D92" s="14"/>
      <c r="E92" s="15"/>
      <c r="F92" s="16"/>
      <c r="G92" s="16"/>
    </row>
    <row r="93" spans="1:7" x14ac:dyDescent="0.35">
      <c r="A93" s="24" t="s">
        <v>121</v>
      </c>
      <c r="B93" s="35"/>
      <c r="C93" s="35"/>
      <c r="D93" s="25"/>
      <c r="E93" s="19">
        <v>62973.7</v>
      </c>
      <c r="F93" s="20">
        <v>0.9718</v>
      </c>
      <c r="G93" s="21"/>
    </row>
    <row r="94" spans="1:7" x14ac:dyDescent="0.35">
      <c r="A94" s="13"/>
      <c r="B94" s="33"/>
      <c r="C94" s="33"/>
      <c r="D94" s="14"/>
      <c r="E94" s="15"/>
      <c r="F94" s="16"/>
      <c r="G94" s="16"/>
    </row>
    <row r="95" spans="1:7" x14ac:dyDescent="0.35">
      <c r="A95" s="13"/>
      <c r="B95" s="33"/>
      <c r="C95" s="33"/>
      <c r="D95" s="14"/>
      <c r="E95" s="15"/>
      <c r="F95" s="16"/>
      <c r="G95" s="16"/>
    </row>
    <row r="96" spans="1:7" x14ac:dyDescent="0.35">
      <c r="A96" s="17" t="s">
        <v>262</v>
      </c>
      <c r="B96" s="33"/>
      <c r="C96" s="33"/>
      <c r="D96" s="14"/>
      <c r="E96" s="15"/>
      <c r="F96" s="16"/>
      <c r="G96" s="16"/>
    </row>
    <row r="97" spans="1:7" x14ac:dyDescent="0.35">
      <c r="A97" s="13" t="s">
        <v>263</v>
      </c>
      <c r="B97" s="33"/>
      <c r="C97" s="33"/>
      <c r="D97" s="14"/>
      <c r="E97" s="15">
        <v>1998.19</v>
      </c>
      <c r="F97" s="16">
        <v>3.0800000000000001E-2</v>
      </c>
      <c r="G97" s="16">
        <v>4.9306000000000003E-2</v>
      </c>
    </row>
    <row r="98" spans="1:7" x14ac:dyDescent="0.35">
      <c r="A98" s="17" t="s">
        <v>120</v>
      </c>
      <c r="B98" s="34"/>
      <c r="C98" s="34"/>
      <c r="D98" s="18"/>
      <c r="E98" s="19">
        <v>1998.19</v>
      </c>
      <c r="F98" s="20">
        <v>3.0800000000000001E-2</v>
      </c>
      <c r="G98" s="21"/>
    </row>
    <row r="99" spans="1:7" x14ac:dyDescent="0.35">
      <c r="A99" s="13"/>
      <c r="B99" s="33"/>
      <c r="C99" s="33"/>
      <c r="D99" s="14"/>
      <c r="E99" s="15"/>
      <c r="F99" s="16"/>
      <c r="G99" s="16"/>
    </row>
    <row r="100" spans="1:7" x14ac:dyDescent="0.35">
      <c r="A100" s="24" t="s">
        <v>121</v>
      </c>
      <c r="B100" s="35"/>
      <c r="C100" s="35"/>
      <c r="D100" s="25"/>
      <c r="E100" s="19">
        <v>1998.19</v>
      </c>
      <c r="F100" s="20">
        <v>3.0800000000000001E-2</v>
      </c>
      <c r="G100" s="21"/>
    </row>
    <row r="101" spans="1:7" x14ac:dyDescent="0.35">
      <c r="A101" s="13" t="s">
        <v>264</v>
      </c>
      <c r="B101" s="33"/>
      <c r="C101" s="33"/>
      <c r="D101" s="14"/>
      <c r="E101" s="15">
        <v>0.53985079999999996</v>
      </c>
      <c r="F101" s="16">
        <v>7.9999999999999996E-6</v>
      </c>
      <c r="G101" s="16"/>
    </row>
    <row r="102" spans="1:7" x14ac:dyDescent="0.35">
      <c r="A102" s="13" t="s">
        <v>265</v>
      </c>
      <c r="B102" s="33"/>
      <c r="C102" s="33"/>
      <c r="D102" s="14"/>
      <c r="E102" s="26">
        <v>-199.75985080000001</v>
      </c>
      <c r="F102" s="27">
        <v>-2.6080000000000001E-3</v>
      </c>
      <c r="G102" s="16">
        <v>4.9305000000000002E-2</v>
      </c>
    </row>
    <row r="103" spans="1:7" x14ac:dyDescent="0.35">
      <c r="A103" s="28" t="s">
        <v>266</v>
      </c>
      <c r="B103" s="36"/>
      <c r="C103" s="36"/>
      <c r="D103" s="29"/>
      <c r="E103" s="30">
        <v>64772.67</v>
      </c>
      <c r="F103" s="31">
        <v>1</v>
      </c>
      <c r="G103" s="31"/>
    </row>
    <row r="108" spans="1:7" x14ac:dyDescent="0.35">
      <c r="A108" s="1" t="s">
        <v>269</v>
      </c>
    </row>
    <row r="109" spans="1:7" x14ac:dyDescent="0.35">
      <c r="A109" s="48" t="s">
        <v>270</v>
      </c>
      <c r="B109" s="3" t="s">
        <v>248</v>
      </c>
    </row>
    <row r="110" spans="1:7" x14ac:dyDescent="0.35">
      <c r="A110" t="s">
        <v>271</v>
      </c>
    </row>
    <row r="111" spans="1:7" x14ac:dyDescent="0.35">
      <c r="A111" t="s">
        <v>272</v>
      </c>
      <c r="B111" t="s">
        <v>273</v>
      </c>
      <c r="C111" t="s">
        <v>273</v>
      </c>
    </row>
    <row r="112" spans="1:7" x14ac:dyDescent="0.35">
      <c r="B112" s="49">
        <v>46052</v>
      </c>
      <c r="C112" s="49">
        <v>46080</v>
      </c>
    </row>
    <row r="113" spans="1:3" x14ac:dyDescent="0.35">
      <c r="A113" t="s">
        <v>274</v>
      </c>
      <c r="B113">
        <v>12.470700000000001</v>
      </c>
      <c r="C113">
        <v>11.1729</v>
      </c>
    </row>
    <row r="114" spans="1:3" x14ac:dyDescent="0.35">
      <c r="A114" t="s">
        <v>275</v>
      </c>
      <c r="B114">
        <v>12.470700000000001</v>
      </c>
      <c r="C114">
        <v>11.1729</v>
      </c>
    </row>
    <row r="115" spans="1:3" x14ac:dyDescent="0.35">
      <c r="A115" t="s">
        <v>276</v>
      </c>
      <c r="B115">
        <v>12.066000000000001</v>
      </c>
      <c r="C115">
        <v>10.7963</v>
      </c>
    </row>
    <row r="116" spans="1:3" x14ac:dyDescent="0.35">
      <c r="A116" t="s">
        <v>277</v>
      </c>
      <c r="B116">
        <v>12.066000000000001</v>
      </c>
      <c r="C116">
        <v>10.7963</v>
      </c>
    </row>
    <row r="118" spans="1:3" x14ac:dyDescent="0.35">
      <c r="A118" t="s">
        <v>278</v>
      </c>
      <c r="B118" s="3" t="s">
        <v>248</v>
      </c>
    </row>
    <row r="119" spans="1:3" x14ac:dyDescent="0.35">
      <c r="A119" t="s">
        <v>279</v>
      </c>
      <c r="B119" s="3" t="s">
        <v>248</v>
      </c>
    </row>
    <row r="120" spans="1:3" ht="29" customHeight="1" x14ac:dyDescent="0.35">
      <c r="A120" s="48" t="s">
        <v>280</v>
      </c>
      <c r="B120" s="3" t="s">
        <v>248</v>
      </c>
    </row>
    <row r="121" spans="1:3" ht="29" customHeight="1" x14ac:dyDescent="0.35">
      <c r="A121" s="48" t="s">
        <v>281</v>
      </c>
      <c r="B121" s="50">
        <v>16586.628894400001</v>
      </c>
    </row>
    <row r="122" spans="1:3" x14ac:dyDescent="0.35">
      <c r="A122" t="s">
        <v>283</v>
      </c>
      <c r="B122" s="50">
        <v>5.5399999999999998E-2</v>
      </c>
    </row>
    <row r="123" spans="1:3" ht="43.5" customHeight="1" x14ac:dyDescent="0.35">
      <c r="A123" s="48" t="s">
        <v>751</v>
      </c>
      <c r="B123" s="3" t="s">
        <v>248</v>
      </c>
    </row>
    <row r="124" spans="1:3" x14ac:dyDescent="0.35">
      <c r="B124" s="3"/>
    </row>
    <row r="125" spans="1:3" ht="29" customHeight="1" x14ac:dyDescent="0.35">
      <c r="A125" s="48" t="s">
        <v>752</v>
      </c>
      <c r="B125" s="3" t="s">
        <v>248</v>
      </c>
    </row>
    <row r="126" spans="1:3" ht="29" customHeight="1" x14ac:dyDescent="0.35">
      <c r="A126" s="48" t="s">
        <v>753</v>
      </c>
      <c r="B126">
        <v>2188.58</v>
      </c>
    </row>
    <row r="127" spans="1:3" ht="29" customHeight="1" x14ac:dyDescent="0.35">
      <c r="A127" s="48" t="s">
        <v>754</v>
      </c>
      <c r="B127" s="3" t="s">
        <v>248</v>
      </c>
    </row>
    <row r="128" spans="1:3" ht="29" customHeight="1" x14ac:dyDescent="0.35">
      <c r="A128" s="48" t="s">
        <v>755</v>
      </c>
      <c r="B128" s="3" t="s">
        <v>248</v>
      </c>
    </row>
    <row r="130" spans="1:4" ht="70" customHeight="1" x14ac:dyDescent="0.35">
      <c r="A130" s="75" t="s">
        <v>298</v>
      </c>
      <c r="B130" s="75" t="s">
        <v>299</v>
      </c>
      <c r="C130" s="75" t="s">
        <v>300</v>
      </c>
      <c r="D130" s="75" t="s">
        <v>301</v>
      </c>
    </row>
    <row r="131" spans="1:4" ht="70" customHeight="1" x14ac:dyDescent="0.35">
      <c r="A131" s="75" t="s">
        <v>1670</v>
      </c>
      <c r="B131" s="75"/>
      <c r="C131" s="75" t="s">
        <v>346</v>
      </c>
      <c r="D131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6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1671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1672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747</v>
      </c>
      <c r="B7" s="33"/>
      <c r="C7" s="33"/>
      <c r="D7" s="14"/>
      <c r="E7" s="15"/>
      <c r="F7" s="16"/>
      <c r="G7" s="16"/>
    </row>
    <row r="8" spans="1:8" x14ac:dyDescent="0.35">
      <c r="A8" s="17" t="s">
        <v>748</v>
      </c>
      <c r="B8" s="34"/>
      <c r="C8" s="34"/>
      <c r="D8" s="18"/>
      <c r="E8" s="41"/>
      <c r="F8" s="21"/>
      <c r="G8" s="21"/>
    </row>
    <row r="9" spans="1:8" x14ac:dyDescent="0.35">
      <c r="A9" s="13" t="s">
        <v>1673</v>
      </c>
      <c r="B9" s="33" t="s">
        <v>1674</v>
      </c>
      <c r="C9" s="33"/>
      <c r="D9" s="14">
        <v>322109.30200000003</v>
      </c>
      <c r="E9" s="15">
        <v>21739.13</v>
      </c>
      <c r="F9" s="16">
        <v>0.96679999999999999</v>
      </c>
      <c r="G9" s="16"/>
    </row>
    <row r="10" spans="1:8" x14ac:dyDescent="0.35">
      <c r="A10" s="17" t="s">
        <v>120</v>
      </c>
      <c r="B10" s="34"/>
      <c r="C10" s="34"/>
      <c r="D10" s="18"/>
      <c r="E10" s="19">
        <v>21739.13</v>
      </c>
      <c r="F10" s="20">
        <v>0.96679999999999999</v>
      </c>
      <c r="G10" s="21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24" t="s">
        <v>121</v>
      </c>
      <c r="B12" s="35"/>
      <c r="C12" s="35"/>
      <c r="D12" s="25"/>
      <c r="E12" s="19">
        <v>21739.13</v>
      </c>
      <c r="F12" s="20">
        <v>0.96679999999999999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262</v>
      </c>
      <c r="B14" s="33"/>
      <c r="C14" s="33"/>
      <c r="D14" s="14"/>
      <c r="E14" s="15"/>
      <c r="F14" s="16"/>
      <c r="G14" s="16"/>
    </row>
    <row r="15" spans="1:8" x14ac:dyDescent="0.35">
      <c r="A15" s="13" t="s">
        <v>263</v>
      </c>
      <c r="B15" s="33"/>
      <c r="C15" s="33"/>
      <c r="D15" s="14"/>
      <c r="E15" s="15">
        <v>739.7</v>
      </c>
      <c r="F15" s="16">
        <v>3.2899999999999999E-2</v>
      </c>
      <c r="G15" s="16">
        <v>4.9306000000000003E-2</v>
      </c>
    </row>
    <row r="16" spans="1:8" x14ac:dyDescent="0.35">
      <c r="A16" s="17" t="s">
        <v>120</v>
      </c>
      <c r="B16" s="34"/>
      <c r="C16" s="34"/>
      <c r="D16" s="18"/>
      <c r="E16" s="19">
        <v>739.7</v>
      </c>
      <c r="F16" s="20">
        <v>3.2899999999999999E-2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24" t="s">
        <v>121</v>
      </c>
      <c r="B18" s="35"/>
      <c r="C18" s="35"/>
      <c r="D18" s="25"/>
      <c r="E18" s="19">
        <v>739.7</v>
      </c>
      <c r="F18" s="20">
        <v>3.2899999999999999E-2</v>
      </c>
      <c r="G18" s="21"/>
    </row>
    <row r="19" spans="1:7" x14ac:dyDescent="0.35">
      <c r="A19" s="13" t="s">
        <v>264</v>
      </c>
      <c r="B19" s="33"/>
      <c r="C19" s="33"/>
      <c r="D19" s="14"/>
      <c r="E19" s="15">
        <v>0.19984469999999999</v>
      </c>
      <c r="F19" s="16">
        <v>7.9999999999999996E-6</v>
      </c>
      <c r="G19" s="16"/>
    </row>
    <row r="20" spans="1:7" x14ac:dyDescent="0.35">
      <c r="A20" s="13" t="s">
        <v>265</v>
      </c>
      <c r="B20" s="33"/>
      <c r="C20" s="33"/>
      <c r="D20" s="14"/>
      <c r="E20" s="15">
        <v>6.7701552999999999</v>
      </c>
      <c r="F20" s="16">
        <v>2.92E-4</v>
      </c>
      <c r="G20" s="16">
        <v>4.9305000000000002E-2</v>
      </c>
    </row>
    <row r="21" spans="1:7" x14ac:dyDescent="0.35">
      <c r="A21" s="28" t="s">
        <v>266</v>
      </c>
      <c r="B21" s="36"/>
      <c r="C21" s="36"/>
      <c r="D21" s="29"/>
      <c r="E21" s="30">
        <v>22485.8</v>
      </c>
      <c r="F21" s="31">
        <v>1</v>
      </c>
      <c r="G21" s="31"/>
    </row>
    <row r="26" spans="1:7" x14ac:dyDescent="0.35">
      <c r="A26" s="1" t="s">
        <v>269</v>
      </c>
    </row>
    <row r="27" spans="1:7" x14ac:dyDescent="0.35">
      <c r="A27" s="48" t="s">
        <v>270</v>
      </c>
      <c r="B27" s="3" t="s">
        <v>248</v>
      </c>
    </row>
    <row r="28" spans="1:7" x14ac:dyDescent="0.35">
      <c r="A28" t="s">
        <v>271</v>
      </c>
    </row>
    <row r="29" spans="1:7" x14ac:dyDescent="0.35">
      <c r="A29" t="s">
        <v>272</v>
      </c>
      <c r="B29" t="s">
        <v>273</v>
      </c>
      <c r="C29" t="s">
        <v>273</v>
      </c>
    </row>
    <row r="30" spans="1:7" x14ac:dyDescent="0.35">
      <c r="B30" s="49">
        <v>46052</v>
      </c>
      <c r="C30" s="49">
        <v>46080</v>
      </c>
    </row>
    <row r="31" spans="1:7" x14ac:dyDescent="0.35">
      <c r="A31" t="s">
        <v>645</v>
      </c>
      <c r="B31">
        <v>32.591999999999999</v>
      </c>
      <c r="C31">
        <v>33.027700000000003</v>
      </c>
    </row>
    <row r="32" spans="1:7" x14ac:dyDescent="0.35">
      <c r="A32" t="s">
        <v>646</v>
      </c>
      <c r="B32">
        <v>29.407900000000001</v>
      </c>
      <c r="C32">
        <v>29.781600000000001</v>
      </c>
    </row>
    <row r="34" spans="1:4" x14ac:dyDescent="0.35">
      <c r="A34" t="s">
        <v>278</v>
      </c>
      <c r="B34" s="3" t="s">
        <v>248</v>
      </c>
    </row>
    <row r="35" spans="1:4" x14ac:dyDescent="0.35">
      <c r="A35" t="s">
        <v>279</v>
      </c>
      <c r="B35" s="3" t="s">
        <v>248</v>
      </c>
    </row>
    <row r="36" spans="1:4" ht="29" customHeight="1" x14ac:dyDescent="0.35">
      <c r="A36" s="48" t="s">
        <v>280</v>
      </c>
      <c r="B36" s="3" t="s">
        <v>248</v>
      </c>
    </row>
    <row r="37" spans="1:4" ht="29" customHeight="1" x14ac:dyDescent="0.35">
      <c r="A37" s="48" t="s">
        <v>281</v>
      </c>
      <c r="B37" s="50">
        <v>21739.128871600002</v>
      </c>
    </row>
    <row r="38" spans="1:4" ht="43.5" customHeight="1" x14ac:dyDescent="0.35">
      <c r="A38" s="48" t="s">
        <v>751</v>
      </c>
      <c r="B38" s="3" t="s">
        <v>248</v>
      </c>
    </row>
    <row r="39" spans="1:4" x14ac:dyDescent="0.35">
      <c r="B39" s="3"/>
    </row>
    <row r="40" spans="1:4" ht="29" customHeight="1" x14ac:dyDescent="0.35">
      <c r="A40" s="48" t="s">
        <v>752</v>
      </c>
      <c r="B40" s="3" t="s">
        <v>248</v>
      </c>
    </row>
    <row r="41" spans="1:4" ht="29" customHeight="1" x14ac:dyDescent="0.35">
      <c r="A41" s="48" t="s">
        <v>753</v>
      </c>
      <c r="B41" t="s">
        <v>248</v>
      </c>
    </row>
    <row r="42" spans="1:4" ht="29" customHeight="1" x14ac:dyDescent="0.35">
      <c r="A42" s="48" t="s">
        <v>754</v>
      </c>
      <c r="B42" s="3" t="s">
        <v>248</v>
      </c>
    </row>
    <row r="43" spans="1:4" ht="29" customHeight="1" x14ac:dyDescent="0.35">
      <c r="A43" s="48" t="s">
        <v>755</v>
      </c>
      <c r="B43" s="3" t="s">
        <v>248</v>
      </c>
    </row>
    <row r="45" spans="1:4" ht="70" customHeight="1" x14ac:dyDescent="0.35">
      <c r="A45" s="75" t="s">
        <v>298</v>
      </c>
      <c r="B45" s="75" t="s">
        <v>299</v>
      </c>
      <c r="C45" s="75" t="s">
        <v>300</v>
      </c>
      <c r="D45" s="75" t="s">
        <v>301</v>
      </c>
    </row>
    <row r="46" spans="1:4" ht="70" customHeight="1" x14ac:dyDescent="0.35">
      <c r="A46" s="75" t="s">
        <v>1675</v>
      </c>
      <c r="B46" s="75"/>
      <c r="C46" s="75" t="s">
        <v>348</v>
      </c>
      <c r="D4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9"/>
  <sheetViews>
    <sheetView showGridLines="0" workbookViewId="0">
      <pane ySplit="4" topLeftCell="A36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1676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1677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3"/>
      <c r="B7" s="33"/>
      <c r="C7" s="33"/>
      <c r="D7" s="14"/>
      <c r="E7" s="15"/>
      <c r="F7" s="16"/>
      <c r="G7" s="16"/>
    </row>
    <row r="8" spans="1:8" x14ac:dyDescent="0.35">
      <c r="A8" s="17" t="s">
        <v>257</v>
      </c>
      <c r="B8" s="33"/>
      <c r="C8" s="33"/>
      <c r="D8" s="14"/>
      <c r="E8" s="15"/>
      <c r="F8" s="16"/>
      <c r="G8" s="16"/>
    </row>
    <row r="9" spans="1:8" x14ac:dyDescent="0.35">
      <c r="A9" s="13" t="s">
        <v>1678</v>
      </c>
      <c r="B9" s="33" t="s">
        <v>1679</v>
      </c>
      <c r="C9" s="33"/>
      <c r="D9" s="14">
        <v>17312211</v>
      </c>
      <c r="E9" s="15">
        <v>221329.69</v>
      </c>
      <c r="F9" s="16">
        <v>0.99580000000000002</v>
      </c>
      <c r="G9" s="16"/>
    </row>
    <row r="10" spans="1:8" x14ac:dyDescent="0.35">
      <c r="A10" s="17" t="s">
        <v>120</v>
      </c>
      <c r="B10" s="34"/>
      <c r="C10" s="34"/>
      <c r="D10" s="18"/>
      <c r="E10" s="19">
        <v>221329.69</v>
      </c>
      <c r="F10" s="20">
        <v>0.99580000000000002</v>
      </c>
      <c r="G10" s="21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24" t="s">
        <v>121</v>
      </c>
      <c r="B12" s="35"/>
      <c r="C12" s="35"/>
      <c r="D12" s="25"/>
      <c r="E12" s="19">
        <v>221329.69</v>
      </c>
      <c r="F12" s="20">
        <v>0.99580000000000002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262</v>
      </c>
      <c r="B14" s="33"/>
      <c r="C14" s="33"/>
      <c r="D14" s="14"/>
      <c r="E14" s="15"/>
      <c r="F14" s="16"/>
      <c r="G14" s="16"/>
    </row>
    <row r="15" spans="1:8" x14ac:dyDescent="0.35">
      <c r="A15" s="13" t="s">
        <v>263</v>
      </c>
      <c r="B15" s="33"/>
      <c r="C15" s="33"/>
      <c r="D15" s="14"/>
      <c r="E15" s="15">
        <v>1157.53</v>
      </c>
      <c r="F15" s="16">
        <v>5.1999999999999998E-3</v>
      </c>
      <c r="G15" s="16">
        <v>4.9306000000000003E-2</v>
      </c>
    </row>
    <row r="16" spans="1:8" x14ac:dyDescent="0.35">
      <c r="A16" s="17" t="s">
        <v>120</v>
      </c>
      <c r="B16" s="34"/>
      <c r="C16" s="34"/>
      <c r="D16" s="18"/>
      <c r="E16" s="19">
        <v>1157.53</v>
      </c>
      <c r="F16" s="20">
        <v>5.1999999999999998E-3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24" t="s">
        <v>121</v>
      </c>
      <c r="B18" s="35"/>
      <c r="C18" s="35"/>
      <c r="D18" s="25"/>
      <c r="E18" s="19">
        <v>1157.53</v>
      </c>
      <c r="F18" s="20">
        <v>5.1999999999999998E-3</v>
      </c>
      <c r="G18" s="21"/>
    </row>
    <row r="19" spans="1:7" x14ac:dyDescent="0.35">
      <c r="A19" s="13" t="s">
        <v>264</v>
      </c>
      <c r="B19" s="33"/>
      <c r="C19" s="33"/>
      <c r="D19" s="14"/>
      <c r="E19" s="15">
        <v>0.31273000000000001</v>
      </c>
      <c r="F19" s="16">
        <v>9.9999999999999995E-7</v>
      </c>
      <c r="G19" s="16"/>
    </row>
    <row r="20" spans="1:7" x14ac:dyDescent="0.35">
      <c r="A20" s="13" t="s">
        <v>265</v>
      </c>
      <c r="B20" s="33"/>
      <c r="C20" s="33"/>
      <c r="D20" s="14"/>
      <c r="E20" s="26">
        <v>-223.98273</v>
      </c>
      <c r="F20" s="27">
        <v>-1.0009999999999999E-3</v>
      </c>
      <c r="G20" s="16">
        <v>4.9305000000000002E-2</v>
      </c>
    </row>
    <row r="21" spans="1:7" x14ac:dyDescent="0.35">
      <c r="A21" s="28" t="s">
        <v>266</v>
      </c>
      <c r="B21" s="36"/>
      <c r="C21" s="36"/>
      <c r="D21" s="29"/>
      <c r="E21" s="30">
        <v>222263.55</v>
      </c>
      <c r="F21" s="31">
        <v>1</v>
      </c>
      <c r="G21" s="31"/>
    </row>
    <row r="26" spans="1:7" x14ac:dyDescent="0.35">
      <c r="A26" s="1" t="s">
        <v>269</v>
      </c>
    </row>
    <row r="27" spans="1:7" ht="29" customHeight="1" x14ac:dyDescent="0.35">
      <c r="A27" s="48" t="s">
        <v>270</v>
      </c>
      <c r="B27" s="3" t="s">
        <v>248</v>
      </c>
    </row>
    <row r="28" spans="1:7" x14ac:dyDescent="0.35">
      <c r="A28" t="s">
        <v>271</v>
      </c>
    </row>
    <row r="29" spans="1:7" x14ac:dyDescent="0.35">
      <c r="A29" t="s">
        <v>272</v>
      </c>
      <c r="B29" t="s">
        <v>273</v>
      </c>
      <c r="C29" t="s">
        <v>273</v>
      </c>
    </row>
    <row r="30" spans="1:7" x14ac:dyDescent="0.35">
      <c r="B30" s="49">
        <v>46052</v>
      </c>
      <c r="C30" s="49">
        <v>46080</v>
      </c>
    </row>
    <row r="31" spans="1:7" x14ac:dyDescent="0.35">
      <c r="A31" t="s">
        <v>274</v>
      </c>
      <c r="B31">
        <v>12.660299999999999</v>
      </c>
      <c r="C31">
        <v>12.798</v>
      </c>
    </row>
    <row r="32" spans="1:7" x14ac:dyDescent="0.35">
      <c r="A32" t="s">
        <v>275</v>
      </c>
      <c r="B32">
        <v>12.660299999999999</v>
      </c>
      <c r="C32">
        <v>12.798</v>
      </c>
    </row>
    <row r="33" spans="1:3" x14ac:dyDescent="0.35">
      <c r="A33" t="s">
        <v>276</v>
      </c>
      <c r="B33">
        <v>12.660299999999999</v>
      </c>
      <c r="C33">
        <v>12.798</v>
      </c>
    </row>
    <row r="34" spans="1:3" x14ac:dyDescent="0.35">
      <c r="A34" t="s">
        <v>277</v>
      </c>
      <c r="B34">
        <v>12.660299999999999</v>
      </c>
      <c r="C34">
        <v>12.798</v>
      </c>
    </row>
    <row r="36" spans="1:3" x14ac:dyDescent="0.35">
      <c r="A36" t="s">
        <v>278</v>
      </c>
      <c r="B36" s="3" t="s">
        <v>248</v>
      </c>
    </row>
    <row r="37" spans="1:3" x14ac:dyDescent="0.35">
      <c r="A37" t="s">
        <v>279</v>
      </c>
      <c r="B37" s="3" t="s">
        <v>248</v>
      </c>
    </row>
    <row r="38" spans="1:3" ht="58" customHeight="1" x14ac:dyDescent="0.35">
      <c r="A38" s="48" t="s">
        <v>280</v>
      </c>
      <c r="B38" s="3" t="s">
        <v>248</v>
      </c>
    </row>
    <row r="39" spans="1:3" ht="43.5" customHeight="1" x14ac:dyDescent="0.35">
      <c r="A39" s="48" t="s">
        <v>281</v>
      </c>
      <c r="B39" s="3" t="s">
        <v>248</v>
      </c>
    </row>
    <row r="40" spans="1:3" ht="72.5" customHeight="1" x14ac:dyDescent="0.35">
      <c r="A40" s="48" t="s">
        <v>751</v>
      </c>
      <c r="B40" s="3" t="s">
        <v>248</v>
      </c>
    </row>
    <row r="41" spans="1:3" x14ac:dyDescent="0.35">
      <c r="A41" t="s">
        <v>282</v>
      </c>
      <c r="B41" s="50">
        <f>B54</f>
        <v>6.8430374067627842</v>
      </c>
    </row>
    <row r="42" spans="1:3" ht="58" customHeight="1" x14ac:dyDescent="0.35">
      <c r="A42" s="48" t="s">
        <v>752</v>
      </c>
      <c r="B42" s="3" t="s">
        <v>248</v>
      </c>
    </row>
    <row r="43" spans="1:3" ht="58" customHeight="1" x14ac:dyDescent="0.35">
      <c r="A43" s="48" t="s">
        <v>753</v>
      </c>
      <c r="B43" t="s">
        <v>248</v>
      </c>
    </row>
    <row r="44" spans="1:3" ht="43.5" customHeight="1" x14ac:dyDescent="0.35">
      <c r="A44" s="48" t="s">
        <v>754</v>
      </c>
      <c r="B44" s="3" t="s">
        <v>248</v>
      </c>
    </row>
    <row r="45" spans="1:3" ht="43.5" customHeight="1" x14ac:dyDescent="0.35">
      <c r="A45" s="48" t="s">
        <v>755</v>
      </c>
      <c r="B45" s="3" t="s">
        <v>248</v>
      </c>
    </row>
    <row r="47" spans="1:3" x14ac:dyDescent="0.35">
      <c r="A47" t="s">
        <v>289</v>
      </c>
    </row>
    <row r="48" spans="1:3" x14ac:dyDescent="0.35">
      <c r="A48" s="52" t="s">
        <v>290</v>
      </c>
      <c r="B48" s="52" t="s">
        <v>1680</v>
      </c>
    </row>
    <row r="49" spans="1:4" x14ac:dyDescent="0.35">
      <c r="A49" s="52" t="s">
        <v>292</v>
      </c>
      <c r="B49" s="52" t="s">
        <v>1681</v>
      </c>
    </row>
    <row r="50" spans="1:4" x14ac:dyDescent="0.35">
      <c r="A50" s="52"/>
      <c r="B50" s="52"/>
    </row>
    <row r="51" spans="1:4" x14ac:dyDescent="0.35">
      <c r="A51" s="52" t="s">
        <v>294</v>
      </c>
      <c r="B51" s="53">
        <v>7.1844263114154847</v>
      </c>
    </row>
    <row r="52" spans="1:4" x14ac:dyDescent="0.35">
      <c r="A52" s="52"/>
      <c r="B52" s="52"/>
    </row>
    <row r="53" spans="1:4" x14ac:dyDescent="0.35">
      <c r="A53" s="52" t="s">
        <v>295</v>
      </c>
      <c r="B53" s="54">
        <v>5.4131</v>
      </c>
    </row>
    <row r="54" spans="1:4" x14ac:dyDescent="0.35">
      <c r="A54" s="52" t="s">
        <v>296</v>
      </c>
      <c r="B54" s="54">
        <v>6.8430374067627842</v>
      </c>
    </row>
    <row r="55" spans="1:4" x14ac:dyDescent="0.35">
      <c r="A55" s="52"/>
      <c r="B55" s="52"/>
    </row>
    <row r="56" spans="1:4" x14ac:dyDescent="0.35">
      <c r="A56" s="52" t="s">
        <v>297</v>
      </c>
      <c r="B56" s="55">
        <v>46081</v>
      </c>
    </row>
    <row r="58" spans="1:4" ht="70" customHeight="1" x14ac:dyDescent="0.35">
      <c r="A58" s="75" t="s">
        <v>298</v>
      </c>
      <c r="B58" s="75" t="s">
        <v>299</v>
      </c>
      <c r="C58" s="75" t="s">
        <v>300</v>
      </c>
      <c r="D58" s="75" t="s">
        <v>301</v>
      </c>
    </row>
    <row r="59" spans="1:4" ht="70" customHeight="1" x14ac:dyDescent="0.35">
      <c r="A59" s="75" t="s">
        <v>1682</v>
      </c>
      <c r="B59" s="75"/>
      <c r="C59" s="75" t="s">
        <v>350</v>
      </c>
      <c r="D5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0"/>
  <sheetViews>
    <sheetView showGridLines="0" workbookViewId="0">
      <pane ySplit="4" topLeftCell="A77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1683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1684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7" t="s">
        <v>171</v>
      </c>
      <c r="B8" s="33"/>
      <c r="C8" s="33"/>
      <c r="D8" s="14"/>
      <c r="E8" s="15"/>
      <c r="F8" s="16"/>
      <c r="G8" s="16"/>
    </row>
    <row r="9" spans="1:8" x14ac:dyDescent="0.35">
      <c r="A9" s="17" t="s">
        <v>470</v>
      </c>
      <c r="B9" s="33"/>
      <c r="C9" s="33"/>
      <c r="D9" s="14"/>
      <c r="E9" s="15"/>
      <c r="F9" s="16"/>
      <c r="G9" s="16"/>
    </row>
    <row r="10" spans="1:8" x14ac:dyDescent="0.35">
      <c r="A10" s="17" t="s">
        <v>120</v>
      </c>
      <c r="B10" s="33"/>
      <c r="C10" s="33"/>
      <c r="D10" s="14"/>
      <c r="E10" s="22" t="s">
        <v>248</v>
      </c>
      <c r="F10" s="23" t="s">
        <v>248</v>
      </c>
      <c r="G10" s="16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17" t="s">
        <v>235</v>
      </c>
      <c r="B12" s="33"/>
      <c r="C12" s="33"/>
      <c r="D12" s="14"/>
      <c r="E12" s="15"/>
      <c r="F12" s="16"/>
      <c r="G12" s="16"/>
    </row>
    <row r="13" spans="1:8" x14ac:dyDescent="0.35">
      <c r="A13" s="13" t="s">
        <v>1685</v>
      </c>
      <c r="B13" s="33" t="s">
        <v>1686</v>
      </c>
      <c r="C13" s="33" t="s">
        <v>238</v>
      </c>
      <c r="D13" s="14">
        <v>3000000</v>
      </c>
      <c r="E13" s="15">
        <v>2810.38</v>
      </c>
      <c r="F13" s="16">
        <v>0.17929999999999999</v>
      </c>
      <c r="G13" s="16">
        <v>7.5322E-2</v>
      </c>
    </row>
    <row r="14" spans="1:8" x14ac:dyDescent="0.35">
      <c r="A14" s="13" t="s">
        <v>809</v>
      </c>
      <c r="B14" s="33" t="s">
        <v>810</v>
      </c>
      <c r="C14" s="33" t="s">
        <v>238</v>
      </c>
      <c r="D14" s="14">
        <v>2500000</v>
      </c>
      <c r="E14" s="15">
        <v>2416.75</v>
      </c>
      <c r="F14" s="16">
        <v>0.1542</v>
      </c>
      <c r="G14" s="16">
        <v>7.1756E-2</v>
      </c>
    </row>
    <row r="15" spans="1:8" x14ac:dyDescent="0.35">
      <c r="A15" s="13" t="s">
        <v>1687</v>
      </c>
      <c r="B15" s="33" t="s">
        <v>1688</v>
      </c>
      <c r="C15" s="33" t="s">
        <v>238</v>
      </c>
      <c r="D15" s="14">
        <v>2000000</v>
      </c>
      <c r="E15" s="15">
        <v>1981.23</v>
      </c>
      <c r="F15" s="16">
        <v>0.12640000000000001</v>
      </c>
      <c r="G15" s="16">
        <v>7.5505000000000003E-2</v>
      </c>
    </row>
    <row r="16" spans="1:8" x14ac:dyDescent="0.35">
      <c r="A16" s="13" t="s">
        <v>1689</v>
      </c>
      <c r="B16" s="33" t="s">
        <v>1690</v>
      </c>
      <c r="C16" s="33" t="s">
        <v>238</v>
      </c>
      <c r="D16" s="14">
        <v>2000000</v>
      </c>
      <c r="E16" s="15">
        <v>1975.54</v>
      </c>
      <c r="F16" s="16">
        <v>0.126</v>
      </c>
      <c r="G16" s="16">
        <v>7.4762999999999996E-2</v>
      </c>
    </row>
    <row r="17" spans="1:7" x14ac:dyDescent="0.35">
      <c r="A17" s="17" t="s">
        <v>120</v>
      </c>
      <c r="B17" s="34"/>
      <c r="C17" s="34"/>
      <c r="D17" s="18"/>
      <c r="E17" s="19">
        <v>9183.9</v>
      </c>
      <c r="F17" s="20">
        <v>0.58589999999999998</v>
      </c>
      <c r="G17" s="21"/>
    </row>
    <row r="18" spans="1:7" x14ac:dyDescent="0.35">
      <c r="A18" s="13"/>
      <c r="B18" s="33"/>
      <c r="C18" s="33"/>
      <c r="D18" s="14"/>
      <c r="E18" s="15"/>
      <c r="F18" s="16"/>
      <c r="G18" s="16"/>
    </row>
    <row r="19" spans="1:7" x14ac:dyDescent="0.35">
      <c r="A19" s="17" t="s">
        <v>473</v>
      </c>
      <c r="B19" s="33"/>
      <c r="C19" s="33"/>
      <c r="D19" s="14"/>
      <c r="E19" s="15"/>
      <c r="F19" s="16"/>
      <c r="G19" s="16"/>
    </row>
    <row r="20" spans="1:7" x14ac:dyDescent="0.35">
      <c r="A20" s="13" t="s">
        <v>1691</v>
      </c>
      <c r="B20" s="33" t="s">
        <v>1692</v>
      </c>
      <c r="C20" s="33" t="s">
        <v>238</v>
      </c>
      <c r="D20" s="14">
        <v>2500000</v>
      </c>
      <c r="E20" s="15">
        <v>2512.0500000000002</v>
      </c>
      <c r="F20" s="16">
        <v>0.1603</v>
      </c>
      <c r="G20" s="16">
        <v>7.5359999999999996E-2</v>
      </c>
    </row>
    <row r="21" spans="1:7" x14ac:dyDescent="0.35">
      <c r="A21" s="13" t="s">
        <v>1693</v>
      </c>
      <c r="B21" s="33" t="s">
        <v>1694</v>
      </c>
      <c r="C21" s="33" t="s">
        <v>238</v>
      </c>
      <c r="D21" s="14">
        <v>1500000</v>
      </c>
      <c r="E21" s="15">
        <v>1510.04</v>
      </c>
      <c r="F21" s="16">
        <v>9.6299999999999997E-2</v>
      </c>
      <c r="G21" s="16">
        <v>7.5257000000000004E-2</v>
      </c>
    </row>
    <row r="22" spans="1:7" x14ac:dyDescent="0.35">
      <c r="A22" s="13" t="s">
        <v>1695</v>
      </c>
      <c r="B22" s="33" t="s">
        <v>1696</v>
      </c>
      <c r="C22" s="33" t="s">
        <v>238</v>
      </c>
      <c r="D22" s="14">
        <v>594800</v>
      </c>
      <c r="E22" s="15">
        <v>599.54999999999995</v>
      </c>
      <c r="F22" s="16">
        <v>3.8300000000000001E-2</v>
      </c>
      <c r="G22" s="16">
        <v>7.5006000000000003E-2</v>
      </c>
    </row>
    <row r="23" spans="1:7" x14ac:dyDescent="0.35">
      <c r="A23" s="13" t="s">
        <v>1697</v>
      </c>
      <c r="B23" s="33" t="s">
        <v>1698</v>
      </c>
      <c r="C23" s="33" t="s">
        <v>238</v>
      </c>
      <c r="D23" s="14">
        <v>9100</v>
      </c>
      <c r="E23" s="15">
        <v>9.5500000000000007</v>
      </c>
      <c r="F23" s="16">
        <v>5.9999999999999995E-4</v>
      </c>
      <c r="G23" s="16">
        <v>6.6425999999999999E-2</v>
      </c>
    </row>
    <row r="24" spans="1:7" x14ac:dyDescent="0.35">
      <c r="A24" s="17" t="s">
        <v>120</v>
      </c>
      <c r="B24" s="34"/>
      <c r="C24" s="34"/>
      <c r="D24" s="18"/>
      <c r="E24" s="19">
        <v>4631.1899999999996</v>
      </c>
      <c r="F24" s="20">
        <v>0.29549999999999998</v>
      </c>
      <c r="G24" s="21"/>
    </row>
    <row r="25" spans="1:7" x14ac:dyDescent="0.35">
      <c r="A25" s="13"/>
      <c r="B25" s="33"/>
      <c r="C25" s="33"/>
      <c r="D25" s="14"/>
      <c r="E25" s="15"/>
      <c r="F25" s="16"/>
      <c r="G25" s="16"/>
    </row>
    <row r="26" spans="1:7" x14ac:dyDescent="0.35">
      <c r="A26" s="13"/>
      <c r="B26" s="33"/>
      <c r="C26" s="33"/>
      <c r="D26" s="14"/>
      <c r="E26" s="15"/>
      <c r="F26" s="16"/>
      <c r="G26" s="16"/>
    </row>
    <row r="27" spans="1:7" x14ac:dyDescent="0.35">
      <c r="A27" s="17" t="s">
        <v>247</v>
      </c>
      <c r="B27" s="33"/>
      <c r="C27" s="33"/>
      <c r="D27" s="14"/>
      <c r="E27" s="15"/>
      <c r="F27" s="16"/>
      <c r="G27" s="16"/>
    </row>
    <row r="28" spans="1:7" x14ac:dyDescent="0.35">
      <c r="A28" s="17" t="s">
        <v>120</v>
      </c>
      <c r="B28" s="33"/>
      <c r="C28" s="33"/>
      <c r="D28" s="14"/>
      <c r="E28" s="22" t="s">
        <v>248</v>
      </c>
      <c r="F28" s="23" t="s">
        <v>248</v>
      </c>
      <c r="G28" s="16"/>
    </row>
    <row r="29" spans="1:7" x14ac:dyDescent="0.35">
      <c r="A29" s="13"/>
      <c r="B29" s="33"/>
      <c r="C29" s="33"/>
      <c r="D29" s="14"/>
      <c r="E29" s="15"/>
      <c r="F29" s="16"/>
      <c r="G29" s="16"/>
    </row>
    <row r="30" spans="1:7" x14ac:dyDescent="0.35">
      <c r="A30" s="17" t="s">
        <v>249</v>
      </c>
      <c r="B30" s="33"/>
      <c r="C30" s="33"/>
      <c r="D30" s="14"/>
      <c r="E30" s="15"/>
      <c r="F30" s="16"/>
      <c r="G30" s="16"/>
    </row>
    <row r="31" spans="1:7" x14ac:dyDescent="0.35">
      <c r="A31" s="17" t="s">
        <v>120</v>
      </c>
      <c r="B31" s="33"/>
      <c r="C31" s="33"/>
      <c r="D31" s="14"/>
      <c r="E31" s="22" t="s">
        <v>248</v>
      </c>
      <c r="F31" s="23" t="s">
        <v>248</v>
      </c>
      <c r="G31" s="16"/>
    </row>
    <row r="32" spans="1:7" x14ac:dyDescent="0.35">
      <c r="A32" s="13"/>
      <c r="B32" s="33"/>
      <c r="C32" s="33"/>
      <c r="D32" s="14"/>
      <c r="E32" s="15"/>
      <c r="F32" s="16"/>
      <c r="G32" s="16"/>
    </row>
    <row r="33" spans="1:7" x14ac:dyDescent="0.35">
      <c r="A33" s="24" t="s">
        <v>121</v>
      </c>
      <c r="B33" s="35"/>
      <c r="C33" s="35"/>
      <c r="D33" s="25"/>
      <c r="E33" s="19">
        <v>13815.09</v>
      </c>
      <c r="F33" s="20">
        <v>0.88139999999999996</v>
      </c>
      <c r="G33" s="21"/>
    </row>
    <row r="34" spans="1:7" x14ac:dyDescent="0.35">
      <c r="A34" s="13"/>
      <c r="B34" s="33"/>
      <c r="C34" s="33"/>
      <c r="D34" s="14"/>
      <c r="E34" s="15"/>
      <c r="F34" s="16"/>
      <c r="G34" s="16"/>
    </row>
    <row r="35" spans="1:7" x14ac:dyDescent="0.35">
      <c r="A35" s="13"/>
      <c r="B35" s="33"/>
      <c r="C35" s="33"/>
      <c r="D35" s="14"/>
      <c r="E35" s="15"/>
      <c r="F35" s="16"/>
      <c r="G35" s="16"/>
    </row>
    <row r="36" spans="1:7" x14ac:dyDescent="0.35">
      <c r="A36" s="17" t="s">
        <v>262</v>
      </c>
      <c r="B36" s="33"/>
      <c r="C36" s="33"/>
      <c r="D36" s="14"/>
      <c r="E36" s="15"/>
      <c r="F36" s="16"/>
      <c r="G36" s="16"/>
    </row>
    <row r="37" spans="1:7" x14ac:dyDescent="0.35">
      <c r="A37" s="13" t="s">
        <v>263</v>
      </c>
      <c r="B37" s="33"/>
      <c r="C37" s="33"/>
      <c r="D37" s="14"/>
      <c r="E37" s="15">
        <v>1691.31</v>
      </c>
      <c r="F37" s="16">
        <v>0.1079</v>
      </c>
      <c r="G37" s="16">
        <v>4.9306000000000003E-2</v>
      </c>
    </row>
    <row r="38" spans="1:7" x14ac:dyDescent="0.35">
      <c r="A38" s="17" t="s">
        <v>120</v>
      </c>
      <c r="B38" s="34"/>
      <c r="C38" s="34"/>
      <c r="D38" s="18"/>
      <c r="E38" s="19">
        <v>1691.31</v>
      </c>
      <c r="F38" s="20">
        <v>0.1079</v>
      </c>
      <c r="G38" s="21"/>
    </row>
    <row r="39" spans="1:7" x14ac:dyDescent="0.35">
      <c r="A39" s="13"/>
      <c r="B39" s="33"/>
      <c r="C39" s="33"/>
      <c r="D39" s="14"/>
      <c r="E39" s="15"/>
      <c r="F39" s="16"/>
      <c r="G39" s="16"/>
    </row>
    <row r="40" spans="1:7" x14ac:dyDescent="0.35">
      <c r="A40" s="24" t="s">
        <v>121</v>
      </c>
      <c r="B40" s="35"/>
      <c r="C40" s="35"/>
      <c r="D40" s="25"/>
      <c r="E40" s="19">
        <v>1691.31</v>
      </c>
      <c r="F40" s="20">
        <v>0.1079</v>
      </c>
      <c r="G40" s="21"/>
    </row>
    <row r="41" spans="1:7" x14ac:dyDescent="0.35">
      <c r="A41" s="13" t="s">
        <v>264</v>
      </c>
      <c r="B41" s="33"/>
      <c r="C41" s="33"/>
      <c r="D41" s="14"/>
      <c r="E41" s="15">
        <v>186.0593432</v>
      </c>
      <c r="F41" s="16">
        <v>1.187E-2</v>
      </c>
      <c r="G41" s="16"/>
    </row>
    <row r="42" spans="1:7" x14ac:dyDescent="0.35">
      <c r="A42" s="13" t="s">
        <v>265</v>
      </c>
      <c r="B42" s="33"/>
      <c r="C42" s="33"/>
      <c r="D42" s="14"/>
      <c r="E42" s="26">
        <v>-18.879343200000001</v>
      </c>
      <c r="F42" s="27">
        <v>-1.17E-3</v>
      </c>
      <c r="G42" s="16">
        <v>4.9306000000000003E-2</v>
      </c>
    </row>
    <row r="43" spans="1:7" x14ac:dyDescent="0.35">
      <c r="A43" s="28" t="s">
        <v>266</v>
      </c>
      <c r="B43" s="36"/>
      <c r="C43" s="36"/>
      <c r="D43" s="29"/>
      <c r="E43" s="30">
        <v>15673.58</v>
      </c>
      <c r="F43" s="31">
        <v>1</v>
      </c>
      <c r="G43" s="31"/>
    </row>
    <row r="45" spans="1:7" x14ac:dyDescent="0.35">
      <c r="A45" s="1" t="s">
        <v>268</v>
      </c>
    </row>
    <row r="48" spans="1:7" x14ac:dyDescent="0.35">
      <c r="A48" s="1" t="s">
        <v>269</v>
      </c>
    </row>
    <row r="49" spans="1:3" ht="29" customHeight="1" x14ac:dyDescent="0.35">
      <c r="A49" s="48" t="s">
        <v>270</v>
      </c>
      <c r="B49" s="3" t="s">
        <v>248</v>
      </c>
    </row>
    <row r="50" spans="1:3" x14ac:dyDescent="0.35">
      <c r="A50" t="s">
        <v>271</v>
      </c>
    </row>
    <row r="51" spans="1:3" x14ac:dyDescent="0.35">
      <c r="A51" t="s">
        <v>272</v>
      </c>
      <c r="B51" t="s">
        <v>273</v>
      </c>
      <c r="C51" t="s">
        <v>273</v>
      </c>
    </row>
    <row r="52" spans="1:3" x14ac:dyDescent="0.35">
      <c r="B52" s="49">
        <v>46052</v>
      </c>
      <c r="C52" s="49">
        <v>46080</v>
      </c>
    </row>
    <row r="53" spans="1:3" x14ac:dyDescent="0.35">
      <c r="A53" t="s">
        <v>1699</v>
      </c>
      <c r="B53">
        <v>26.180599999999998</v>
      </c>
      <c r="C53">
        <v>26.41</v>
      </c>
    </row>
    <row r="54" spans="1:3" x14ac:dyDescent="0.35">
      <c r="A54" t="s">
        <v>825</v>
      </c>
      <c r="B54" t="s">
        <v>826</v>
      </c>
      <c r="C54" t="s">
        <v>827</v>
      </c>
    </row>
    <row r="55" spans="1:3" x14ac:dyDescent="0.35">
      <c r="A55" t="s">
        <v>828</v>
      </c>
      <c r="B55">
        <v>23.031199999999998</v>
      </c>
      <c r="C55">
        <v>23.136500000000002</v>
      </c>
    </row>
    <row r="56" spans="1:3" x14ac:dyDescent="0.35">
      <c r="A56" t="s">
        <v>645</v>
      </c>
      <c r="B56">
        <v>26.171299999999999</v>
      </c>
      <c r="C56">
        <v>26.400400000000001</v>
      </c>
    </row>
    <row r="57" spans="1:3" x14ac:dyDescent="0.35">
      <c r="A57" t="s">
        <v>275</v>
      </c>
      <c r="B57">
        <v>26.0671</v>
      </c>
      <c r="C57">
        <v>26.295300000000001</v>
      </c>
    </row>
    <row r="58" spans="1:3" x14ac:dyDescent="0.35">
      <c r="A58" t="s">
        <v>829</v>
      </c>
      <c r="B58">
        <v>16.398399999999999</v>
      </c>
      <c r="C58">
        <v>16.542000000000002</v>
      </c>
    </row>
    <row r="59" spans="1:3" x14ac:dyDescent="0.35">
      <c r="A59" t="s">
        <v>830</v>
      </c>
      <c r="B59">
        <v>14.207100000000001</v>
      </c>
      <c r="C59">
        <v>14.198499999999999</v>
      </c>
    </row>
    <row r="60" spans="1:3" x14ac:dyDescent="0.35">
      <c r="A60" t="s">
        <v>1700</v>
      </c>
      <c r="B60">
        <v>24.5167</v>
      </c>
      <c r="C60">
        <v>24.718699999999998</v>
      </c>
    </row>
    <row r="61" spans="1:3" x14ac:dyDescent="0.35">
      <c r="A61" t="s">
        <v>831</v>
      </c>
      <c r="B61" t="s">
        <v>826</v>
      </c>
      <c r="C61" t="s">
        <v>827</v>
      </c>
    </row>
    <row r="62" spans="1:3" x14ac:dyDescent="0.35">
      <c r="A62" t="s">
        <v>832</v>
      </c>
      <c r="B62">
        <v>24.485800000000001</v>
      </c>
      <c r="C62">
        <v>24.5932</v>
      </c>
    </row>
    <row r="63" spans="1:3" x14ac:dyDescent="0.35">
      <c r="A63" t="s">
        <v>646</v>
      </c>
      <c r="B63">
        <v>24.505700000000001</v>
      </c>
      <c r="C63">
        <v>24.707799999999999</v>
      </c>
    </row>
    <row r="64" spans="1:3" x14ac:dyDescent="0.35">
      <c r="A64" t="s">
        <v>277</v>
      </c>
      <c r="B64">
        <v>24.521999999999998</v>
      </c>
      <c r="C64">
        <v>24.7241</v>
      </c>
    </row>
    <row r="65" spans="1:4" x14ac:dyDescent="0.35">
      <c r="A65" t="s">
        <v>833</v>
      </c>
      <c r="B65">
        <v>10.240399999999999</v>
      </c>
      <c r="C65">
        <v>10.2859</v>
      </c>
    </row>
    <row r="66" spans="1:4" x14ac:dyDescent="0.35">
      <c r="A66" t="s">
        <v>834</v>
      </c>
      <c r="B66">
        <v>10.119400000000001</v>
      </c>
      <c r="C66">
        <v>10.2028</v>
      </c>
    </row>
    <row r="67" spans="1:4" x14ac:dyDescent="0.35">
      <c r="A67" t="s">
        <v>835</v>
      </c>
    </row>
    <row r="69" spans="1:4" x14ac:dyDescent="0.35">
      <c r="A69" t="s">
        <v>836</v>
      </c>
    </row>
    <row r="71" spans="1:4" x14ac:dyDescent="0.35">
      <c r="A71" s="51" t="s">
        <v>837</v>
      </c>
      <c r="B71" s="51" t="s">
        <v>838</v>
      </c>
      <c r="C71" s="51" t="s">
        <v>839</v>
      </c>
      <c r="D71" s="51" t="s">
        <v>840</v>
      </c>
    </row>
    <row r="72" spans="1:4" x14ac:dyDescent="0.35">
      <c r="A72" s="51" t="s">
        <v>842</v>
      </c>
      <c r="B72" s="51"/>
      <c r="C72" s="51">
        <v>9.7511700000000007E-2</v>
      </c>
      <c r="D72" s="51">
        <v>9.7511700000000007E-2</v>
      </c>
    </row>
    <row r="73" spans="1:4" x14ac:dyDescent="0.35">
      <c r="A73" s="51" t="s">
        <v>844</v>
      </c>
      <c r="B73" s="51"/>
      <c r="C73" s="51">
        <v>0.13244429999999999</v>
      </c>
      <c r="D73" s="51">
        <v>0.13244429999999999</v>
      </c>
    </row>
    <row r="74" spans="1:4" x14ac:dyDescent="0.35">
      <c r="A74" s="51" t="s">
        <v>845</v>
      </c>
      <c r="B74" s="51"/>
      <c r="C74" s="51">
        <v>9.3914200000000003E-2</v>
      </c>
      <c r="D74" s="51">
        <v>9.3914200000000003E-2</v>
      </c>
    </row>
    <row r="75" spans="1:4" x14ac:dyDescent="0.35">
      <c r="A75" s="51" t="s">
        <v>847</v>
      </c>
      <c r="B75" s="51"/>
      <c r="C75" s="51">
        <v>3.8854199999999998E-2</v>
      </c>
      <c r="D75" s="51">
        <v>3.8854199999999998E-2</v>
      </c>
    </row>
    <row r="77" spans="1:4" x14ac:dyDescent="0.35">
      <c r="A77" t="s">
        <v>279</v>
      </c>
      <c r="B77" s="3" t="s">
        <v>248</v>
      </c>
    </row>
    <row r="78" spans="1:4" ht="58" customHeight="1" x14ac:dyDescent="0.35">
      <c r="A78" s="48" t="s">
        <v>280</v>
      </c>
      <c r="B78" s="3" t="s">
        <v>248</v>
      </c>
    </row>
    <row r="79" spans="1:4" ht="43.5" customHeight="1" x14ac:dyDescent="0.35">
      <c r="A79" s="48" t="s">
        <v>281</v>
      </c>
      <c r="B79" s="3" t="s">
        <v>248</v>
      </c>
    </row>
    <row r="80" spans="1:4" x14ac:dyDescent="0.35">
      <c r="A80" t="s">
        <v>282</v>
      </c>
      <c r="B80" s="50">
        <f>B95</f>
        <v>21.138682592823461</v>
      </c>
    </row>
    <row r="81" spans="1:2" ht="72.5" customHeight="1" x14ac:dyDescent="0.35">
      <c r="A81" s="48" t="s">
        <v>284</v>
      </c>
      <c r="B81" s="3" t="s">
        <v>248</v>
      </c>
    </row>
    <row r="82" spans="1:2" x14ac:dyDescent="0.35">
      <c r="B82" s="3"/>
    </row>
    <row r="83" spans="1:2" ht="58" customHeight="1" x14ac:dyDescent="0.35">
      <c r="A83" s="48" t="s">
        <v>285</v>
      </c>
      <c r="B83" s="3" t="s">
        <v>248</v>
      </c>
    </row>
    <row r="84" spans="1:2" ht="58" customHeight="1" x14ac:dyDescent="0.35">
      <c r="A84" s="48" t="s">
        <v>286</v>
      </c>
      <c r="B84" t="s">
        <v>248</v>
      </c>
    </row>
    <row r="85" spans="1:2" ht="43.5" customHeight="1" x14ac:dyDescent="0.35">
      <c r="A85" s="48" t="s">
        <v>287</v>
      </c>
      <c r="B85" s="3" t="s">
        <v>248</v>
      </c>
    </row>
    <row r="86" spans="1:2" ht="43.5" customHeight="1" x14ac:dyDescent="0.35">
      <c r="A86" s="48" t="s">
        <v>288</v>
      </c>
      <c r="B86" s="3" t="s">
        <v>248</v>
      </c>
    </row>
    <row r="88" spans="1:2" x14ac:dyDescent="0.35">
      <c r="A88" t="s">
        <v>289</v>
      </c>
    </row>
    <row r="89" spans="1:2" x14ac:dyDescent="0.35">
      <c r="A89" s="52" t="s">
        <v>290</v>
      </c>
      <c r="B89" s="52" t="s">
        <v>1701</v>
      </c>
    </row>
    <row r="90" spans="1:2" x14ac:dyDescent="0.35">
      <c r="A90" s="52" t="s">
        <v>292</v>
      </c>
      <c r="B90" s="52" t="s">
        <v>1702</v>
      </c>
    </row>
    <row r="91" spans="1:2" x14ac:dyDescent="0.35">
      <c r="A91" s="52"/>
      <c r="B91" s="52"/>
    </row>
    <row r="92" spans="1:2" x14ac:dyDescent="0.35">
      <c r="A92" s="52" t="s">
        <v>294</v>
      </c>
      <c r="B92" s="53">
        <v>7.192304664537434</v>
      </c>
    </row>
    <row r="93" spans="1:2" x14ac:dyDescent="0.35">
      <c r="A93" s="52"/>
      <c r="B93" s="52"/>
    </row>
    <row r="94" spans="1:2" x14ac:dyDescent="0.35">
      <c r="A94" s="52" t="s">
        <v>295</v>
      </c>
      <c r="B94" s="54">
        <v>9.2105999999999995</v>
      </c>
    </row>
    <row r="95" spans="1:2" x14ac:dyDescent="0.35">
      <c r="A95" s="52" t="s">
        <v>296</v>
      </c>
      <c r="B95" s="39">
        <v>21.138682592823461</v>
      </c>
    </row>
    <row r="96" spans="1:2" x14ac:dyDescent="0.35">
      <c r="A96" s="52"/>
      <c r="B96" s="52"/>
    </row>
    <row r="97" spans="1:6" x14ac:dyDescent="0.35">
      <c r="A97" s="52" t="s">
        <v>297</v>
      </c>
      <c r="B97" s="55">
        <v>46081</v>
      </c>
    </row>
    <row r="99" spans="1:6" ht="70" customHeight="1" x14ac:dyDescent="0.35">
      <c r="A99" s="75" t="s">
        <v>298</v>
      </c>
      <c r="B99" s="75" t="s">
        <v>299</v>
      </c>
      <c r="C99" s="75" t="s">
        <v>300</v>
      </c>
      <c r="D99" s="75" t="s">
        <v>301</v>
      </c>
      <c r="E99" s="75" t="s">
        <v>300</v>
      </c>
      <c r="F99" s="75" t="s">
        <v>301</v>
      </c>
    </row>
    <row r="100" spans="1:6" ht="70" customHeight="1" x14ac:dyDescent="0.35">
      <c r="A100" s="75" t="s">
        <v>1701</v>
      </c>
      <c r="B100" s="75"/>
      <c r="C100" s="75" t="s">
        <v>352</v>
      </c>
      <c r="D100" s="75"/>
      <c r="E100" s="75" t="s">
        <v>353</v>
      </c>
      <c r="F100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81"/>
  <sheetViews>
    <sheetView showGridLines="0" workbookViewId="0">
      <pane ySplit="4" topLeftCell="A59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1703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1704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3"/>
      <c r="B9" s="33"/>
      <c r="C9" s="33"/>
      <c r="D9" s="14"/>
      <c r="E9" s="15"/>
      <c r="F9" s="16"/>
      <c r="G9" s="16"/>
    </row>
    <row r="10" spans="1:8" x14ac:dyDescent="0.35">
      <c r="A10" s="17" t="s">
        <v>262</v>
      </c>
      <c r="B10" s="33"/>
      <c r="C10" s="33"/>
      <c r="D10" s="14"/>
      <c r="E10" s="15"/>
      <c r="F10" s="16"/>
      <c r="G10" s="16"/>
    </row>
    <row r="11" spans="1:8" x14ac:dyDescent="0.35">
      <c r="A11" s="13" t="s">
        <v>1705</v>
      </c>
      <c r="B11" s="33"/>
      <c r="C11" s="33"/>
      <c r="D11" s="14"/>
      <c r="E11" s="15">
        <v>17000.18</v>
      </c>
      <c r="F11" s="16">
        <v>0.80840000000000001</v>
      </c>
      <c r="G11" s="16">
        <v>5.0500000000000003E-2</v>
      </c>
    </row>
    <row r="12" spans="1:8" x14ac:dyDescent="0.35">
      <c r="A12" s="13" t="s">
        <v>1705</v>
      </c>
      <c r="B12" s="33"/>
      <c r="C12" s="33"/>
      <c r="D12" s="14"/>
      <c r="E12" s="15">
        <v>3699.43</v>
      </c>
      <c r="F12" s="16">
        <v>0.1759</v>
      </c>
      <c r="G12" s="16">
        <v>5.0999999999999997E-2</v>
      </c>
    </row>
    <row r="13" spans="1:8" x14ac:dyDescent="0.35">
      <c r="A13" s="13" t="s">
        <v>263</v>
      </c>
      <c r="B13" s="33"/>
      <c r="C13" s="33"/>
      <c r="D13" s="14"/>
      <c r="E13" s="15">
        <v>316.87</v>
      </c>
      <c r="F13" s="16">
        <v>1.5100000000000001E-2</v>
      </c>
      <c r="G13" s="16">
        <v>4.9306000000000003E-2</v>
      </c>
    </row>
    <row r="14" spans="1:8" x14ac:dyDescent="0.35">
      <c r="A14" s="17" t="s">
        <v>120</v>
      </c>
      <c r="B14" s="34"/>
      <c r="C14" s="34"/>
      <c r="D14" s="18"/>
      <c r="E14" s="19">
        <v>21016.48</v>
      </c>
      <c r="F14" s="20">
        <v>0.99939999999999996</v>
      </c>
      <c r="G14" s="21"/>
    </row>
    <row r="15" spans="1:8" x14ac:dyDescent="0.35">
      <c r="A15" s="13"/>
      <c r="B15" s="33"/>
      <c r="C15" s="33"/>
      <c r="D15" s="14"/>
      <c r="E15" s="15"/>
      <c r="F15" s="16"/>
      <c r="G15" s="16"/>
    </row>
    <row r="16" spans="1:8" x14ac:dyDescent="0.35">
      <c r="A16" s="24" t="s">
        <v>121</v>
      </c>
      <c r="B16" s="35"/>
      <c r="C16" s="35"/>
      <c r="D16" s="25"/>
      <c r="E16" s="19">
        <v>21016.48</v>
      </c>
      <c r="F16" s="20">
        <v>0.99939999999999996</v>
      </c>
      <c r="G16" s="21"/>
    </row>
    <row r="17" spans="1:7" x14ac:dyDescent="0.35">
      <c r="A17" s="13" t="s">
        <v>264</v>
      </c>
      <c r="B17" s="33"/>
      <c r="C17" s="33"/>
      <c r="D17" s="14"/>
      <c r="E17" s="15">
        <v>5.8235802000000003</v>
      </c>
      <c r="F17" s="16">
        <v>2.7599999999999999E-4</v>
      </c>
      <c r="G17" s="16"/>
    </row>
    <row r="18" spans="1:7" x14ac:dyDescent="0.35">
      <c r="A18" s="13" t="s">
        <v>265</v>
      </c>
      <c r="B18" s="33"/>
      <c r="C18" s="33"/>
      <c r="D18" s="14"/>
      <c r="E18" s="15">
        <v>6.1564198000000001</v>
      </c>
      <c r="F18" s="16">
        <v>3.2400000000000001E-4</v>
      </c>
      <c r="G18" s="16">
        <v>5.0569999999999997E-2</v>
      </c>
    </row>
    <row r="19" spans="1:7" x14ac:dyDescent="0.35">
      <c r="A19" s="28" t="s">
        <v>266</v>
      </c>
      <c r="B19" s="36"/>
      <c r="C19" s="36"/>
      <c r="D19" s="29"/>
      <c r="E19" s="30">
        <v>21028.46</v>
      </c>
      <c r="F19" s="31">
        <v>1</v>
      </c>
      <c r="G19" s="31"/>
    </row>
    <row r="24" spans="1:7" x14ac:dyDescent="0.35">
      <c r="A24" s="1" t="s">
        <v>269</v>
      </c>
    </row>
    <row r="25" spans="1:7" ht="29" customHeight="1" x14ac:dyDescent="0.35">
      <c r="A25" s="48" t="s">
        <v>270</v>
      </c>
      <c r="B25" s="3" t="s">
        <v>248</v>
      </c>
    </row>
    <row r="26" spans="1:7" x14ac:dyDescent="0.35">
      <c r="A26" t="s">
        <v>271</v>
      </c>
    </row>
    <row r="27" spans="1:7" x14ac:dyDescent="0.35">
      <c r="A27" t="s">
        <v>1493</v>
      </c>
      <c r="B27" t="s">
        <v>273</v>
      </c>
      <c r="C27" t="s">
        <v>273</v>
      </c>
    </row>
    <row r="28" spans="1:7" x14ac:dyDescent="0.35">
      <c r="B28" s="49">
        <v>46053</v>
      </c>
      <c r="C28" s="49">
        <v>46081</v>
      </c>
    </row>
    <row r="29" spans="1:7" x14ac:dyDescent="0.35">
      <c r="A29" t="s">
        <v>1699</v>
      </c>
      <c r="B29">
        <v>1382.5804000000001</v>
      </c>
      <c r="C29">
        <v>1387.6235999999999</v>
      </c>
    </row>
    <row r="30" spans="1:7" x14ac:dyDescent="0.35">
      <c r="A30" t="s">
        <v>1706</v>
      </c>
      <c r="B30">
        <v>1000.1942</v>
      </c>
      <c r="C30">
        <v>1000.2015</v>
      </c>
    </row>
    <row r="31" spans="1:7" x14ac:dyDescent="0.35">
      <c r="A31" t="s">
        <v>828</v>
      </c>
      <c r="B31">
        <v>1371.3271999999999</v>
      </c>
      <c r="C31">
        <v>1370.7447999999999</v>
      </c>
    </row>
    <row r="32" spans="1:7" x14ac:dyDescent="0.35">
      <c r="A32" t="s">
        <v>645</v>
      </c>
      <c r="B32">
        <v>1382.117</v>
      </c>
      <c r="C32">
        <v>1387.1608000000001</v>
      </c>
    </row>
    <row r="33" spans="1:4" x14ac:dyDescent="0.35">
      <c r="A33" t="s">
        <v>829</v>
      </c>
      <c r="B33">
        <v>1058.4036000000001</v>
      </c>
      <c r="C33">
        <v>1057.9344000000001</v>
      </c>
    </row>
    <row r="34" spans="1:4" x14ac:dyDescent="0.35">
      <c r="A34" t="s">
        <v>830</v>
      </c>
      <c r="B34">
        <v>1380.8966</v>
      </c>
      <c r="C34">
        <v>1381.4483</v>
      </c>
    </row>
    <row r="35" spans="1:4" x14ac:dyDescent="0.35">
      <c r="A35" t="s">
        <v>1707</v>
      </c>
      <c r="B35">
        <v>1377.1702</v>
      </c>
      <c r="C35">
        <v>1382.1441</v>
      </c>
    </row>
    <row r="36" spans="1:4" x14ac:dyDescent="0.35">
      <c r="A36" t="s">
        <v>1708</v>
      </c>
      <c r="B36">
        <v>1008.3604</v>
      </c>
      <c r="C36">
        <v>1008.3632</v>
      </c>
    </row>
    <row r="37" spans="1:4" x14ac:dyDescent="0.35">
      <c r="A37" t="s">
        <v>832</v>
      </c>
      <c r="B37">
        <v>1095.6083000000001</v>
      </c>
      <c r="C37">
        <v>1095.1493</v>
      </c>
    </row>
    <row r="38" spans="1:4" x14ac:dyDescent="0.35">
      <c r="A38" t="s">
        <v>646</v>
      </c>
      <c r="B38">
        <v>1377.1612</v>
      </c>
      <c r="C38">
        <v>1382.1338000000001</v>
      </c>
    </row>
    <row r="39" spans="1:4" x14ac:dyDescent="0.35">
      <c r="A39" t="s">
        <v>833</v>
      </c>
      <c r="B39">
        <v>1005.2556</v>
      </c>
      <c r="C39">
        <v>1004.8280999999999</v>
      </c>
    </row>
    <row r="40" spans="1:4" x14ac:dyDescent="0.35">
      <c r="A40" t="s">
        <v>834</v>
      </c>
      <c r="B40">
        <v>1017.1146</v>
      </c>
      <c r="C40">
        <v>1017.0884</v>
      </c>
    </row>
    <row r="41" spans="1:4" x14ac:dyDescent="0.35">
      <c r="A41" t="s">
        <v>1709</v>
      </c>
      <c r="B41">
        <v>1264.5626999999999</v>
      </c>
      <c r="C41">
        <v>1269.1774</v>
      </c>
    </row>
    <row r="42" spans="1:4" x14ac:dyDescent="0.35">
      <c r="A42" t="s">
        <v>1710</v>
      </c>
      <c r="B42">
        <v>1000</v>
      </c>
      <c r="C42">
        <v>1000</v>
      </c>
    </row>
    <row r="43" spans="1:4" x14ac:dyDescent="0.35">
      <c r="A43" t="s">
        <v>1711</v>
      </c>
      <c r="B43">
        <v>1264.5609999999999</v>
      </c>
      <c r="C43">
        <v>1269.1757</v>
      </c>
    </row>
    <row r="44" spans="1:4" x14ac:dyDescent="0.35">
      <c r="A44" t="s">
        <v>1712</v>
      </c>
      <c r="B44">
        <v>1000</v>
      </c>
      <c r="C44">
        <v>1000</v>
      </c>
    </row>
    <row r="46" spans="1:4" x14ac:dyDescent="0.35">
      <c r="A46" t="s">
        <v>836</v>
      </c>
    </row>
    <row r="48" spans="1:4" x14ac:dyDescent="0.35">
      <c r="A48" s="51" t="s">
        <v>837</v>
      </c>
      <c r="B48" s="51" t="s">
        <v>838</v>
      </c>
      <c r="C48" s="51" t="s">
        <v>839</v>
      </c>
      <c r="D48" s="51" t="s">
        <v>840</v>
      </c>
    </row>
    <row r="49" spans="1:4" x14ac:dyDescent="0.35">
      <c r="A49" s="51" t="s">
        <v>1713</v>
      </c>
      <c r="B49" s="51"/>
      <c r="C49" s="51">
        <v>3.6364618000000002</v>
      </c>
      <c r="D49" s="51">
        <v>3.6364618000000002</v>
      </c>
    </row>
    <row r="50" spans="1:4" x14ac:dyDescent="0.35">
      <c r="A50" s="51" t="s">
        <v>1714</v>
      </c>
      <c r="B50" s="51"/>
      <c r="C50" s="51">
        <v>5.5814672999999999</v>
      </c>
      <c r="D50" s="51">
        <v>5.5814672999999999</v>
      </c>
    </row>
    <row r="51" spans="1:4" x14ac:dyDescent="0.35">
      <c r="A51" s="51" t="s">
        <v>1715</v>
      </c>
      <c r="B51" s="51"/>
      <c r="C51" s="51">
        <v>4.3301239999999996</v>
      </c>
      <c r="D51" s="51">
        <v>4.3301239999999996</v>
      </c>
    </row>
    <row r="52" spans="1:4" x14ac:dyDescent="0.35">
      <c r="A52" s="51" t="s">
        <v>1716</v>
      </c>
      <c r="B52" s="51"/>
      <c r="C52" s="51">
        <v>4.6206896000000004</v>
      </c>
      <c r="D52" s="51">
        <v>4.6206896000000004</v>
      </c>
    </row>
    <row r="53" spans="1:4" x14ac:dyDescent="0.35">
      <c r="A53" s="51" t="s">
        <v>1717</v>
      </c>
      <c r="B53" s="51"/>
      <c r="C53" s="51">
        <v>3.6353092</v>
      </c>
      <c r="D53" s="51">
        <v>3.6353092</v>
      </c>
    </row>
    <row r="54" spans="1:4" x14ac:dyDescent="0.35">
      <c r="A54" s="51" t="s">
        <v>1718</v>
      </c>
      <c r="B54" s="51"/>
      <c r="C54" s="51">
        <v>4.4157767000000003</v>
      </c>
      <c r="D54" s="51">
        <v>4.4157767000000003</v>
      </c>
    </row>
    <row r="55" spans="1:4" x14ac:dyDescent="0.35">
      <c r="A55" s="51" t="s">
        <v>1719</v>
      </c>
      <c r="B55" s="51"/>
      <c r="C55" s="51">
        <v>4.0708758999999999</v>
      </c>
      <c r="D55" s="51">
        <v>4.0708758999999999</v>
      </c>
    </row>
    <row r="56" spans="1:4" x14ac:dyDescent="0.35">
      <c r="A56" s="51" t="s">
        <v>1720</v>
      </c>
      <c r="B56" s="51"/>
      <c r="C56" s="51">
        <v>3.6916722000000002</v>
      </c>
      <c r="D56" s="51">
        <v>3.6916722000000002</v>
      </c>
    </row>
    <row r="58" spans="1:4" x14ac:dyDescent="0.35">
      <c r="A58" t="s">
        <v>279</v>
      </c>
      <c r="B58" s="3" t="s">
        <v>248</v>
      </c>
    </row>
    <row r="59" spans="1:4" ht="58" customHeight="1" x14ac:dyDescent="0.35">
      <c r="A59" s="48" t="s">
        <v>280</v>
      </c>
      <c r="B59" s="3" t="s">
        <v>248</v>
      </c>
    </row>
    <row r="60" spans="1:4" ht="43.5" customHeight="1" x14ac:dyDescent="0.35">
      <c r="A60" s="48" t="s">
        <v>281</v>
      </c>
      <c r="B60" s="3" t="s">
        <v>248</v>
      </c>
    </row>
    <row r="61" spans="1:4" x14ac:dyDescent="0.35">
      <c r="A61" t="s">
        <v>282</v>
      </c>
      <c r="B61" s="50">
        <f>B76</f>
        <v>2.740528222765771E-3</v>
      </c>
    </row>
    <row r="62" spans="1:4" ht="72.5" customHeight="1" x14ac:dyDescent="0.35">
      <c r="A62" s="48" t="s">
        <v>284</v>
      </c>
      <c r="B62" s="3" t="s">
        <v>248</v>
      </c>
    </row>
    <row r="63" spans="1:4" x14ac:dyDescent="0.35">
      <c r="B63" s="3"/>
    </row>
    <row r="64" spans="1:4" ht="58" customHeight="1" x14ac:dyDescent="0.35">
      <c r="A64" s="48" t="s">
        <v>285</v>
      </c>
      <c r="B64" s="3" t="s">
        <v>248</v>
      </c>
    </row>
    <row r="65" spans="1:4" ht="58" customHeight="1" x14ac:dyDescent="0.35">
      <c r="A65" s="48" t="s">
        <v>286</v>
      </c>
      <c r="B65" t="s">
        <v>248</v>
      </c>
    </row>
    <row r="66" spans="1:4" ht="43.5" customHeight="1" x14ac:dyDescent="0.35">
      <c r="A66" s="48" t="s">
        <v>287</v>
      </c>
      <c r="B66" s="3" t="s">
        <v>248</v>
      </c>
    </row>
    <row r="67" spans="1:4" ht="43.5" customHeight="1" x14ac:dyDescent="0.35">
      <c r="A67" s="48" t="s">
        <v>288</v>
      </c>
      <c r="B67" s="3" t="s">
        <v>248</v>
      </c>
    </row>
    <row r="69" spans="1:4" x14ac:dyDescent="0.35">
      <c r="A69" t="s">
        <v>289</v>
      </c>
    </row>
    <row r="70" spans="1:4" x14ac:dyDescent="0.35">
      <c r="A70" s="52" t="s">
        <v>290</v>
      </c>
      <c r="B70" s="52" t="s">
        <v>1721</v>
      </c>
    </row>
    <row r="71" spans="1:4" x14ac:dyDescent="0.35">
      <c r="A71" s="52" t="s">
        <v>292</v>
      </c>
      <c r="B71" s="52" t="s">
        <v>1722</v>
      </c>
    </row>
    <row r="72" spans="1:4" x14ac:dyDescent="0.35">
      <c r="A72" s="52"/>
      <c r="B72" s="52"/>
    </row>
    <row r="73" spans="1:4" x14ac:dyDescent="0.35">
      <c r="A73" s="52" t="s">
        <v>294</v>
      </c>
      <c r="B73" s="53">
        <v>5.0570106655252207</v>
      </c>
    </row>
    <row r="74" spans="1:4" x14ac:dyDescent="0.35">
      <c r="A74" s="52"/>
      <c r="B74" s="52"/>
    </row>
    <row r="75" spans="1:4" x14ac:dyDescent="0.35">
      <c r="A75" s="52" t="s">
        <v>295</v>
      </c>
      <c r="B75" s="54">
        <v>5.4999999999999997E-3</v>
      </c>
    </row>
    <row r="76" spans="1:4" x14ac:dyDescent="0.35">
      <c r="A76" s="52" t="s">
        <v>296</v>
      </c>
      <c r="B76" s="39">
        <v>2.740528222765771E-3</v>
      </c>
    </row>
    <row r="77" spans="1:4" x14ac:dyDescent="0.35">
      <c r="A77" s="52"/>
      <c r="B77" s="52"/>
    </row>
    <row r="78" spans="1:4" x14ac:dyDescent="0.35">
      <c r="A78" s="52" t="s">
        <v>297</v>
      </c>
      <c r="B78" s="55">
        <v>46081</v>
      </c>
    </row>
    <row r="80" spans="1:4" ht="70" customHeight="1" x14ac:dyDescent="0.35">
      <c r="A80" s="75" t="s">
        <v>298</v>
      </c>
      <c r="B80" s="75" t="s">
        <v>299</v>
      </c>
      <c r="C80" s="75" t="s">
        <v>300</v>
      </c>
      <c r="D80" s="75" t="s">
        <v>301</v>
      </c>
    </row>
    <row r="81" spans="1:4" ht="70" customHeight="1" x14ac:dyDescent="0.35">
      <c r="A81" s="75" t="s">
        <v>1723</v>
      </c>
      <c r="B81" s="75"/>
      <c r="C81" s="75" t="s">
        <v>355</v>
      </c>
      <c r="D81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01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1724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1725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37</v>
      </c>
      <c r="B8" s="33" t="s">
        <v>38</v>
      </c>
      <c r="C8" s="33" t="s">
        <v>39</v>
      </c>
      <c r="D8" s="14">
        <v>118662</v>
      </c>
      <c r="E8" s="15">
        <v>4031.42</v>
      </c>
      <c r="F8" s="16">
        <v>8.2299999999999998E-2</v>
      </c>
      <c r="G8" s="16"/>
    </row>
    <row r="9" spans="1:8" x14ac:dyDescent="0.35">
      <c r="A9" s="13" t="s">
        <v>535</v>
      </c>
      <c r="B9" s="33" t="s">
        <v>536</v>
      </c>
      <c r="C9" s="33" t="s">
        <v>537</v>
      </c>
      <c r="D9" s="14">
        <v>60797</v>
      </c>
      <c r="E9" s="15">
        <v>2630.99</v>
      </c>
      <c r="F9" s="16">
        <v>5.3699999999999998E-2</v>
      </c>
      <c r="G9" s="16"/>
    </row>
    <row r="10" spans="1:8" x14ac:dyDescent="0.35">
      <c r="A10" s="13" t="s">
        <v>548</v>
      </c>
      <c r="B10" s="33" t="s">
        <v>549</v>
      </c>
      <c r="C10" s="33" t="s">
        <v>39</v>
      </c>
      <c r="D10" s="14">
        <v>17196</v>
      </c>
      <c r="E10" s="15">
        <v>2554.81</v>
      </c>
      <c r="F10" s="16">
        <v>5.2200000000000003E-2</v>
      </c>
      <c r="G10" s="16"/>
    </row>
    <row r="11" spans="1:8" x14ac:dyDescent="0.35">
      <c r="A11" s="13" t="s">
        <v>23</v>
      </c>
      <c r="B11" s="33" t="s">
        <v>24</v>
      </c>
      <c r="C11" s="33" t="s">
        <v>19</v>
      </c>
      <c r="D11" s="14">
        <v>133032</v>
      </c>
      <c r="E11" s="15">
        <v>2500.0700000000002</v>
      </c>
      <c r="F11" s="16">
        <v>5.11E-2</v>
      </c>
      <c r="G11" s="16"/>
    </row>
    <row r="12" spans="1:8" x14ac:dyDescent="0.35">
      <c r="A12" s="13" t="s">
        <v>550</v>
      </c>
      <c r="B12" s="33" t="s">
        <v>551</v>
      </c>
      <c r="C12" s="33" t="s">
        <v>60</v>
      </c>
      <c r="D12" s="14">
        <v>94652</v>
      </c>
      <c r="E12" s="15">
        <v>2213.06</v>
      </c>
      <c r="F12" s="16">
        <v>4.5199999999999997E-2</v>
      </c>
      <c r="G12" s="16"/>
    </row>
    <row r="13" spans="1:8" x14ac:dyDescent="0.35">
      <c r="A13" s="13" t="s">
        <v>58</v>
      </c>
      <c r="B13" s="33" t="s">
        <v>59</v>
      </c>
      <c r="C13" s="33" t="s">
        <v>60</v>
      </c>
      <c r="D13" s="14">
        <v>613164</v>
      </c>
      <c r="E13" s="15">
        <v>1922.88</v>
      </c>
      <c r="F13" s="16">
        <v>3.9300000000000002E-2</v>
      </c>
      <c r="G13" s="16"/>
    </row>
    <row r="14" spans="1:8" x14ac:dyDescent="0.35">
      <c r="A14" s="13" t="s">
        <v>42</v>
      </c>
      <c r="B14" s="33" t="s">
        <v>43</v>
      </c>
      <c r="C14" s="33" t="s">
        <v>44</v>
      </c>
      <c r="D14" s="14">
        <v>698233</v>
      </c>
      <c r="E14" s="15">
        <v>1719.75</v>
      </c>
      <c r="F14" s="16">
        <v>3.5099999999999999E-2</v>
      </c>
      <c r="G14" s="16"/>
    </row>
    <row r="15" spans="1:8" x14ac:dyDescent="0.35">
      <c r="A15" s="13" t="s">
        <v>663</v>
      </c>
      <c r="B15" s="33" t="s">
        <v>664</v>
      </c>
      <c r="C15" s="33" t="s">
        <v>39</v>
      </c>
      <c r="D15" s="14">
        <v>18205</v>
      </c>
      <c r="E15" s="15">
        <v>1458.31</v>
      </c>
      <c r="F15" s="16">
        <v>2.98E-2</v>
      </c>
      <c r="G15" s="16"/>
    </row>
    <row r="16" spans="1:8" x14ac:dyDescent="0.35">
      <c r="A16" s="13" t="s">
        <v>104</v>
      </c>
      <c r="B16" s="33" t="s">
        <v>105</v>
      </c>
      <c r="C16" s="33" t="s">
        <v>106</v>
      </c>
      <c r="D16" s="14">
        <v>95582</v>
      </c>
      <c r="E16" s="15">
        <v>1426.08</v>
      </c>
      <c r="F16" s="16">
        <v>2.9100000000000001E-2</v>
      </c>
      <c r="G16" s="16"/>
    </row>
    <row r="17" spans="1:7" x14ac:dyDescent="0.35">
      <c r="A17" s="13" t="s">
        <v>671</v>
      </c>
      <c r="B17" s="33" t="s">
        <v>672</v>
      </c>
      <c r="C17" s="33" t="s">
        <v>537</v>
      </c>
      <c r="D17" s="14">
        <v>57435</v>
      </c>
      <c r="E17" s="15">
        <v>1364.77</v>
      </c>
      <c r="F17" s="16">
        <v>2.7900000000000001E-2</v>
      </c>
      <c r="G17" s="16"/>
    </row>
    <row r="18" spans="1:7" x14ac:dyDescent="0.35">
      <c r="A18" s="13" t="s">
        <v>112</v>
      </c>
      <c r="B18" s="33" t="s">
        <v>113</v>
      </c>
      <c r="C18" s="33" t="s">
        <v>114</v>
      </c>
      <c r="D18" s="14">
        <v>108492</v>
      </c>
      <c r="E18" s="15">
        <v>1237.8900000000001</v>
      </c>
      <c r="F18" s="16">
        <v>2.53E-2</v>
      </c>
      <c r="G18" s="16"/>
    </row>
    <row r="19" spans="1:7" x14ac:dyDescent="0.35">
      <c r="A19" s="13" t="s">
        <v>592</v>
      </c>
      <c r="B19" s="33" t="s">
        <v>593</v>
      </c>
      <c r="C19" s="33" t="s">
        <v>55</v>
      </c>
      <c r="D19" s="14">
        <v>113821</v>
      </c>
      <c r="E19" s="15">
        <v>1133.54</v>
      </c>
      <c r="F19" s="16">
        <v>2.3199999999999998E-2</v>
      </c>
      <c r="G19" s="16"/>
    </row>
    <row r="20" spans="1:7" x14ac:dyDescent="0.35">
      <c r="A20" s="13" t="s">
        <v>673</v>
      </c>
      <c r="B20" s="33" t="s">
        <v>674</v>
      </c>
      <c r="C20" s="33" t="s">
        <v>532</v>
      </c>
      <c r="D20" s="14">
        <v>18479</v>
      </c>
      <c r="E20" s="15">
        <v>1109.2</v>
      </c>
      <c r="F20" s="16">
        <v>2.2700000000000001E-2</v>
      </c>
      <c r="G20" s="16"/>
    </row>
    <row r="21" spans="1:7" x14ac:dyDescent="0.35">
      <c r="A21" s="13" t="s">
        <v>633</v>
      </c>
      <c r="B21" s="33" t="s">
        <v>634</v>
      </c>
      <c r="C21" s="33" t="s">
        <v>537</v>
      </c>
      <c r="D21" s="14">
        <v>68875</v>
      </c>
      <c r="E21" s="15">
        <v>1094.42</v>
      </c>
      <c r="F21" s="16">
        <v>2.24E-2</v>
      </c>
      <c r="G21" s="16"/>
    </row>
    <row r="22" spans="1:7" x14ac:dyDescent="0.35">
      <c r="A22" s="13" t="s">
        <v>665</v>
      </c>
      <c r="B22" s="33" t="s">
        <v>666</v>
      </c>
      <c r="C22" s="33" t="s">
        <v>532</v>
      </c>
      <c r="D22" s="14">
        <v>76948</v>
      </c>
      <c r="E22" s="15">
        <v>993.94</v>
      </c>
      <c r="F22" s="16">
        <v>2.0299999999999999E-2</v>
      </c>
      <c r="G22" s="16"/>
    </row>
    <row r="23" spans="1:7" x14ac:dyDescent="0.35">
      <c r="A23" s="13" t="s">
        <v>667</v>
      </c>
      <c r="B23" s="33" t="s">
        <v>668</v>
      </c>
      <c r="C23" s="33" t="s">
        <v>39</v>
      </c>
      <c r="D23" s="14">
        <v>15976</v>
      </c>
      <c r="E23" s="15">
        <v>912.23</v>
      </c>
      <c r="F23" s="16">
        <v>1.8599999999999998E-2</v>
      </c>
      <c r="G23" s="16"/>
    </row>
    <row r="24" spans="1:7" x14ac:dyDescent="0.35">
      <c r="A24" s="13" t="s">
        <v>650</v>
      </c>
      <c r="B24" s="33" t="s">
        <v>651</v>
      </c>
      <c r="C24" s="33" t="s">
        <v>114</v>
      </c>
      <c r="D24" s="14">
        <v>115542</v>
      </c>
      <c r="E24" s="15">
        <v>911.22</v>
      </c>
      <c r="F24" s="16">
        <v>1.8599999999999998E-2</v>
      </c>
      <c r="G24" s="16"/>
    </row>
    <row r="25" spans="1:7" x14ac:dyDescent="0.35">
      <c r="A25" s="13" t="s">
        <v>1503</v>
      </c>
      <c r="B25" s="33" t="s">
        <v>1504</v>
      </c>
      <c r="C25" s="33" t="s">
        <v>537</v>
      </c>
      <c r="D25" s="14">
        <v>84170</v>
      </c>
      <c r="E25" s="15">
        <v>889.34</v>
      </c>
      <c r="F25" s="16">
        <v>1.8200000000000001E-2</v>
      </c>
      <c r="G25" s="16"/>
    </row>
    <row r="26" spans="1:7" x14ac:dyDescent="0.35">
      <c r="A26" s="13" t="s">
        <v>1003</v>
      </c>
      <c r="B26" s="33" t="s">
        <v>1004</v>
      </c>
      <c r="C26" s="33" t="s">
        <v>1005</v>
      </c>
      <c r="D26" s="14">
        <v>2699</v>
      </c>
      <c r="E26" s="15">
        <v>866.65</v>
      </c>
      <c r="F26" s="16">
        <v>1.77E-2</v>
      </c>
      <c r="G26" s="16"/>
    </row>
    <row r="27" spans="1:7" x14ac:dyDescent="0.35">
      <c r="A27" s="13" t="s">
        <v>905</v>
      </c>
      <c r="B27" s="33" t="s">
        <v>906</v>
      </c>
      <c r="C27" s="33" t="s">
        <v>610</v>
      </c>
      <c r="D27" s="14">
        <v>61429</v>
      </c>
      <c r="E27" s="15">
        <v>848.21</v>
      </c>
      <c r="F27" s="16">
        <v>1.7299999999999999E-2</v>
      </c>
      <c r="G27" s="16"/>
    </row>
    <row r="28" spans="1:7" x14ac:dyDescent="0.35">
      <c r="A28" s="13" t="s">
        <v>1501</v>
      </c>
      <c r="B28" s="33" t="s">
        <v>1502</v>
      </c>
      <c r="C28" s="33" t="s">
        <v>537</v>
      </c>
      <c r="D28" s="14">
        <v>115257</v>
      </c>
      <c r="E28" s="15">
        <v>847.2</v>
      </c>
      <c r="F28" s="16">
        <v>1.7299999999999999E-2</v>
      </c>
      <c r="G28" s="16"/>
    </row>
    <row r="29" spans="1:7" x14ac:dyDescent="0.35">
      <c r="A29" s="13" t="s">
        <v>911</v>
      </c>
      <c r="B29" s="33" t="s">
        <v>912</v>
      </c>
      <c r="C29" s="33" t="s">
        <v>109</v>
      </c>
      <c r="D29" s="14">
        <v>68642</v>
      </c>
      <c r="E29" s="15">
        <v>835.72</v>
      </c>
      <c r="F29" s="16">
        <v>1.7100000000000001E-2</v>
      </c>
      <c r="G29" s="16"/>
    </row>
    <row r="30" spans="1:7" x14ac:dyDescent="0.35">
      <c r="A30" s="13" t="s">
        <v>1726</v>
      </c>
      <c r="B30" s="33" t="s">
        <v>1727</v>
      </c>
      <c r="C30" s="33" t="s">
        <v>962</v>
      </c>
      <c r="D30" s="14">
        <v>186368</v>
      </c>
      <c r="E30" s="15">
        <v>807.72</v>
      </c>
      <c r="F30" s="16">
        <v>1.6500000000000001E-2</v>
      </c>
      <c r="G30" s="16"/>
    </row>
    <row r="31" spans="1:7" x14ac:dyDescent="0.35">
      <c r="A31" s="13" t="s">
        <v>619</v>
      </c>
      <c r="B31" s="33" t="s">
        <v>620</v>
      </c>
      <c r="C31" s="33" t="s">
        <v>44</v>
      </c>
      <c r="D31" s="14">
        <v>242202</v>
      </c>
      <c r="E31" s="15">
        <v>730.84</v>
      </c>
      <c r="F31" s="16">
        <v>1.49E-2</v>
      </c>
      <c r="G31" s="16"/>
    </row>
    <row r="32" spans="1:7" x14ac:dyDescent="0.35">
      <c r="A32" s="13" t="s">
        <v>1008</v>
      </c>
      <c r="B32" s="33" t="s">
        <v>1009</v>
      </c>
      <c r="C32" s="33" t="s">
        <v>556</v>
      </c>
      <c r="D32" s="14">
        <v>43570</v>
      </c>
      <c r="E32" s="15">
        <v>726.7</v>
      </c>
      <c r="F32" s="16">
        <v>1.4800000000000001E-2</v>
      </c>
      <c r="G32" s="16"/>
    </row>
    <row r="33" spans="1:7" x14ac:dyDescent="0.35">
      <c r="A33" s="13" t="s">
        <v>656</v>
      </c>
      <c r="B33" s="33" t="s">
        <v>657</v>
      </c>
      <c r="C33" s="33" t="s">
        <v>44</v>
      </c>
      <c r="D33" s="14">
        <v>598087</v>
      </c>
      <c r="E33" s="15">
        <v>704.43</v>
      </c>
      <c r="F33" s="16">
        <v>1.44E-2</v>
      </c>
      <c r="G33" s="16"/>
    </row>
    <row r="34" spans="1:7" x14ac:dyDescent="0.35">
      <c r="A34" s="13" t="s">
        <v>1053</v>
      </c>
      <c r="B34" s="33" t="s">
        <v>1054</v>
      </c>
      <c r="C34" s="33" t="s">
        <v>44</v>
      </c>
      <c r="D34" s="14">
        <v>18057</v>
      </c>
      <c r="E34" s="15">
        <v>694.76</v>
      </c>
      <c r="F34" s="16">
        <v>1.4200000000000001E-2</v>
      </c>
      <c r="G34" s="16"/>
    </row>
    <row r="35" spans="1:7" x14ac:dyDescent="0.35">
      <c r="A35" s="13" t="s">
        <v>596</v>
      </c>
      <c r="B35" s="33" t="s">
        <v>597</v>
      </c>
      <c r="C35" s="33" t="s">
        <v>537</v>
      </c>
      <c r="D35" s="14">
        <v>35730</v>
      </c>
      <c r="E35" s="15">
        <v>693.59</v>
      </c>
      <c r="F35" s="16">
        <v>1.4200000000000001E-2</v>
      </c>
      <c r="G35" s="16"/>
    </row>
    <row r="36" spans="1:7" x14ac:dyDescent="0.35">
      <c r="A36" s="13" t="s">
        <v>600</v>
      </c>
      <c r="B36" s="33" t="s">
        <v>601</v>
      </c>
      <c r="C36" s="33" t="s">
        <v>556</v>
      </c>
      <c r="D36" s="14">
        <v>30525</v>
      </c>
      <c r="E36" s="15">
        <v>682.11</v>
      </c>
      <c r="F36" s="16">
        <v>1.3899999999999999E-2</v>
      </c>
      <c r="G36" s="16"/>
    </row>
    <row r="37" spans="1:7" x14ac:dyDescent="0.35">
      <c r="A37" s="13" t="s">
        <v>621</v>
      </c>
      <c r="B37" s="33" t="s">
        <v>622</v>
      </c>
      <c r="C37" s="33" t="s">
        <v>103</v>
      </c>
      <c r="D37" s="14">
        <v>40969</v>
      </c>
      <c r="E37" s="15">
        <v>679.51</v>
      </c>
      <c r="F37" s="16">
        <v>1.3899999999999999E-2</v>
      </c>
      <c r="G37" s="16"/>
    </row>
    <row r="38" spans="1:7" x14ac:dyDescent="0.35">
      <c r="A38" s="13" t="s">
        <v>1221</v>
      </c>
      <c r="B38" s="33" t="s">
        <v>1222</v>
      </c>
      <c r="C38" s="33" t="s">
        <v>44</v>
      </c>
      <c r="D38" s="14">
        <v>120620</v>
      </c>
      <c r="E38" s="15">
        <v>648.21</v>
      </c>
      <c r="F38" s="16">
        <v>1.32E-2</v>
      </c>
      <c r="G38" s="16"/>
    </row>
    <row r="39" spans="1:7" x14ac:dyDescent="0.35">
      <c r="A39" s="13" t="s">
        <v>901</v>
      </c>
      <c r="B39" s="33" t="s">
        <v>902</v>
      </c>
      <c r="C39" s="33" t="s">
        <v>610</v>
      </c>
      <c r="D39" s="14">
        <v>140214</v>
      </c>
      <c r="E39" s="15">
        <v>632.92999999999995</v>
      </c>
      <c r="F39" s="16">
        <v>1.29E-2</v>
      </c>
      <c r="G39" s="16"/>
    </row>
    <row r="40" spans="1:7" x14ac:dyDescent="0.35">
      <c r="A40" s="13" t="s">
        <v>514</v>
      </c>
      <c r="B40" s="33" t="s">
        <v>515</v>
      </c>
      <c r="C40" s="33" t="s">
        <v>89</v>
      </c>
      <c r="D40" s="14">
        <v>421022</v>
      </c>
      <c r="E40" s="15">
        <v>561.39</v>
      </c>
      <c r="F40" s="16">
        <v>1.15E-2</v>
      </c>
      <c r="G40" s="16"/>
    </row>
    <row r="41" spans="1:7" x14ac:dyDescent="0.35">
      <c r="A41" s="13" t="s">
        <v>538</v>
      </c>
      <c r="B41" s="33" t="s">
        <v>539</v>
      </c>
      <c r="C41" s="33" t="s">
        <v>63</v>
      </c>
      <c r="D41" s="14">
        <v>23417</v>
      </c>
      <c r="E41" s="15">
        <v>539.04</v>
      </c>
      <c r="F41" s="16">
        <v>1.0999999999999999E-2</v>
      </c>
      <c r="G41" s="16"/>
    </row>
    <row r="42" spans="1:7" x14ac:dyDescent="0.35">
      <c r="A42" s="13" t="s">
        <v>72</v>
      </c>
      <c r="B42" s="33" t="s">
        <v>73</v>
      </c>
      <c r="C42" s="33" t="s">
        <v>74</v>
      </c>
      <c r="D42" s="14">
        <v>53945</v>
      </c>
      <c r="E42" s="15">
        <v>508.51</v>
      </c>
      <c r="F42" s="16">
        <v>1.04E-2</v>
      </c>
      <c r="G42" s="16"/>
    </row>
    <row r="43" spans="1:7" x14ac:dyDescent="0.35">
      <c r="A43" s="13" t="s">
        <v>506</v>
      </c>
      <c r="B43" s="33" t="s">
        <v>507</v>
      </c>
      <c r="C43" s="33" t="s">
        <v>44</v>
      </c>
      <c r="D43" s="14">
        <v>12653</v>
      </c>
      <c r="E43" s="15">
        <v>493.4</v>
      </c>
      <c r="F43" s="16">
        <v>1.01E-2</v>
      </c>
      <c r="G43" s="16"/>
    </row>
    <row r="44" spans="1:7" x14ac:dyDescent="0.35">
      <c r="A44" s="13" t="s">
        <v>1047</v>
      </c>
      <c r="B44" s="33" t="s">
        <v>1048</v>
      </c>
      <c r="C44" s="33" t="s">
        <v>1012</v>
      </c>
      <c r="D44" s="14">
        <v>70914</v>
      </c>
      <c r="E44" s="15">
        <v>473.03</v>
      </c>
      <c r="F44" s="16">
        <v>9.7000000000000003E-3</v>
      </c>
      <c r="G44" s="16"/>
    </row>
    <row r="45" spans="1:7" x14ac:dyDescent="0.35">
      <c r="A45" s="13" t="s">
        <v>530</v>
      </c>
      <c r="B45" s="33" t="s">
        <v>531</v>
      </c>
      <c r="C45" s="33" t="s">
        <v>532</v>
      </c>
      <c r="D45" s="14">
        <v>73845</v>
      </c>
      <c r="E45" s="15">
        <v>471.24</v>
      </c>
      <c r="F45" s="16">
        <v>9.5999999999999992E-3</v>
      </c>
      <c r="G45" s="16"/>
    </row>
    <row r="46" spans="1:7" x14ac:dyDescent="0.35">
      <c r="A46" s="13" t="s">
        <v>608</v>
      </c>
      <c r="B46" s="33" t="s">
        <v>609</v>
      </c>
      <c r="C46" s="33" t="s">
        <v>610</v>
      </c>
      <c r="D46" s="14">
        <v>17720</v>
      </c>
      <c r="E46" s="15">
        <v>469.49</v>
      </c>
      <c r="F46" s="16">
        <v>9.5999999999999992E-3</v>
      </c>
      <c r="G46" s="16"/>
    </row>
    <row r="47" spans="1:7" x14ac:dyDescent="0.35">
      <c r="A47" s="13" t="s">
        <v>512</v>
      </c>
      <c r="B47" s="33" t="s">
        <v>513</v>
      </c>
      <c r="C47" s="33" t="s">
        <v>39</v>
      </c>
      <c r="D47" s="14">
        <v>65423</v>
      </c>
      <c r="E47" s="15">
        <v>465.09</v>
      </c>
      <c r="F47" s="16">
        <v>9.4999999999999998E-3</v>
      </c>
      <c r="G47" s="16"/>
    </row>
    <row r="48" spans="1:7" x14ac:dyDescent="0.35">
      <c r="A48" s="13" t="s">
        <v>1728</v>
      </c>
      <c r="B48" s="33" t="s">
        <v>1729</v>
      </c>
      <c r="C48" s="33" t="s">
        <v>1730</v>
      </c>
      <c r="D48" s="14">
        <v>35919</v>
      </c>
      <c r="E48" s="15">
        <v>463.43</v>
      </c>
      <c r="F48" s="16">
        <v>9.4999999999999998E-3</v>
      </c>
      <c r="G48" s="16"/>
    </row>
    <row r="49" spans="1:7" x14ac:dyDescent="0.35">
      <c r="A49" s="13" t="s">
        <v>1031</v>
      </c>
      <c r="B49" s="33" t="s">
        <v>1032</v>
      </c>
      <c r="C49" s="33" t="s">
        <v>79</v>
      </c>
      <c r="D49" s="14">
        <v>119398</v>
      </c>
      <c r="E49" s="15">
        <v>450.79</v>
      </c>
      <c r="F49" s="16">
        <v>9.1999999999999998E-3</v>
      </c>
      <c r="G49" s="16"/>
    </row>
    <row r="50" spans="1:7" x14ac:dyDescent="0.35">
      <c r="A50" s="13" t="s">
        <v>1010</v>
      </c>
      <c r="B50" s="33" t="s">
        <v>1011</v>
      </c>
      <c r="C50" s="33" t="s">
        <v>1012</v>
      </c>
      <c r="D50" s="14">
        <v>85965</v>
      </c>
      <c r="E50" s="15">
        <v>446.93</v>
      </c>
      <c r="F50" s="16">
        <v>9.1000000000000004E-3</v>
      </c>
      <c r="G50" s="16"/>
    </row>
    <row r="51" spans="1:7" x14ac:dyDescent="0.35">
      <c r="A51" s="13" t="s">
        <v>1023</v>
      </c>
      <c r="B51" s="33" t="s">
        <v>1024</v>
      </c>
      <c r="C51" s="33" t="s">
        <v>103</v>
      </c>
      <c r="D51" s="14">
        <v>28603</v>
      </c>
      <c r="E51" s="15">
        <v>435.57</v>
      </c>
      <c r="F51" s="16">
        <v>8.8999999999999999E-3</v>
      </c>
      <c r="G51" s="16"/>
    </row>
    <row r="52" spans="1:7" x14ac:dyDescent="0.35">
      <c r="A52" s="13" t="s">
        <v>554</v>
      </c>
      <c r="B52" s="33" t="s">
        <v>555</v>
      </c>
      <c r="C52" s="33" t="s">
        <v>556</v>
      </c>
      <c r="D52" s="14">
        <v>7493</v>
      </c>
      <c r="E52" s="15">
        <v>380.67</v>
      </c>
      <c r="F52" s="16">
        <v>7.7999999999999996E-3</v>
      </c>
      <c r="G52" s="16"/>
    </row>
    <row r="53" spans="1:7" x14ac:dyDescent="0.35">
      <c r="A53" s="13" t="s">
        <v>701</v>
      </c>
      <c r="B53" s="33" t="s">
        <v>702</v>
      </c>
      <c r="C53" s="33" t="s">
        <v>89</v>
      </c>
      <c r="D53" s="14">
        <v>779969</v>
      </c>
      <c r="E53" s="15">
        <v>336.95</v>
      </c>
      <c r="F53" s="16">
        <v>6.8999999999999999E-3</v>
      </c>
      <c r="G53" s="16"/>
    </row>
    <row r="54" spans="1:7" x14ac:dyDescent="0.35">
      <c r="A54" s="13" t="s">
        <v>1123</v>
      </c>
      <c r="B54" s="33" t="s">
        <v>1124</v>
      </c>
      <c r="C54" s="33" t="s">
        <v>1005</v>
      </c>
      <c r="D54" s="14">
        <v>36725</v>
      </c>
      <c r="E54" s="15">
        <v>329.72</v>
      </c>
      <c r="F54" s="16">
        <v>6.7000000000000002E-3</v>
      </c>
      <c r="G54" s="16"/>
    </row>
    <row r="55" spans="1:7" x14ac:dyDescent="0.35">
      <c r="A55" s="13" t="s">
        <v>1731</v>
      </c>
      <c r="B55" s="33" t="s">
        <v>1732</v>
      </c>
      <c r="C55" s="33" t="s">
        <v>537</v>
      </c>
      <c r="D55" s="14">
        <v>114847</v>
      </c>
      <c r="E55" s="15">
        <v>296.13</v>
      </c>
      <c r="F55" s="16">
        <v>6.0000000000000001E-3</v>
      </c>
      <c r="G55" s="16"/>
    </row>
    <row r="56" spans="1:7" x14ac:dyDescent="0.35">
      <c r="A56" s="13" t="s">
        <v>1733</v>
      </c>
      <c r="B56" s="33" t="s">
        <v>1734</v>
      </c>
      <c r="C56" s="33" t="s">
        <v>1012</v>
      </c>
      <c r="D56" s="14">
        <v>206097</v>
      </c>
      <c r="E56" s="15">
        <v>262.64999999999998</v>
      </c>
      <c r="F56" s="16">
        <v>5.4000000000000003E-3</v>
      </c>
      <c r="G56" s="16"/>
    </row>
    <row r="57" spans="1:7" x14ac:dyDescent="0.35">
      <c r="A57" s="13" t="s">
        <v>107</v>
      </c>
      <c r="B57" s="33" t="s">
        <v>108</v>
      </c>
      <c r="C57" s="33" t="s">
        <v>109</v>
      </c>
      <c r="D57" s="14">
        <v>48303</v>
      </c>
      <c r="E57" s="15">
        <v>250.45</v>
      </c>
      <c r="F57" s="16">
        <v>5.1000000000000004E-3</v>
      </c>
      <c r="G57" s="16"/>
    </row>
    <row r="58" spans="1:7" x14ac:dyDescent="0.35">
      <c r="A58" s="13" t="s">
        <v>1235</v>
      </c>
      <c r="B58" s="33" t="s">
        <v>1236</v>
      </c>
      <c r="C58" s="33" t="s">
        <v>1237</v>
      </c>
      <c r="D58" s="14">
        <v>91790</v>
      </c>
      <c r="E58" s="15">
        <v>79.459999999999994</v>
      </c>
      <c r="F58" s="16">
        <v>1.6000000000000001E-3</v>
      </c>
      <c r="G58" s="16"/>
    </row>
    <row r="59" spans="1:7" x14ac:dyDescent="0.35">
      <c r="A59" s="13" t="s">
        <v>639</v>
      </c>
      <c r="B59" s="33" t="s">
        <v>640</v>
      </c>
      <c r="C59" s="33" t="s">
        <v>532</v>
      </c>
      <c r="D59" s="14">
        <v>74688</v>
      </c>
      <c r="E59" s="15">
        <v>19.510000000000002</v>
      </c>
      <c r="F59" s="16">
        <v>4.0000000000000002E-4</v>
      </c>
      <c r="G59" s="16"/>
    </row>
    <row r="60" spans="1:7" x14ac:dyDescent="0.35">
      <c r="A60" s="17" t="s">
        <v>120</v>
      </c>
      <c r="B60" s="34"/>
      <c r="C60" s="34"/>
      <c r="D60" s="18"/>
      <c r="E60" s="37">
        <v>48235.95</v>
      </c>
      <c r="F60" s="38">
        <v>0.98529999999999995</v>
      </c>
      <c r="G60" s="21"/>
    </row>
    <row r="61" spans="1:7" x14ac:dyDescent="0.35">
      <c r="A61" s="17" t="s">
        <v>743</v>
      </c>
      <c r="B61" s="33"/>
      <c r="C61" s="33"/>
      <c r="D61" s="14"/>
      <c r="E61" s="15"/>
      <c r="F61" s="16"/>
      <c r="G61" s="16"/>
    </row>
    <row r="62" spans="1:7" x14ac:dyDescent="0.35">
      <c r="A62" s="17" t="s">
        <v>120</v>
      </c>
      <c r="B62" s="33"/>
      <c r="C62" s="33"/>
      <c r="D62" s="14"/>
      <c r="E62" s="39" t="s">
        <v>248</v>
      </c>
      <c r="F62" s="40" t="s">
        <v>248</v>
      </c>
      <c r="G62" s="16"/>
    </row>
    <row r="63" spans="1:7" x14ac:dyDescent="0.35">
      <c r="A63" s="24" t="s">
        <v>121</v>
      </c>
      <c r="B63" s="35"/>
      <c r="C63" s="35"/>
      <c r="D63" s="25"/>
      <c r="E63" s="30">
        <v>48235.95</v>
      </c>
      <c r="F63" s="31">
        <v>0.98529999999999995</v>
      </c>
      <c r="G63" s="21"/>
    </row>
    <row r="64" spans="1:7" x14ac:dyDescent="0.35">
      <c r="A64" s="13"/>
      <c r="B64" s="33"/>
      <c r="C64" s="33"/>
      <c r="D64" s="14"/>
      <c r="E64" s="15"/>
      <c r="F64" s="16"/>
      <c r="G64" s="16"/>
    </row>
    <row r="65" spans="1:7" x14ac:dyDescent="0.35">
      <c r="A65" s="13"/>
      <c r="B65" s="33"/>
      <c r="C65" s="33"/>
      <c r="D65" s="14"/>
      <c r="E65" s="15"/>
      <c r="F65" s="16"/>
      <c r="G65" s="16"/>
    </row>
    <row r="66" spans="1:7" x14ac:dyDescent="0.35">
      <c r="A66" s="17" t="s">
        <v>262</v>
      </c>
      <c r="B66" s="33"/>
      <c r="C66" s="33"/>
      <c r="D66" s="14"/>
      <c r="E66" s="15"/>
      <c r="F66" s="16"/>
      <c r="G66" s="16"/>
    </row>
    <row r="67" spans="1:7" x14ac:dyDescent="0.35">
      <c r="A67" s="13" t="s">
        <v>263</v>
      </c>
      <c r="B67" s="33"/>
      <c r="C67" s="33"/>
      <c r="D67" s="14"/>
      <c r="E67" s="15">
        <v>783.68</v>
      </c>
      <c r="F67" s="16">
        <v>1.6E-2</v>
      </c>
      <c r="G67" s="16">
        <v>4.9306000000000003E-2</v>
      </c>
    </row>
    <row r="68" spans="1:7" x14ac:dyDescent="0.35">
      <c r="A68" s="17" t="s">
        <v>120</v>
      </c>
      <c r="B68" s="34"/>
      <c r="C68" s="34"/>
      <c r="D68" s="18"/>
      <c r="E68" s="37">
        <v>783.68</v>
      </c>
      <c r="F68" s="38">
        <v>1.6E-2</v>
      </c>
      <c r="G68" s="21"/>
    </row>
    <row r="69" spans="1:7" x14ac:dyDescent="0.35">
      <c r="A69" s="13"/>
      <c r="B69" s="33"/>
      <c r="C69" s="33"/>
      <c r="D69" s="14"/>
      <c r="E69" s="15"/>
      <c r="F69" s="16"/>
      <c r="G69" s="16"/>
    </row>
    <row r="70" spans="1:7" x14ac:dyDescent="0.35">
      <c r="A70" s="24" t="s">
        <v>121</v>
      </c>
      <c r="B70" s="35"/>
      <c r="C70" s="35"/>
      <c r="D70" s="25"/>
      <c r="E70" s="19">
        <v>783.68</v>
      </c>
      <c r="F70" s="20">
        <v>1.6E-2</v>
      </c>
      <c r="G70" s="21"/>
    </row>
    <row r="71" spans="1:7" x14ac:dyDescent="0.35">
      <c r="A71" s="13" t="s">
        <v>264</v>
      </c>
      <c r="B71" s="33"/>
      <c r="C71" s="33"/>
      <c r="D71" s="14"/>
      <c r="E71" s="15">
        <v>0.21172740000000001</v>
      </c>
      <c r="F71" s="16">
        <v>3.9999999999999998E-6</v>
      </c>
      <c r="G71" s="16"/>
    </row>
    <row r="72" spans="1:7" x14ac:dyDescent="0.35">
      <c r="A72" s="13" t="s">
        <v>265</v>
      </c>
      <c r="B72" s="33"/>
      <c r="C72" s="33"/>
      <c r="D72" s="14"/>
      <c r="E72" s="26">
        <v>-55.531727400000001</v>
      </c>
      <c r="F72" s="27">
        <v>-1.304E-3</v>
      </c>
      <c r="G72" s="16">
        <v>4.9305000000000002E-2</v>
      </c>
    </row>
    <row r="73" spans="1:7" x14ac:dyDescent="0.35">
      <c r="A73" s="28" t="s">
        <v>266</v>
      </c>
      <c r="B73" s="36"/>
      <c r="C73" s="36"/>
      <c r="D73" s="29"/>
      <c r="E73" s="30">
        <v>48964.31</v>
      </c>
      <c r="F73" s="31">
        <v>1</v>
      </c>
      <c r="G73" s="31"/>
    </row>
    <row r="78" spans="1:7" x14ac:dyDescent="0.35">
      <c r="A78" s="1" t="s">
        <v>269</v>
      </c>
    </row>
    <row r="79" spans="1:7" x14ac:dyDescent="0.35">
      <c r="A79" s="48" t="s">
        <v>270</v>
      </c>
      <c r="B79" s="3" t="s">
        <v>248</v>
      </c>
    </row>
    <row r="80" spans="1:7" x14ac:dyDescent="0.35">
      <c r="A80" t="s">
        <v>271</v>
      </c>
    </row>
    <row r="81" spans="1:3" x14ac:dyDescent="0.35">
      <c r="A81" t="s">
        <v>272</v>
      </c>
      <c r="B81" t="s">
        <v>273</v>
      </c>
      <c r="C81" t="s">
        <v>273</v>
      </c>
    </row>
    <row r="82" spans="1:3" x14ac:dyDescent="0.35">
      <c r="B82" s="49">
        <v>46052</v>
      </c>
      <c r="C82" s="49">
        <v>46080</v>
      </c>
    </row>
    <row r="83" spans="1:3" x14ac:dyDescent="0.35">
      <c r="A83" t="s">
        <v>274</v>
      </c>
      <c r="B83">
        <v>10.8871</v>
      </c>
      <c r="C83">
        <v>11.083299999999999</v>
      </c>
    </row>
    <row r="84" spans="1:3" x14ac:dyDescent="0.35">
      <c r="A84" t="s">
        <v>275</v>
      </c>
      <c r="B84">
        <v>10.8871</v>
      </c>
      <c r="C84">
        <v>11.083299999999999</v>
      </c>
    </row>
    <row r="85" spans="1:3" x14ac:dyDescent="0.35">
      <c r="A85" t="s">
        <v>276</v>
      </c>
      <c r="B85">
        <v>10.7134</v>
      </c>
      <c r="C85">
        <v>10.8926</v>
      </c>
    </row>
    <row r="86" spans="1:3" x14ac:dyDescent="0.35">
      <c r="A86" t="s">
        <v>277</v>
      </c>
      <c r="B86">
        <v>10.7134</v>
      </c>
      <c r="C86">
        <v>10.8926</v>
      </c>
    </row>
    <row r="88" spans="1:3" x14ac:dyDescent="0.35">
      <c r="A88" t="s">
        <v>278</v>
      </c>
      <c r="B88" s="3" t="s">
        <v>248</v>
      </c>
    </row>
    <row r="89" spans="1:3" x14ac:dyDescent="0.35">
      <c r="A89" t="s">
        <v>279</v>
      </c>
      <c r="B89" s="3" t="s">
        <v>248</v>
      </c>
    </row>
    <row r="90" spans="1:3" ht="29" customHeight="1" x14ac:dyDescent="0.35">
      <c r="A90" s="48" t="s">
        <v>280</v>
      </c>
      <c r="B90" s="3" t="s">
        <v>248</v>
      </c>
    </row>
    <row r="91" spans="1:3" ht="29" customHeight="1" x14ac:dyDescent="0.35">
      <c r="A91" s="48" t="s">
        <v>281</v>
      </c>
      <c r="B91" s="3" t="s">
        <v>248</v>
      </c>
    </row>
    <row r="92" spans="1:3" x14ac:dyDescent="0.35">
      <c r="A92" t="s">
        <v>283</v>
      </c>
      <c r="B92" s="50">
        <v>0.1182</v>
      </c>
    </row>
    <row r="93" spans="1:3" ht="43.5" customHeight="1" x14ac:dyDescent="0.35">
      <c r="A93" s="48" t="s">
        <v>284</v>
      </c>
      <c r="B93" s="3" t="s">
        <v>248</v>
      </c>
    </row>
    <row r="94" spans="1:3" x14ac:dyDescent="0.35">
      <c r="B94" s="3"/>
    </row>
    <row r="95" spans="1:3" ht="29" customHeight="1" x14ac:dyDescent="0.35">
      <c r="A95" s="48" t="s">
        <v>285</v>
      </c>
      <c r="B95" s="3" t="s">
        <v>248</v>
      </c>
    </row>
    <row r="96" spans="1:3" ht="29" customHeight="1" x14ac:dyDescent="0.35">
      <c r="A96" s="48" t="s">
        <v>286</v>
      </c>
      <c r="B96">
        <v>2204.41</v>
      </c>
    </row>
    <row r="97" spans="1:4" ht="29" customHeight="1" x14ac:dyDescent="0.35">
      <c r="A97" s="48" t="s">
        <v>287</v>
      </c>
      <c r="B97" s="3" t="s">
        <v>248</v>
      </c>
    </row>
    <row r="98" spans="1:4" ht="29" customHeight="1" x14ac:dyDescent="0.35">
      <c r="A98" s="48" t="s">
        <v>288</v>
      </c>
      <c r="B98" s="3" t="s">
        <v>248</v>
      </c>
    </row>
    <row r="100" spans="1:4" ht="70" customHeight="1" x14ac:dyDescent="0.35">
      <c r="A100" s="75" t="s">
        <v>298</v>
      </c>
      <c r="B100" s="75" t="s">
        <v>299</v>
      </c>
      <c r="C100" s="75" t="s">
        <v>300</v>
      </c>
      <c r="D100" s="75" t="s">
        <v>301</v>
      </c>
    </row>
    <row r="101" spans="1:4" ht="70" customHeight="1" x14ac:dyDescent="0.35">
      <c r="A101" s="75" t="s">
        <v>1735</v>
      </c>
      <c r="B101" s="75"/>
      <c r="C101" s="75" t="s">
        <v>357</v>
      </c>
      <c r="D101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36"/>
  <sheetViews>
    <sheetView showGridLines="0" workbookViewId="0">
      <pane ySplit="4" topLeftCell="A6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1736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1737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510</v>
      </c>
      <c r="B8" s="33" t="s">
        <v>511</v>
      </c>
      <c r="C8" s="33" t="s">
        <v>13</v>
      </c>
      <c r="D8" s="14">
        <v>6944731</v>
      </c>
      <c r="E8" s="15">
        <v>19657.060000000001</v>
      </c>
      <c r="F8" s="16">
        <v>3.5900000000000001E-2</v>
      </c>
      <c r="G8" s="16"/>
    </row>
    <row r="9" spans="1:8" x14ac:dyDescent="0.35">
      <c r="A9" s="13" t="s">
        <v>497</v>
      </c>
      <c r="B9" s="33" t="s">
        <v>498</v>
      </c>
      <c r="C9" s="33" t="s">
        <v>13</v>
      </c>
      <c r="D9" s="14">
        <v>5508963</v>
      </c>
      <c r="E9" s="15">
        <v>17970.240000000002</v>
      </c>
      <c r="F9" s="16">
        <v>3.2800000000000003E-2</v>
      </c>
      <c r="G9" s="16"/>
    </row>
    <row r="10" spans="1:8" x14ac:dyDescent="0.35">
      <c r="A10" s="13" t="s">
        <v>491</v>
      </c>
      <c r="B10" s="33" t="s">
        <v>492</v>
      </c>
      <c r="C10" s="33" t="s">
        <v>100</v>
      </c>
      <c r="D10" s="14">
        <v>702030</v>
      </c>
      <c r="E10" s="15">
        <v>17152.7</v>
      </c>
      <c r="F10" s="16">
        <v>3.1300000000000001E-2</v>
      </c>
      <c r="G10" s="16"/>
    </row>
    <row r="11" spans="1:8" x14ac:dyDescent="0.35">
      <c r="A11" s="13" t="s">
        <v>575</v>
      </c>
      <c r="B11" s="33" t="s">
        <v>576</v>
      </c>
      <c r="C11" s="33" t="s">
        <v>13</v>
      </c>
      <c r="D11" s="14">
        <v>1455669</v>
      </c>
      <c r="E11" s="15">
        <v>14418.4</v>
      </c>
      <c r="F11" s="16">
        <v>2.63E-2</v>
      </c>
      <c r="G11" s="16"/>
    </row>
    <row r="12" spans="1:8" x14ac:dyDescent="0.35">
      <c r="A12" s="13" t="s">
        <v>554</v>
      </c>
      <c r="B12" s="33" t="s">
        <v>555</v>
      </c>
      <c r="C12" s="33" t="s">
        <v>556</v>
      </c>
      <c r="D12" s="14">
        <v>278087</v>
      </c>
      <c r="E12" s="15">
        <v>14127.93</v>
      </c>
      <c r="F12" s="16">
        <v>2.58E-2</v>
      </c>
      <c r="G12" s="16"/>
    </row>
    <row r="13" spans="1:8" x14ac:dyDescent="0.35">
      <c r="A13" s="13" t="s">
        <v>594</v>
      </c>
      <c r="B13" s="33" t="s">
        <v>595</v>
      </c>
      <c r="C13" s="33" t="s">
        <v>74</v>
      </c>
      <c r="D13" s="14">
        <v>1754462</v>
      </c>
      <c r="E13" s="15">
        <v>13071.62</v>
      </c>
      <c r="F13" s="16">
        <v>2.3800000000000002E-2</v>
      </c>
      <c r="G13" s="16"/>
    </row>
    <row r="14" spans="1:8" x14ac:dyDescent="0.35">
      <c r="A14" s="13" t="s">
        <v>997</v>
      </c>
      <c r="B14" s="33" t="s">
        <v>998</v>
      </c>
      <c r="C14" s="33" t="s">
        <v>89</v>
      </c>
      <c r="D14" s="14">
        <v>1071929</v>
      </c>
      <c r="E14" s="15">
        <v>12739.88</v>
      </c>
      <c r="F14" s="16">
        <v>2.3199999999999998E-2</v>
      </c>
      <c r="G14" s="16"/>
    </row>
    <row r="15" spans="1:8" x14ac:dyDescent="0.35">
      <c r="A15" s="13" t="s">
        <v>1084</v>
      </c>
      <c r="B15" s="33" t="s">
        <v>1085</v>
      </c>
      <c r="C15" s="33" t="s">
        <v>63</v>
      </c>
      <c r="D15" s="14">
        <v>414406</v>
      </c>
      <c r="E15" s="15">
        <v>12406.9</v>
      </c>
      <c r="F15" s="16">
        <v>2.2599999999999999E-2</v>
      </c>
      <c r="G15" s="16"/>
    </row>
    <row r="16" spans="1:8" x14ac:dyDescent="0.35">
      <c r="A16" s="13" t="s">
        <v>600</v>
      </c>
      <c r="B16" s="33" t="s">
        <v>601</v>
      </c>
      <c r="C16" s="33" t="s">
        <v>556</v>
      </c>
      <c r="D16" s="14">
        <v>554193</v>
      </c>
      <c r="E16" s="15">
        <v>12384</v>
      </c>
      <c r="F16" s="16">
        <v>2.2599999999999999E-2</v>
      </c>
      <c r="G16" s="16"/>
    </row>
    <row r="17" spans="1:7" x14ac:dyDescent="0.35">
      <c r="A17" s="13" t="s">
        <v>1518</v>
      </c>
      <c r="B17" s="33" t="s">
        <v>1519</v>
      </c>
      <c r="C17" s="33" t="s">
        <v>106</v>
      </c>
      <c r="D17" s="14">
        <v>181225</v>
      </c>
      <c r="E17" s="15">
        <v>11338.34</v>
      </c>
      <c r="F17" s="16">
        <v>2.07E-2</v>
      </c>
      <c r="G17" s="16"/>
    </row>
    <row r="18" spans="1:7" x14ac:dyDescent="0.35">
      <c r="A18" s="13" t="s">
        <v>508</v>
      </c>
      <c r="B18" s="33" t="s">
        <v>509</v>
      </c>
      <c r="C18" s="33" t="s">
        <v>89</v>
      </c>
      <c r="D18" s="14">
        <v>1099234</v>
      </c>
      <c r="E18" s="15">
        <v>10979.15</v>
      </c>
      <c r="F18" s="16">
        <v>0.02</v>
      </c>
      <c r="G18" s="16"/>
    </row>
    <row r="19" spans="1:7" x14ac:dyDescent="0.35">
      <c r="A19" s="13" t="s">
        <v>72</v>
      </c>
      <c r="B19" s="33" t="s">
        <v>73</v>
      </c>
      <c r="C19" s="33" t="s">
        <v>74</v>
      </c>
      <c r="D19" s="14">
        <v>1151897</v>
      </c>
      <c r="E19" s="15">
        <v>10858.36</v>
      </c>
      <c r="F19" s="16">
        <v>1.9800000000000002E-2</v>
      </c>
      <c r="G19" s="16"/>
    </row>
    <row r="20" spans="1:7" x14ac:dyDescent="0.35">
      <c r="A20" s="13" t="s">
        <v>530</v>
      </c>
      <c r="B20" s="33" t="s">
        <v>531</v>
      </c>
      <c r="C20" s="33" t="s">
        <v>532</v>
      </c>
      <c r="D20" s="14">
        <v>1627109</v>
      </c>
      <c r="E20" s="15">
        <v>10383.4</v>
      </c>
      <c r="F20" s="16">
        <v>1.89E-2</v>
      </c>
      <c r="G20" s="16"/>
    </row>
    <row r="21" spans="1:7" x14ac:dyDescent="0.35">
      <c r="A21" s="13" t="s">
        <v>1501</v>
      </c>
      <c r="B21" s="33" t="s">
        <v>1502</v>
      </c>
      <c r="C21" s="33" t="s">
        <v>537</v>
      </c>
      <c r="D21" s="14">
        <v>1388915</v>
      </c>
      <c r="E21" s="15">
        <v>10209.219999999999</v>
      </c>
      <c r="F21" s="16">
        <v>1.8599999999999998E-2</v>
      </c>
      <c r="G21" s="16"/>
    </row>
    <row r="22" spans="1:7" x14ac:dyDescent="0.35">
      <c r="A22" s="13" t="s">
        <v>1738</v>
      </c>
      <c r="B22" s="33" t="s">
        <v>1739</v>
      </c>
      <c r="C22" s="33" t="s">
        <v>562</v>
      </c>
      <c r="D22" s="14">
        <v>988235</v>
      </c>
      <c r="E22" s="15">
        <v>10072.09</v>
      </c>
      <c r="F22" s="16">
        <v>1.84E-2</v>
      </c>
      <c r="G22" s="16"/>
    </row>
    <row r="23" spans="1:7" x14ac:dyDescent="0.35">
      <c r="A23" s="13" t="s">
        <v>563</v>
      </c>
      <c r="B23" s="33" t="s">
        <v>564</v>
      </c>
      <c r="C23" s="33" t="s">
        <v>13</v>
      </c>
      <c r="D23" s="14">
        <v>15275957</v>
      </c>
      <c r="E23" s="15">
        <v>9833.1299999999992</v>
      </c>
      <c r="F23" s="16">
        <v>1.7899999999999999E-2</v>
      </c>
      <c r="G23" s="16"/>
    </row>
    <row r="24" spans="1:7" x14ac:dyDescent="0.35">
      <c r="A24" s="13" t="s">
        <v>608</v>
      </c>
      <c r="B24" s="33" t="s">
        <v>609</v>
      </c>
      <c r="C24" s="33" t="s">
        <v>610</v>
      </c>
      <c r="D24" s="14">
        <v>368618</v>
      </c>
      <c r="E24" s="15">
        <v>9766.5300000000007</v>
      </c>
      <c r="F24" s="16">
        <v>1.78E-2</v>
      </c>
      <c r="G24" s="16"/>
    </row>
    <row r="25" spans="1:7" x14ac:dyDescent="0.35">
      <c r="A25" s="13" t="s">
        <v>932</v>
      </c>
      <c r="B25" s="33" t="s">
        <v>933</v>
      </c>
      <c r="C25" s="33" t="s">
        <v>523</v>
      </c>
      <c r="D25" s="14">
        <v>537074</v>
      </c>
      <c r="E25" s="15">
        <v>9739.2999999999993</v>
      </c>
      <c r="F25" s="16">
        <v>1.78E-2</v>
      </c>
      <c r="G25" s="16"/>
    </row>
    <row r="26" spans="1:7" x14ac:dyDescent="0.35">
      <c r="A26" s="13" t="s">
        <v>1740</v>
      </c>
      <c r="B26" s="33" t="s">
        <v>1741</v>
      </c>
      <c r="C26" s="33" t="s">
        <v>63</v>
      </c>
      <c r="D26" s="14">
        <v>471131</v>
      </c>
      <c r="E26" s="15">
        <v>9674.68</v>
      </c>
      <c r="F26" s="16">
        <v>1.77E-2</v>
      </c>
      <c r="G26" s="16"/>
    </row>
    <row r="27" spans="1:7" x14ac:dyDescent="0.35">
      <c r="A27" s="13" t="s">
        <v>1742</v>
      </c>
      <c r="B27" s="33" t="s">
        <v>1743</v>
      </c>
      <c r="C27" s="33" t="s">
        <v>55</v>
      </c>
      <c r="D27" s="14">
        <v>1164274</v>
      </c>
      <c r="E27" s="15">
        <v>9602.35</v>
      </c>
      <c r="F27" s="16">
        <v>1.7500000000000002E-2</v>
      </c>
      <c r="G27" s="16"/>
    </row>
    <row r="28" spans="1:7" x14ac:dyDescent="0.35">
      <c r="A28" s="13" t="s">
        <v>1744</v>
      </c>
      <c r="B28" s="33" t="s">
        <v>1745</v>
      </c>
      <c r="C28" s="33" t="s">
        <v>523</v>
      </c>
      <c r="D28" s="14">
        <v>2580626</v>
      </c>
      <c r="E28" s="15">
        <v>8664.4500000000007</v>
      </c>
      <c r="F28" s="16">
        <v>1.5800000000000002E-2</v>
      </c>
      <c r="G28" s="16"/>
    </row>
    <row r="29" spans="1:7" x14ac:dyDescent="0.35">
      <c r="A29" s="13" t="s">
        <v>615</v>
      </c>
      <c r="B29" s="33" t="s">
        <v>616</v>
      </c>
      <c r="C29" s="33" t="s">
        <v>106</v>
      </c>
      <c r="D29" s="14">
        <v>1424301</v>
      </c>
      <c r="E29" s="15">
        <v>8337.86</v>
      </c>
      <c r="F29" s="16">
        <v>1.52E-2</v>
      </c>
      <c r="G29" s="16"/>
    </row>
    <row r="30" spans="1:7" x14ac:dyDescent="0.35">
      <c r="A30" s="13" t="s">
        <v>542</v>
      </c>
      <c r="B30" s="33" t="s">
        <v>543</v>
      </c>
      <c r="C30" s="33" t="s">
        <v>13</v>
      </c>
      <c r="D30" s="14">
        <v>2775890</v>
      </c>
      <c r="E30" s="15">
        <v>8323.51</v>
      </c>
      <c r="F30" s="16">
        <v>1.52E-2</v>
      </c>
      <c r="G30" s="16"/>
    </row>
    <row r="31" spans="1:7" x14ac:dyDescent="0.35">
      <c r="A31" s="13" t="s">
        <v>701</v>
      </c>
      <c r="B31" s="33" t="s">
        <v>702</v>
      </c>
      <c r="C31" s="33" t="s">
        <v>89</v>
      </c>
      <c r="D31" s="14">
        <v>19112598</v>
      </c>
      <c r="E31" s="15">
        <v>8256.64</v>
      </c>
      <c r="F31" s="16">
        <v>1.5100000000000001E-2</v>
      </c>
      <c r="G31" s="16"/>
    </row>
    <row r="32" spans="1:7" x14ac:dyDescent="0.35">
      <c r="A32" s="13" t="s">
        <v>1726</v>
      </c>
      <c r="B32" s="33" t="s">
        <v>1727</v>
      </c>
      <c r="C32" s="33" t="s">
        <v>962</v>
      </c>
      <c r="D32" s="14">
        <v>1773844</v>
      </c>
      <c r="E32" s="15">
        <v>7687.84</v>
      </c>
      <c r="F32" s="16">
        <v>1.4E-2</v>
      </c>
      <c r="G32" s="16"/>
    </row>
    <row r="33" spans="1:7" x14ac:dyDescent="0.35">
      <c r="A33" s="13" t="s">
        <v>573</v>
      </c>
      <c r="B33" s="33" t="s">
        <v>574</v>
      </c>
      <c r="C33" s="33" t="s">
        <v>89</v>
      </c>
      <c r="D33" s="14">
        <v>101041</v>
      </c>
      <c r="E33" s="15">
        <v>7604.35</v>
      </c>
      <c r="F33" s="16">
        <v>1.3899999999999999E-2</v>
      </c>
      <c r="G33" s="16"/>
    </row>
    <row r="34" spans="1:7" x14ac:dyDescent="0.35">
      <c r="A34" s="13" t="s">
        <v>725</v>
      </c>
      <c r="B34" s="33" t="s">
        <v>726</v>
      </c>
      <c r="C34" s="33" t="s">
        <v>55</v>
      </c>
      <c r="D34" s="14">
        <v>884776</v>
      </c>
      <c r="E34" s="15">
        <v>7462.2</v>
      </c>
      <c r="F34" s="16">
        <v>1.3599999999999999E-2</v>
      </c>
      <c r="G34" s="16"/>
    </row>
    <row r="35" spans="1:7" x14ac:dyDescent="0.35">
      <c r="A35" s="13" t="s">
        <v>1013</v>
      </c>
      <c r="B35" s="33" t="s">
        <v>1014</v>
      </c>
      <c r="C35" s="33" t="s">
        <v>89</v>
      </c>
      <c r="D35" s="14">
        <v>311440</v>
      </c>
      <c r="E35" s="15">
        <v>7424.42</v>
      </c>
      <c r="F35" s="16">
        <v>1.35E-2</v>
      </c>
      <c r="G35" s="16"/>
    </row>
    <row r="36" spans="1:7" x14ac:dyDescent="0.35">
      <c r="A36" s="13" t="s">
        <v>1746</v>
      </c>
      <c r="B36" s="33" t="s">
        <v>1747</v>
      </c>
      <c r="C36" s="33" t="s">
        <v>556</v>
      </c>
      <c r="D36" s="14">
        <v>634027</v>
      </c>
      <c r="E36" s="15">
        <v>7366.76</v>
      </c>
      <c r="F36" s="16">
        <v>1.34E-2</v>
      </c>
      <c r="G36" s="16"/>
    </row>
    <row r="37" spans="1:7" x14ac:dyDescent="0.35">
      <c r="A37" s="13" t="s">
        <v>544</v>
      </c>
      <c r="B37" s="33" t="s">
        <v>545</v>
      </c>
      <c r="C37" s="33" t="s">
        <v>63</v>
      </c>
      <c r="D37" s="14">
        <v>470870</v>
      </c>
      <c r="E37" s="15">
        <v>7199.13</v>
      </c>
      <c r="F37" s="16">
        <v>1.3100000000000001E-2</v>
      </c>
      <c r="G37" s="16"/>
    </row>
    <row r="38" spans="1:7" x14ac:dyDescent="0.35">
      <c r="A38" s="13" t="s">
        <v>581</v>
      </c>
      <c r="B38" s="33" t="s">
        <v>582</v>
      </c>
      <c r="C38" s="33" t="s">
        <v>583</v>
      </c>
      <c r="D38" s="14">
        <v>1774134</v>
      </c>
      <c r="E38" s="15">
        <v>7116.94</v>
      </c>
      <c r="F38" s="16">
        <v>1.2999999999999999E-2</v>
      </c>
      <c r="G38" s="16"/>
    </row>
    <row r="39" spans="1:7" x14ac:dyDescent="0.35">
      <c r="A39" s="13" t="s">
        <v>1217</v>
      </c>
      <c r="B39" s="33" t="s">
        <v>1218</v>
      </c>
      <c r="C39" s="33" t="s">
        <v>29</v>
      </c>
      <c r="D39" s="14">
        <v>5426474</v>
      </c>
      <c r="E39" s="15">
        <v>6787.43</v>
      </c>
      <c r="F39" s="16">
        <v>1.24E-2</v>
      </c>
      <c r="G39" s="16"/>
    </row>
    <row r="40" spans="1:7" x14ac:dyDescent="0.35">
      <c r="A40" s="13" t="s">
        <v>1499</v>
      </c>
      <c r="B40" s="33" t="s">
        <v>1500</v>
      </c>
      <c r="C40" s="33" t="s">
        <v>106</v>
      </c>
      <c r="D40" s="14">
        <v>645867</v>
      </c>
      <c r="E40" s="15">
        <v>6191.28</v>
      </c>
      <c r="F40" s="16">
        <v>1.1299999999999999E-2</v>
      </c>
      <c r="G40" s="16"/>
    </row>
    <row r="41" spans="1:7" x14ac:dyDescent="0.35">
      <c r="A41" s="13" t="s">
        <v>1507</v>
      </c>
      <c r="B41" s="33" t="s">
        <v>1508</v>
      </c>
      <c r="C41" s="33" t="s">
        <v>562</v>
      </c>
      <c r="D41" s="14">
        <v>1263714</v>
      </c>
      <c r="E41" s="15">
        <v>6182.09</v>
      </c>
      <c r="F41" s="16">
        <v>1.1299999999999999E-2</v>
      </c>
      <c r="G41" s="16"/>
    </row>
    <row r="42" spans="1:7" x14ac:dyDescent="0.35">
      <c r="A42" s="13" t="s">
        <v>569</v>
      </c>
      <c r="B42" s="33" t="s">
        <v>570</v>
      </c>
      <c r="C42" s="33" t="s">
        <v>100</v>
      </c>
      <c r="D42" s="14">
        <v>640893</v>
      </c>
      <c r="E42" s="15">
        <v>6131.42</v>
      </c>
      <c r="F42" s="16">
        <v>1.12E-2</v>
      </c>
      <c r="G42" s="16"/>
    </row>
    <row r="43" spans="1:7" x14ac:dyDescent="0.35">
      <c r="A43" s="13" t="s">
        <v>1123</v>
      </c>
      <c r="B43" s="33" t="s">
        <v>1124</v>
      </c>
      <c r="C43" s="33" t="s">
        <v>1005</v>
      </c>
      <c r="D43" s="14">
        <v>662547</v>
      </c>
      <c r="E43" s="15">
        <v>5948.35</v>
      </c>
      <c r="F43" s="16">
        <v>1.09E-2</v>
      </c>
      <c r="G43" s="16"/>
    </row>
    <row r="44" spans="1:7" x14ac:dyDescent="0.35">
      <c r="A44" s="13" t="s">
        <v>613</v>
      </c>
      <c r="B44" s="33" t="s">
        <v>614</v>
      </c>
      <c r="C44" s="33" t="s">
        <v>103</v>
      </c>
      <c r="D44" s="14">
        <v>830710</v>
      </c>
      <c r="E44" s="15">
        <v>5765.54</v>
      </c>
      <c r="F44" s="16">
        <v>1.0500000000000001E-2</v>
      </c>
      <c r="G44" s="16"/>
    </row>
    <row r="45" spans="1:7" x14ac:dyDescent="0.35">
      <c r="A45" s="13" t="s">
        <v>1748</v>
      </c>
      <c r="B45" s="33" t="s">
        <v>1749</v>
      </c>
      <c r="C45" s="33" t="s">
        <v>74</v>
      </c>
      <c r="D45" s="14">
        <v>565691</v>
      </c>
      <c r="E45" s="15">
        <v>5682.37</v>
      </c>
      <c r="F45" s="16">
        <v>1.04E-2</v>
      </c>
      <c r="G45" s="16"/>
    </row>
    <row r="46" spans="1:7" x14ac:dyDescent="0.35">
      <c r="A46" s="13" t="s">
        <v>512</v>
      </c>
      <c r="B46" s="33" t="s">
        <v>513</v>
      </c>
      <c r="C46" s="33" t="s">
        <v>39</v>
      </c>
      <c r="D46" s="14">
        <v>793968</v>
      </c>
      <c r="E46" s="15">
        <v>5644.32</v>
      </c>
      <c r="F46" s="16">
        <v>1.03E-2</v>
      </c>
      <c r="G46" s="16"/>
    </row>
    <row r="47" spans="1:7" x14ac:dyDescent="0.35">
      <c r="A47" s="13" t="s">
        <v>1750</v>
      </c>
      <c r="B47" s="33" t="s">
        <v>1751</v>
      </c>
      <c r="C47" s="33" t="s">
        <v>532</v>
      </c>
      <c r="D47" s="14">
        <v>441256</v>
      </c>
      <c r="E47" s="15">
        <v>5151.66</v>
      </c>
      <c r="F47" s="16">
        <v>9.4000000000000004E-3</v>
      </c>
      <c r="G47" s="16"/>
    </row>
    <row r="48" spans="1:7" x14ac:dyDescent="0.35">
      <c r="A48" s="13" t="s">
        <v>604</v>
      </c>
      <c r="B48" s="33" t="s">
        <v>605</v>
      </c>
      <c r="C48" s="33" t="s">
        <v>106</v>
      </c>
      <c r="D48" s="14">
        <v>192531</v>
      </c>
      <c r="E48" s="15">
        <v>4933.03</v>
      </c>
      <c r="F48" s="16">
        <v>8.9999999999999993E-3</v>
      </c>
      <c r="G48" s="16"/>
    </row>
    <row r="49" spans="1:7" x14ac:dyDescent="0.35">
      <c r="A49" s="13" t="s">
        <v>627</v>
      </c>
      <c r="B49" s="33" t="s">
        <v>628</v>
      </c>
      <c r="C49" s="33" t="s">
        <v>100</v>
      </c>
      <c r="D49" s="14">
        <v>386315</v>
      </c>
      <c r="E49" s="15">
        <v>4914.7</v>
      </c>
      <c r="F49" s="16">
        <v>8.9999999999999993E-3</v>
      </c>
      <c r="G49" s="16"/>
    </row>
    <row r="50" spans="1:7" x14ac:dyDescent="0.35">
      <c r="A50" s="13" t="s">
        <v>1752</v>
      </c>
      <c r="B50" s="33" t="s">
        <v>1753</v>
      </c>
      <c r="C50" s="33" t="s">
        <v>717</v>
      </c>
      <c r="D50" s="14">
        <v>2302393</v>
      </c>
      <c r="E50" s="15">
        <v>4907.55</v>
      </c>
      <c r="F50" s="16">
        <v>8.9999999999999993E-3</v>
      </c>
      <c r="G50" s="16"/>
    </row>
    <row r="51" spans="1:7" x14ac:dyDescent="0.35">
      <c r="A51" s="13" t="s">
        <v>705</v>
      </c>
      <c r="B51" s="33" t="s">
        <v>706</v>
      </c>
      <c r="C51" s="33" t="s">
        <v>74</v>
      </c>
      <c r="D51" s="14">
        <v>347396</v>
      </c>
      <c r="E51" s="15">
        <v>4863.2</v>
      </c>
      <c r="F51" s="16">
        <v>8.8999999999999999E-3</v>
      </c>
      <c r="G51" s="16"/>
    </row>
    <row r="52" spans="1:7" x14ac:dyDescent="0.35">
      <c r="A52" s="13" t="s">
        <v>656</v>
      </c>
      <c r="B52" s="33" t="s">
        <v>657</v>
      </c>
      <c r="C52" s="33" t="s">
        <v>44</v>
      </c>
      <c r="D52" s="14">
        <v>4060004</v>
      </c>
      <c r="E52" s="15">
        <v>4781.87</v>
      </c>
      <c r="F52" s="16">
        <v>8.6999999999999994E-3</v>
      </c>
      <c r="G52" s="16"/>
    </row>
    <row r="53" spans="1:7" x14ac:dyDescent="0.35">
      <c r="A53" s="13" t="s">
        <v>1238</v>
      </c>
      <c r="B53" s="33" t="s">
        <v>1239</v>
      </c>
      <c r="C53" s="33" t="s">
        <v>518</v>
      </c>
      <c r="D53" s="14">
        <v>336190</v>
      </c>
      <c r="E53" s="15">
        <v>4625.3</v>
      </c>
      <c r="F53" s="16">
        <v>8.3999999999999995E-3</v>
      </c>
      <c r="G53" s="16"/>
    </row>
    <row r="54" spans="1:7" x14ac:dyDescent="0.35">
      <c r="A54" s="13" t="s">
        <v>584</v>
      </c>
      <c r="B54" s="33" t="s">
        <v>585</v>
      </c>
      <c r="C54" s="33" t="s">
        <v>501</v>
      </c>
      <c r="D54" s="14">
        <v>811960</v>
      </c>
      <c r="E54" s="15">
        <v>4585.54</v>
      </c>
      <c r="F54" s="16">
        <v>8.3999999999999995E-3</v>
      </c>
      <c r="G54" s="16"/>
    </row>
    <row r="55" spans="1:7" x14ac:dyDescent="0.35">
      <c r="A55" s="13" t="s">
        <v>1754</v>
      </c>
      <c r="B55" s="33" t="s">
        <v>1755</v>
      </c>
      <c r="C55" s="33" t="s">
        <v>44</v>
      </c>
      <c r="D55" s="14">
        <v>1032542</v>
      </c>
      <c r="E55" s="15">
        <v>4545.25</v>
      </c>
      <c r="F55" s="16">
        <v>8.3000000000000001E-3</v>
      </c>
      <c r="G55" s="16"/>
    </row>
    <row r="56" spans="1:7" x14ac:dyDescent="0.35">
      <c r="A56" s="13" t="s">
        <v>1756</v>
      </c>
      <c r="B56" s="33" t="s">
        <v>1757</v>
      </c>
      <c r="C56" s="33" t="s">
        <v>106</v>
      </c>
      <c r="D56" s="14">
        <v>614757</v>
      </c>
      <c r="E56" s="15">
        <v>4519.3900000000003</v>
      </c>
      <c r="F56" s="16">
        <v>8.2000000000000007E-3</v>
      </c>
      <c r="G56" s="16"/>
    </row>
    <row r="57" spans="1:7" x14ac:dyDescent="0.35">
      <c r="A57" s="13" t="s">
        <v>1758</v>
      </c>
      <c r="B57" s="33" t="s">
        <v>1759</v>
      </c>
      <c r="C57" s="33" t="s">
        <v>562</v>
      </c>
      <c r="D57" s="14">
        <v>48297</v>
      </c>
      <c r="E57" s="15">
        <v>4397.4399999999996</v>
      </c>
      <c r="F57" s="16">
        <v>8.0000000000000002E-3</v>
      </c>
      <c r="G57" s="16"/>
    </row>
    <row r="58" spans="1:7" x14ac:dyDescent="0.35">
      <c r="A58" s="13" t="s">
        <v>1760</v>
      </c>
      <c r="B58" s="33" t="s">
        <v>1761</v>
      </c>
      <c r="C58" s="33" t="s">
        <v>44</v>
      </c>
      <c r="D58" s="14">
        <v>791788</v>
      </c>
      <c r="E58" s="15">
        <v>4384.92</v>
      </c>
      <c r="F58" s="16">
        <v>8.0000000000000002E-3</v>
      </c>
      <c r="G58" s="16"/>
    </row>
    <row r="59" spans="1:7" x14ac:dyDescent="0.35">
      <c r="A59" s="13" t="s">
        <v>1762</v>
      </c>
      <c r="B59" s="33" t="s">
        <v>1763</v>
      </c>
      <c r="C59" s="33" t="s">
        <v>556</v>
      </c>
      <c r="D59" s="14">
        <v>566380</v>
      </c>
      <c r="E59" s="15">
        <v>4362.54</v>
      </c>
      <c r="F59" s="16">
        <v>8.0000000000000002E-3</v>
      </c>
      <c r="G59" s="16"/>
    </row>
    <row r="60" spans="1:7" x14ac:dyDescent="0.35">
      <c r="A60" s="13" t="s">
        <v>1090</v>
      </c>
      <c r="B60" s="33" t="s">
        <v>1091</v>
      </c>
      <c r="C60" s="33" t="s">
        <v>562</v>
      </c>
      <c r="D60" s="14">
        <v>136604</v>
      </c>
      <c r="E60" s="15">
        <v>4259.04</v>
      </c>
      <c r="F60" s="16">
        <v>7.7999999999999996E-3</v>
      </c>
      <c r="G60" s="16"/>
    </row>
    <row r="61" spans="1:7" x14ac:dyDescent="0.35">
      <c r="A61" s="13" t="s">
        <v>1533</v>
      </c>
      <c r="B61" s="33" t="s">
        <v>1534</v>
      </c>
      <c r="C61" s="33" t="s">
        <v>55</v>
      </c>
      <c r="D61" s="14">
        <v>259895</v>
      </c>
      <c r="E61" s="15">
        <v>4246.9399999999996</v>
      </c>
      <c r="F61" s="16">
        <v>7.7000000000000002E-3</v>
      </c>
      <c r="G61" s="16"/>
    </row>
    <row r="62" spans="1:7" x14ac:dyDescent="0.35">
      <c r="A62" s="13" t="s">
        <v>1764</v>
      </c>
      <c r="B62" s="33" t="s">
        <v>1765</v>
      </c>
      <c r="C62" s="33" t="s">
        <v>1012</v>
      </c>
      <c r="D62" s="14">
        <v>853394</v>
      </c>
      <c r="E62" s="15">
        <v>4223.0200000000004</v>
      </c>
      <c r="F62" s="16">
        <v>7.7000000000000002E-3</v>
      </c>
      <c r="G62" s="16"/>
    </row>
    <row r="63" spans="1:7" x14ac:dyDescent="0.35">
      <c r="A63" s="13" t="s">
        <v>1766</v>
      </c>
      <c r="B63" s="33" t="s">
        <v>1767</v>
      </c>
      <c r="C63" s="33" t="s">
        <v>488</v>
      </c>
      <c r="D63" s="14">
        <v>540851</v>
      </c>
      <c r="E63" s="15">
        <v>4179.16</v>
      </c>
      <c r="F63" s="16">
        <v>7.6E-3</v>
      </c>
      <c r="G63" s="16"/>
    </row>
    <row r="64" spans="1:7" x14ac:dyDescent="0.35">
      <c r="A64" s="13" t="s">
        <v>1505</v>
      </c>
      <c r="B64" s="33" t="s">
        <v>1506</v>
      </c>
      <c r="C64" s="33" t="s">
        <v>501</v>
      </c>
      <c r="D64" s="14">
        <v>1070903</v>
      </c>
      <c r="E64" s="15">
        <v>4177.59</v>
      </c>
      <c r="F64" s="16">
        <v>7.6E-3</v>
      </c>
      <c r="G64" s="16"/>
    </row>
    <row r="65" spans="1:7" x14ac:dyDescent="0.35">
      <c r="A65" s="13" t="s">
        <v>1768</v>
      </c>
      <c r="B65" s="33" t="s">
        <v>1769</v>
      </c>
      <c r="C65" s="33" t="s">
        <v>29</v>
      </c>
      <c r="D65" s="14">
        <v>579319</v>
      </c>
      <c r="E65" s="15">
        <v>4136.63</v>
      </c>
      <c r="F65" s="16">
        <v>7.4999999999999997E-3</v>
      </c>
      <c r="G65" s="16"/>
    </row>
    <row r="66" spans="1:7" x14ac:dyDescent="0.35">
      <c r="A66" s="13" t="s">
        <v>1770</v>
      </c>
      <c r="B66" s="33" t="s">
        <v>1771</v>
      </c>
      <c r="C66" s="33" t="s">
        <v>29</v>
      </c>
      <c r="D66" s="14">
        <v>358773</v>
      </c>
      <c r="E66" s="15">
        <v>4053.42</v>
      </c>
      <c r="F66" s="16">
        <v>7.4000000000000003E-3</v>
      </c>
      <c r="G66" s="16"/>
    </row>
    <row r="67" spans="1:7" x14ac:dyDescent="0.35">
      <c r="A67" s="13" t="s">
        <v>1728</v>
      </c>
      <c r="B67" s="33" t="s">
        <v>1729</v>
      </c>
      <c r="C67" s="33" t="s">
        <v>1730</v>
      </c>
      <c r="D67" s="14">
        <v>296087</v>
      </c>
      <c r="E67" s="15">
        <v>3820.11</v>
      </c>
      <c r="F67" s="16">
        <v>7.0000000000000001E-3</v>
      </c>
      <c r="G67" s="16"/>
    </row>
    <row r="68" spans="1:7" x14ac:dyDescent="0.35">
      <c r="A68" s="13" t="s">
        <v>1772</v>
      </c>
      <c r="B68" s="33" t="s">
        <v>1773</v>
      </c>
      <c r="C68" s="33" t="s">
        <v>89</v>
      </c>
      <c r="D68" s="14">
        <v>2463529</v>
      </c>
      <c r="E68" s="15">
        <v>3631.98</v>
      </c>
      <c r="F68" s="16">
        <v>6.6E-3</v>
      </c>
      <c r="G68" s="16"/>
    </row>
    <row r="69" spans="1:7" x14ac:dyDescent="0.35">
      <c r="A69" s="13" t="s">
        <v>1503</v>
      </c>
      <c r="B69" s="33" t="s">
        <v>1504</v>
      </c>
      <c r="C69" s="33" t="s">
        <v>537</v>
      </c>
      <c r="D69" s="14">
        <v>342287</v>
      </c>
      <c r="E69" s="15">
        <v>3616.6</v>
      </c>
      <c r="F69" s="16">
        <v>6.6E-3</v>
      </c>
      <c r="G69" s="16"/>
    </row>
    <row r="70" spans="1:7" x14ac:dyDescent="0.35">
      <c r="A70" s="13" t="s">
        <v>596</v>
      </c>
      <c r="B70" s="33" t="s">
        <v>597</v>
      </c>
      <c r="C70" s="33" t="s">
        <v>537</v>
      </c>
      <c r="D70" s="14">
        <v>179641</v>
      </c>
      <c r="E70" s="15">
        <v>3487.19</v>
      </c>
      <c r="F70" s="16">
        <v>6.4000000000000003E-3</v>
      </c>
      <c r="G70" s="16"/>
    </row>
    <row r="71" spans="1:7" x14ac:dyDescent="0.35">
      <c r="A71" s="13" t="s">
        <v>1774</v>
      </c>
      <c r="B71" s="33" t="s">
        <v>1775</v>
      </c>
      <c r="C71" s="33" t="s">
        <v>63</v>
      </c>
      <c r="D71" s="14">
        <v>280009</v>
      </c>
      <c r="E71" s="15">
        <v>3417.79</v>
      </c>
      <c r="F71" s="16">
        <v>6.1999999999999998E-3</v>
      </c>
      <c r="G71" s="16"/>
    </row>
    <row r="72" spans="1:7" x14ac:dyDescent="0.35">
      <c r="A72" s="13" t="s">
        <v>1776</v>
      </c>
      <c r="B72" s="33" t="s">
        <v>1777</v>
      </c>
      <c r="C72" s="33" t="s">
        <v>556</v>
      </c>
      <c r="D72" s="14">
        <v>127658</v>
      </c>
      <c r="E72" s="15">
        <v>3135.28</v>
      </c>
      <c r="F72" s="16">
        <v>5.7000000000000002E-3</v>
      </c>
      <c r="G72" s="16"/>
    </row>
    <row r="73" spans="1:7" x14ac:dyDescent="0.35">
      <c r="A73" s="13" t="s">
        <v>588</v>
      </c>
      <c r="B73" s="33" t="s">
        <v>589</v>
      </c>
      <c r="C73" s="33" t="s">
        <v>488</v>
      </c>
      <c r="D73" s="14">
        <v>141064</v>
      </c>
      <c r="E73" s="15">
        <v>2929.76</v>
      </c>
      <c r="F73" s="16">
        <v>5.3E-3</v>
      </c>
      <c r="G73" s="16"/>
    </row>
    <row r="74" spans="1:7" x14ac:dyDescent="0.35">
      <c r="A74" s="13" t="s">
        <v>1104</v>
      </c>
      <c r="B74" s="33" t="s">
        <v>1105</v>
      </c>
      <c r="C74" s="33" t="s">
        <v>32</v>
      </c>
      <c r="D74" s="14">
        <v>231307</v>
      </c>
      <c r="E74" s="15">
        <v>2926.5</v>
      </c>
      <c r="F74" s="16">
        <v>5.3E-3</v>
      </c>
      <c r="G74" s="16"/>
    </row>
    <row r="75" spans="1:7" x14ac:dyDescent="0.35">
      <c r="A75" s="13" t="s">
        <v>590</v>
      </c>
      <c r="B75" s="33" t="s">
        <v>591</v>
      </c>
      <c r="C75" s="33" t="s">
        <v>55</v>
      </c>
      <c r="D75" s="14">
        <v>270054</v>
      </c>
      <c r="E75" s="15">
        <v>2924.95</v>
      </c>
      <c r="F75" s="16">
        <v>5.3E-3</v>
      </c>
      <c r="G75" s="16"/>
    </row>
    <row r="76" spans="1:7" x14ac:dyDescent="0.35">
      <c r="A76" s="13" t="s">
        <v>1731</v>
      </c>
      <c r="B76" s="33" t="s">
        <v>1732</v>
      </c>
      <c r="C76" s="33" t="s">
        <v>537</v>
      </c>
      <c r="D76" s="14">
        <v>1099645</v>
      </c>
      <c r="E76" s="15">
        <v>2835.43</v>
      </c>
      <c r="F76" s="16">
        <v>5.1999999999999998E-3</v>
      </c>
      <c r="G76" s="16"/>
    </row>
    <row r="77" spans="1:7" x14ac:dyDescent="0.35">
      <c r="A77" s="13" t="s">
        <v>1778</v>
      </c>
      <c r="B77" s="33" t="s">
        <v>1779</v>
      </c>
      <c r="C77" s="33" t="s">
        <v>1005</v>
      </c>
      <c r="D77" s="14">
        <v>431515</v>
      </c>
      <c r="E77" s="15">
        <v>2772.05</v>
      </c>
      <c r="F77" s="16">
        <v>5.1000000000000004E-3</v>
      </c>
      <c r="G77" s="16"/>
    </row>
    <row r="78" spans="1:7" x14ac:dyDescent="0.35">
      <c r="A78" s="13" t="s">
        <v>1780</v>
      </c>
      <c r="B78" s="33" t="s">
        <v>1781</v>
      </c>
      <c r="C78" s="33" t="s">
        <v>537</v>
      </c>
      <c r="D78" s="14">
        <v>55965</v>
      </c>
      <c r="E78" s="15">
        <v>2734.67</v>
      </c>
      <c r="F78" s="16">
        <v>5.0000000000000001E-3</v>
      </c>
      <c r="G78" s="16"/>
    </row>
    <row r="79" spans="1:7" x14ac:dyDescent="0.35">
      <c r="A79" s="13" t="s">
        <v>1782</v>
      </c>
      <c r="B79" s="33" t="s">
        <v>1783</v>
      </c>
      <c r="C79" s="33" t="s">
        <v>55</v>
      </c>
      <c r="D79" s="14">
        <v>2907239</v>
      </c>
      <c r="E79" s="15">
        <v>2706.35</v>
      </c>
      <c r="F79" s="16">
        <v>4.8999999999999998E-3</v>
      </c>
      <c r="G79" s="16"/>
    </row>
    <row r="80" spans="1:7" x14ac:dyDescent="0.35">
      <c r="A80" s="13" t="s">
        <v>1562</v>
      </c>
      <c r="B80" s="33" t="s">
        <v>1563</v>
      </c>
      <c r="C80" s="33" t="s">
        <v>717</v>
      </c>
      <c r="D80" s="14">
        <v>216190</v>
      </c>
      <c r="E80" s="15">
        <v>2636.22</v>
      </c>
      <c r="F80" s="16">
        <v>4.7999999999999996E-3</v>
      </c>
      <c r="G80" s="16"/>
    </row>
    <row r="81" spans="1:7" x14ac:dyDescent="0.35">
      <c r="A81" s="13" t="s">
        <v>1263</v>
      </c>
      <c r="B81" s="33" t="s">
        <v>1264</v>
      </c>
      <c r="C81" s="33" t="s">
        <v>89</v>
      </c>
      <c r="D81" s="14">
        <v>496827</v>
      </c>
      <c r="E81" s="15">
        <v>2588.9699999999998</v>
      </c>
      <c r="F81" s="16">
        <v>4.7000000000000002E-3</v>
      </c>
      <c r="G81" s="16"/>
    </row>
    <row r="82" spans="1:7" x14ac:dyDescent="0.35">
      <c r="A82" s="13" t="s">
        <v>1784</v>
      </c>
      <c r="B82" s="33" t="s">
        <v>1785</v>
      </c>
      <c r="C82" s="33" t="s">
        <v>556</v>
      </c>
      <c r="D82" s="14">
        <v>446195</v>
      </c>
      <c r="E82" s="15">
        <v>2574.77</v>
      </c>
      <c r="F82" s="16">
        <v>4.7000000000000002E-3</v>
      </c>
      <c r="G82" s="16"/>
    </row>
    <row r="83" spans="1:7" x14ac:dyDescent="0.35">
      <c r="A83" s="13" t="s">
        <v>1786</v>
      </c>
      <c r="B83" s="33" t="s">
        <v>1787</v>
      </c>
      <c r="C83" s="33" t="s">
        <v>556</v>
      </c>
      <c r="D83" s="14">
        <v>554685</v>
      </c>
      <c r="E83" s="15">
        <v>2410.94</v>
      </c>
      <c r="F83" s="16">
        <v>4.4000000000000003E-3</v>
      </c>
      <c r="G83" s="16"/>
    </row>
    <row r="84" spans="1:7" x14ac:dyDescent="0.35">
      <c r="A84" s="13" t="s">
        <v>1788</v>
      </c>
      <c r="B84" s="33" t="s">
        <v>1789</v>
      </c>
      <c r="C84" s="33" t="s">
        <v>488</v>
      </c>
      <c r="D84" s="14">
        <v>1600125</v>
      </c>
      <c r="E84" s="15">
        <v>2123.85</v>
      </c>
      <c r="F84" s="16">
        <v>3.8999999999999998E-3</v>
      </c>
      <c r="G84" s="16"/>
    </row>
    <row r="85" spans="1:7" x14ac:dyDescent="0.35">
      <c r="A85" s="13" t="s">
        <v>1790</v>
      </c>
      <c r="B85" s="33" t="s">
        <v>1791</v>
      </c>
      <c r="C85" s="33" t="s">
        <v>559</v>
      </c>
      <c r="D85" s="14">
        <v>238746</v>
      </c>
      <c r="E85" s="15">
        <v>2112.19</v>
      </c>
      <c r="F85" s="16">
        <v>3.8999999999999998E-3</v>
      </c>
      <c r="G85" s="16"/>
    </row>
    <row r="86" spans="1:7" x14ac:dyDescent="0.35">
      <c r="A86" s="13" t="s">
        <v>1792</v>
      </c>
      <c r="B86" s="33" t="s">
        <v>1793</v>
      </c>
      <c r="C86" s="33" t="s">
        <v>92</v>
      </c>
      <c r="D86" s="14">
        <v>208735</v>
      </c>
      <c r="E86" s="15">
        <v>1947.71</v>
      </c>
      <c r="F86" s="16">
        <v>3.5999999999999999E-3</v>
      </c>
      <c r="G86" s="16"/>
    </row>
    <row r="87" spans="1:7" x14ac:dyDescent="0.35">
      <c r="A87" s="13" t="s">
        <v>50</v>
      </c>
      <c r="B87" s="33" t="s">
        <v>51</v>
      </c>
      <c r="C87" s="33" t="s">
        <v>52</v>
      </c>
      <c r="D87" s="14">
        <v>526816</v>
      </c>
      <c r="E87" s="15">
        <v>1868.09</v>
      </c>
      <c r="F87" s="16">
        <v>3.3999999999999998E-3</v>
      </c>
      <c r="G87" s="16"/>
    </row>
    <row r="88" spans="1:7" x14ac:dyDescent="0.35">
      <c r="A88" s="13" t="s">
        <v>1794</v>
      </c>
      <c r="B88" s="33" t="s">
        <v>1795</v>
      </c>
      <c r="C88" s="33" t="s">
        <v>89</v>
      </c>
      <c r="D88" s="14">
        <v>1314270</v>
      </c>
      <c r="E88" s="15">
        <v>1767.82</v>
      </c>
      <c r="F88" s="16">
        <v>3.2000000000000002E-3</v>
      </c>
      <c r="G88" s="16"/>
    </row>
    <row r="89" spans="1:7" x14ac:dyDescent="0.35">
      <c r="A89" s="13" t="s">
        <v>1796</v>
      </c>
      <c r="B89" s="33" t="s">
        <v>1797</v>
      </c>
      <c r="C89" s="33" t="s">
        <v>44</v>
      </c>
      <c r="D89" s="14">
        <v>346090</v>
      </c>
      <c r="E89" s="15">
        <v>1349.58</v>
      </c>
      <c r="F89" s="16">
        <v>2.5000000000000001E-3</v>
      </c>
      <c r="G89" s="16"/>
    </row>
    <row r="90" spans="1:7" x14ac:dyDescent="0.35">
      <c r="A90" s="13" t="s">
        <v>1798</v>
      </c>
      <c r="B90" s="33" t="s">
        <v>1799</v>
      </c>
      <c r="C90" s="33" t="s">
        <v>537</v>
      </c>
      <c r="D90" s="14">
        <v>143113</v>
      </c>
      <c r="E90" s="15">
        <v>1319.29</v>
      </c>
      <c r="F90" s="16">
        <v>2.3999999999999998E-3</v>
      </c>
      <c r="G90" s="16"/>
    </row>
    <row r="91" spans="1:7" x14ac:dyDescent="0.35">
      <c r="A91" s="13" t="s">
        <v>1221</v>
      </c>
      <c r="B91" s="33" t="s">
        <v>1222</v>
      </c>
      <c r="C91" s="33" t="s">
        <v>44</v>
      </c>
      <c r="D91" s="14">
        <v>190291</v>
      </c>
      <c r="E91" s="15">
        <v>1022.62</v>
      </c>
      <c r="F91" s="16">
        <v>1.9E-3</v>
      </c>
      <c r="G91" s="16"/>
    </row>
    <row r="92" spans="1:7" x14ac:dyDescent="0.35">
      <c r="A92" s="13" t="s">
        <v>1800</v>
      </c>
      <c r="B92" s="33" t="s">
        <v>1801</v>
      </c>
      <c r="C92" s="33" t="s">
        <v>63</v>
      </c>
      <c r="D92" s="14">
        <v>181459</v>
      </c>
      <c r="E92" s="15">
        <v>562.42999999999995</v>
      </c>
      <c r="F92" s="16">
        <v>1E-3</v>
      </c>
      <c r="G92" s="16"/>
    </row>
    <row r="93" spans="1:7" x14ac:dyDescent="0.35">
      <c r="A93" s="13" t="s">
        <v>1235</v>
      </c>
      <c r="B93" s="33" t="s">
        <v>1236</v>
      </c>
      <c r="C93" s="33" t="s">
        <v>1237</v>
      </c>
      <c r="D93" s="14">
        <v>596224</v>
      </c>
      <c r="E93" s="15">
        <v>516.15</v>
      </c>
      <c r="F93" s="16">
        <v>8.9999999999999998E-4</v>
      </c>
      <c r="G93" s="16"/>
    </row>
    <row r="94" spans="1:7" x14ac:dyDescent="0.35">
      <c r="A94" s="13" t="s">
        <v>1269</v>
      </c>
      <c r="B94" s="33" t="s">
        <v>1270</v>
      </c>
      <c r="C94" s="33" t="s">
        <v>537</v>
      </c>
      <c r="D94" s="14">
        <v>179512</v>
      </c>
      <c r="E94" s="15">
        <v>335.38</v>
      </c>
      <c r="F94" s="16">
        <v>5.9999999999999995E-4</v>
      </c>
      <c r="G94" s="16"/>
    </row>
    <row r="95" spans="1:7" x14ac:dyDescent="0.35">
      <c r="A95" s="17" t="s">
        <v>120</v>
      </c>
      <c r="B95" s="34"/>
      <c r="C95" s="34"/>
      <c r="D95" s="18"/>
      <c r="E95" s="37">
        <v>536485.04</v>
      </c>
      <c r="F95" s="38">
        <v>0.97860000000000003</v>
      </c>
      <c r="G95" s="21"/>
    </row>
    <row r="96" spans="1:7" x14ac:dyDescent="0.35">
      <c r="A96" s="17" t="s">
        <v>743</v>
      </c>
      <c r="B96" s="33"/>
      <c r="C96" s="33"/>
      <c r="D96" s="14"/>
      <c r="E96" s="15"/>
      <c r="F96" s="16"/>
      <c r="G96" s="16"/>
    </row>
    <row r="97" spans="1:7" x14ac:dyDescent="0.35">
      <c r="A97" s="17" t="s">
        <v>120</v>
      </c>
      <c r="B97" s="33"/>
      <c r="C97" s="33"/>
      <c r="D97" s="14"/>
      <c r="E97" s="39" t="s">
        <v>248</v>
      </c>
      <c r="F97" s="40" t="s">
        <v>248</v>
      </c>
      <c r="G97" s="16"/>
    </row>
    <row r="98" spans="1:7" x14ac:dyDescent="0.35">
      <c r="A98" s="24" t="s">
        <v>121</v>
      </c>
      <c r="B98" s="35"/>
      <c r="C98" s="35"/>
      <c r="D98" s="25"/>
      <c r="E98" s="30">
        <v>536485.04</v>
      </c>
      <c r="F98" s="31">
        <v>0.97860000000000003</v>
      </c>
      <c r="G98" s="21"/>
    </row>
    <row r="99" spans="1:7" x14ac:dyDescent="0.35">
      <c r="A99" s="13"/>
      <c r="B99" s="33"/>
      <c r="C99" s="33"/>
      <c r="D99" s="14"/>
      <c r="E99" s="15"/>
      <c r="F99" s="16"/>
      <c r="G99" s="16"/>
    </row>
    <row r="100" spans="1:7" x14ac:dyDescent="0.35">
      <c r="A100" s="13"/>
      <c r="B100" s="33"/>
      <c r="C100" s="33"/>
      <c r="D100" s="14"/>
      <c r="E100" s="15"/>
      <c r="F100" s="16"/>
      <c r="G100" s="16"/>
    </row>
    <row r="101" spans="1:7" x14ac:dyDescent="0.35">
      <c r="A101" s="17" t="s">
        <v>262</v>
      </c>
      <c r="B101" s="33"/>
      <c r="C101" s="33"/>
      <c r="D101" s="14"/>
      <c r="E101" s="15"/>
      <c r="F101" s="16"/>
      <c r="G101" s="16"/>
    </row>
    <row r="102" spans="1:7" x14ac:dyDescent="0.35">
      <c r="A102" s="13" t="s">
        <v>263</v>
      </c>
      <c r="B102" s="33"/>
      <c r="C102" s="33"/>
      <c r="D102" s="14"/>
      <c r="E102" s="15">
        <v>14263.22</v>
      </c>
      <c r="F102" s="16">
        <v>2.5999999999999999E-2</v>
      </c>
      <c r="G102" s="16">
        <v>4.9306000000000003E-2</v>
      </c>
    </row>
    <row r="103" spans="1:7" x14ac:dyDescent="0.35">
      <c r="A103" s="17" t="s">
        <v>120</v>
      </c>
      <c r="B103" s="34"/>
      <c r="C103" s="34"/>
      <c r="D103" s="18"/>
      <c r="E103" s="37">
        <v>14263.22</v>
      </c>
      <c r="F103" s="38">
        <v>2.5999999999999999E-2</v>
      </c>
      <c r="G103" s="21"/>
    </row>
    <row r="104" spans="1:7" x14ac:dyDescent="0.35">
      <c r="A104" s="13"/>
      <c r="B104" s="33"/>
      <c r="C104" s="33"/>
      <c r="D104" s="14"/>
      <c r="E104" s="15"/>
      <c r="F104" s="16"/>
      <c r="G104" s="16"/>
    </row>
    <row r="105" spans="1:7" x14ac:dyDescent="0.35">
      <c r="A105" s="24" t="s">
        <v>121</v>
      </c>
      <c r="B105" s="35"/>
      <c r="C105" s="35"/>
      <c r="D105" s="25"/>
      <c r="E105" s="19">
        <v>14263.22</v>
      </c>
      <c r="F105" s="20">
        <v>2.5999999999999999E-2</v>
      </c>
      <c r="G105" s="21"/>
    </row>
    <row r="106" spans="1:7" x14ac:dyDescent="0.35">
      <c r="A106" s="13" t="s">
        <v>264</v>
      </c>
      <c r="B106" s="33"/>
      <c r="C106" s="33"/>
      <c r="D106" s="14"/>
      <c r="E106" s="15">
        <v>3.8534921</v>
      </c>
      <c r="F106" s="16">
        <v>6.9999999999999999E-6</v>
      </c>
      <c r="G106" s="16"/>
    </row>
    <row r="107" spans="1:7" x14ac:dyDescent="0.35">
      <c r="A107" s="13" t="s">
        <v>265</v>
      </c>
      <c r="B107" s="33"/>
      <c r="C107" s="33"/>
      <c r="D107" s="14"/>
      <c r="E107" s="26">
        <v>-2672.3134921000001</v>
      </c>
      <c r="F107" s="27">
        <v>-4.607E-3</v>
      </c>
      <c r="G107" s="16">
        <v>4.9305000000000002E-2</v>
      </c>
    </row>
    <row r="108" spans="1:7" x14ac:dyDescent="0.35">
      <c r="A108" s="28" t="s">
        <v>266</v>
      </c>
      <c r="B108" s="36"/>
      <c r="C108" s="36"/>
      <c r="D108" s="29"/>
      <c r="E108" s="30">
        <v>548079.80000000005</v>
      </c>
      <c r="F108" s="31">
        <v>1</v>
      </c>
      <c r="G108" s="31"/>
    </row>
    <row r="113" spans="1:3" x14ac:dyDescent="0.35">
      <c r="A113" s="1" t="s">
        <v>269</v>
      </c>
    </row>
    <row r="114" spans="1:3" x14ac:dyDescent="0.35">
      <c r="A114" s="48" t="s">
        <v>270</v>
      </c>
      <c r="B114" s="3" t="s">
        <v>248</v>
      </c>
    </row>
    <row r="115" spans="1:3" x14ac:dyDescent="0.35">
      <c r="A115" t="s">
        <v>271</v>
      </c>
    </row>
    <row r="116" spans="1:3" x14ac:dyDescent="0.35">
      <c r="A116" t="s">
        <v>272</v>
      </c>
      <c r="B116" t="s">
        <v>273</v>
      </c>
      <c r="C116" t="s">
        <v>273</v>
      </c>
    </row>
    <row r="117" spans="1:3" x14ac:dyDescent="0.35">
      <c r="B117" s="49">
        <v>46052</v>
      </c>
      <c r="C117" s="49">
        <v>46080</v>
      </c>
    </row>
    <row r="118" spans="1:3" x14ac:dyDescent="0.35">
      <c r="A118" t="s">
        <v>645</v>
      </c>
      <c r="B118">
        <v>47.301000000000002</v>
      </c>
      <c r="C118">
        <v>47.439</v>
      </c>
    </row>
    <row r="119" spans="1:3" x14ac:dyDescent="0.35">
      <c r="A119" t="s">
        <v>275</v>
      </c>
      <c r="B119">
        <v>41.381</v>
      </c>
      <c r="C119">
        <v>41.500999999999998</v>
      </c>
    </row>
    <row r="120" spans="1:3" x14ac:dyDescent="0.35">
      <c r="A120" t="s">
        <v>646</v>
      </c>
      <c r="B120">
        <v>42.469000000000001</v>
      </c>
      <c r="C120">
        <v>42.548999999999999</v>
      </c>
    </row>
    <row r="121" spans="1:3" x14ac:dyDescent="0.35">
      <c r="A121" t="s">
        <v>277</v>
      </c>
      <c r="B121">
        <v>36.905000000000001</v>
      </c>
      <c r="C121">
        <v>36.973999999999997</v>
      </c>
    </row>
    <row r="123" spans="1:3" x14ac:dyDescent="0.35">
      <c r="A123" t="s">
        <v>278</v>
      </c>
      <c r="B123" s="3" t="s">
        <v>248</v>
      </c>
    </row>
    <row r="124" spans="1:3" x14ac:dyDescent="0.35">
      <c r="A124" t="s">
        <v>279</v>
      </c>
      <c r="B124" s="3" t="s">
        <v>248</v>
      </c>
    </row>
    <row r="125" spans="1:3" ht="29" customHeight="1" x14ac:dyDescent="0.35">
      <c r="A125" s="48" t="s">
        <v>280</v>
      </c>
      <c r="B125" s="3" t="s">
        <v>248</v>
      </c>
    </row>
    <row r="126" spans="1:3" ht="29" customHeight="1" x14ac:dyDescent="0.35">
      <c r="A126" s="48" t="s">
        <v>281</v>
      </c>
      <c r="B126" s="3" t="s">
        <v>248</v>
      </c>
    </row>
    <row r="127" spans="1:3" x14ac:dyDescent="0.35">
      <c r="A127" t="s">
        <v>283</v>
      </c>
      <c r="B127" s="50">
        <v>0.23050000000000001</v>
      </c>
    </row>
    <row r="128" spans="1:3" ht="43.5" customHeight="1" x14ac:dyDescent="0.35">
      <c r="A128" s="48" t="s">
        <v>284</v>
      </c>
      <c r="B128" s="3" t="s">
        <v>248</v>
      </c>
    </row>
    <row r="129" spans="1:4" x14ac:dyDescent="0.35">
      <c r="B129" s="3"/>
    </row>
    <row r="130" spans="1:4" ht="29" customHeight="1" x14ac:dyDescent="0.35">
      <c r="A130" s="48" t="s">
        <v>285</v>
      </c>
      <c r="B130" s="3" t="s">
        <v>248</v>
      </c>
    </row>
    <row r="131" spans="1:4" ht="29" customHeight="1" x14ac:dyDescent="0.35">
      <c r="A131" s="48" t="s">
        <v>286</v>
      </c>
      <c r="B131" t="s">
        <v>248</v>
      </c>
    </row>
    <row r="132" spans="1:4" ht="29" customHeight="1" x14ac:dyDescent="0.35">
      <c r="A132" s="48" t="s">
        <v>287</v>
      </c>
      <c r="B132" s="3" t="s">
        <v>248</v>
      </c>
    </row>
    <row r="133" spans="1:4" ht="29" customHeight="1" x14ac:dyDescent="0.35">
      <c r="A133" s="48" t="s">
        <v>288</v>
      </c>
      <c r="B133" s="3" t="s">
        <v>248</v>
      </c>
    </row>
    <row r="135" spans="1:4" ht="70" customHeight="1" x14ac:dyDescent="0.35">
      <c r="A135" s="75" t="s">
        <v>298</v>
      </c>
      <c r="B135" s="75" t="s">
        <v>299</v>
      </c>
      <c r="C135" s="75" t="s">
        <v>300</v>
      </c>
      <c r="D135" s="75" t="s">
        <v>301</v>
      </c>
    </row>
    <row r="136" spans="1:4" ht="70" customHeight="1" x14ac:dyDescent="0.35">
      <c r="A136" s="75" t="s">
        <v>1802</v>
      </c>
      <c r="B136" s="75"/>
      <c r="C136" s="75" t="s">
        <v>359</v>
      </c>
      <c r="D13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304"/>
  <sheetViews>
    <sheetView showGridLines="0" workbookViewId="0">
      <pane ySplit="4" topLeftCell="A243" activePane="bottomLeft" state="frozen"/>
      <selection pane="bottomLeft" activeCell="B264" sqref="B264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1803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1804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180174</v>
      </c>
      <c r="E8" s="15">
        <v>1599.49</v>
      </c>
      <c r="F8" s="16">
        <v>4.8800000000000003E-2</v>
      </c>
      <c r="G8" s="16"/>
    </row>
    <row r="9" spans="1:8" x14ac:dyDescent="0.35">
      <c r="A9" s="13" t="s">
        <v>25</v>
      </c>
      <c r="B9" s="33" t="s">
        <v>26</v>
      </c>
      <c r="C9" s="33" t="s">
        <v>13</v>
      </c>
      <c r="D9" s="14">
        <v>84131</v>
      </c>
      <c r="E9" s="15">
        <v>1160.08</v>
      </c>
      <c r="F9" s="16">
        <v>3.5400000000000001E-2</v>
      </c>
      <c r="G9" s="16"/>
    </row>
    <row r="10" spans="1:8" x14ac:dyDescent="0.35">
      <c r="A10" s="13" t="s">
        <v>20</v>
      </c>
      <c r="B10" s="33" t="s">
        <v>21</v>
      </c>
      <c r="C10" s="33" t="s">
        <v>22</v>
      </c>
      <c r="D10" s="14">
        <v>79528</v>
      </c>
      <c r="E10" s="15">
        <v>1108.54</v>
      </c>
      <c r="F10" s="16">
        <v>3.3799999999999997E-2</v>
      </c>
      <c r="G10" s="16"/>
    </row>
    <row r="11" spans="1:8" x14ac:dyDescent="0.35">
      <c r="A11" s="13" t="s">
        <v>23</v>
      </c>
      <c r="B11" s="33" t="s">
        <v>24</v>
      </c>
      <c r="C11" s="33" t="s">
        <v>19</v>
      </c>
      <c r="D11" s="14">
        <v>32821</v>
      </c>
      <c r="E11" s="15">
        <v>616.80999999999995</v>
      </c>
      <c r="F11" s="16">
        <v>1.8800000000000001E-2</v>
      </c>
      <c r="G11" s="16"/>
    </row>
    <row r="12" spans="1:8" x14ac:dyDescent="0.35">
      <c r="A12" s="13" t="s">
        <v>486</v>
      </c>
      <c r="B12" s="33" t="s">
        <v>487</v>
      </c>
      <c r="C12" s="33" t="s">
        <v>488</v>
      </c>
      <c r="D12" s="14">
        <v>13833</v>
      </c>
      <c r="E12" s="15">
        <v>591.82000000000005</v>
      </c>
      <c r="F12" s="16">
        <v>1.8100000000000002E-2</v>
      </c>
      <c r="G12" s="16"/>
    </row>
    <row r="13" spans="1:8" x14ac:dyDescent="0.35">
      <c r="A13" s="13" t="s">
        <v>489</v>
      </c>
      <c r="B13" s="33" t="s">
        <v>490</v>
      </c>
      <c r="C13" s="33" t="s">
        <v>13</v>
      </c>
      <c r="D13" s="14">
        <v>48870</v>
      </c>
      <c r="E13" s="15">
        <v>587.27</v>
      </c>
      <c r="F13" s="16">
        <v>1.7899999999999999E-2</v>
      </c>
      <c r="G13" s="16"/>
    </row>
    <row r="14" spans="1:8" x14ac:dyDescent="0.35">
      <c r="A14" s="13" t="s">
        <v>499</v>
      </c>
      <c r="B14" s="33" t="s">
        <v>500</v>
      </c>
      <c r="C14" s="33" t="s">
        <v>501</v>
      </c>
      <c r="D14" s="14">
        <v>41257</v>
      </c>
      <c r="E14" s="15">
        <v>536.38</v>
      </c>
      <c r="F14" s="16">
        <v>1.6400000000000001E-2</v>
      </c>
      <c r="G14" s="16"/>
    </row>
    <row r="15" spans="1:8" x14ac:dyDescent="0.35">
      <c r="A15" s="13" t="s">
        <v>98</v>
      </c>
      <c r="B15" s="33" t="s">
        <v>99</v>
      </c>
      <c r="C15" s="33" t="s">
        <v>100</v>
      </c>
      <c r="D15" s="14">
        <v>17788</v>
      </c>
      <c r="E15" s="15">
        <v>481.54</v>
      </c>
      <c r="F15" s="16">
        <v>1.47E-2</v>
      </c>
      <c r="G15" s="16"/>
    </row>
    <row r="16" spans="1:8" x14ac:dyDescent="0.35">
      <c r="A16" s="13" t="s">
        <v>75</v>
      </c>
      <c r="B16" s="33" t="s">
        <v>76</v>
      </c>
      <c r="C16" s="33" t="s">
        <v>13</v>
      </c>
      <c r="D16" s="14">
        <v>33757</v>
      </c>
      <c r="E16" s="15">
        <v>467.16</v>
      </c>
      <c r="F16" s="16">
        <v>1.43E-2</v>
      </c>
      <c r="G16" s="16"/>
    </row>
    <row r="17" spans="1:7" x14ac:dyDescent="0.35">
      <c r="A17" s="13" t="s">
        <v>35</v>
      </c>
      <c r="B17" s="33" t="s">
        <v>36</v>
      </c>
      <c r="C17" s="33" t="s">
        <v>13</v>
      </c>
      <c r="D17" s="14">
        <v>86611</v>
      </c>
      <c r="E17" s="15">
        <v>359.61</v>
      </c>
      <c r="F17" s="16">
        <v>1.0999999999999999E-2</v>
      </c>
      <c r="G17" s="16"/>
    </row>
    <row r="18" spans="1:7" x14ac:dyDescent="0.35">
      <c r="A18" s="13" t="s">
        <v>37</v>
      </c>
      <c r="B18" s="33" t="s">
        <v>38</v>
      </c>
      <c r="C18" s="33" t="s">
        <v>39</v>
      </c>
      <c r="D18" s="14">
        <v>10515</v>
      </c>
      <c r="E18" s="15">
        <v>357.24</v>
      </c>
      <c r="F18" s="16">
        <v>1.09E-2</v>
      </c>
      <c r="G18" s="16"/>
    </row>
    <row r="19" spans="1:7" x14ac:dyDescent="0.35">
      <c r="A19" s="13" t="s">
        <v>58</v>
      </c>
      <c r="B19" s="33" t="s">
        <v>59</v>
      </c>
      <c r="C19" s="33" t="s">
        <v>60</v>
      </c>
      <c r="D19" s="14">
        <v>113509</v>
      </c>
      <c r="E19" s="15">
        <v>355.96</v>
      </c>
      <c r="F19" s="16">
        <v>1.09E-2</v>
      </c>
      <c r="G19" s="16"/>
    </row>
    <row r="20" spans="1:7" x14ac:dyDescent="0.35">
      <c r="A20" s="13" t="s">
        <v>667</v>
      </c>
      <c r="B20" s="33" t="s">
        <v>668</v>
      </c>
      <c r="C20" s="33" t="s">
        <v>39</v>
      </c>
      <c r="D20" s="14">
        <v>5650</v>
      </c>
      <c r="E20" s="15">
        <v>322.62</v>
      </c>
      <c r="F20" s="16">
        <v>9.7999999999999997E-3</v>
      </c>
      <c r="G20" s="16"/>
    </row>
    <row r="21" spans="1:7" x14ac:dyDescent="0.35">
      <c r="A21" s="13" t="s">
        <v>542</v>
      </c>
      <c r="B21" s="33" t="s">
        <v>543</v>
      </c>
      <c r="C21" s="33" t="s">
        <v>13</v>
      </c>
      <c r="D21" s="14">
        <v>107091</v>
      </c>
      <c r="E21" s="15">
        <v>321.11</v>
      </c>
      <c r="F21" s="16">
        <v>9.7999999999999997E-3</v>
      </c>
      <c r="G21" s="16"/>
    </row>
    <row r="22" spans="1:7" x14ac:dyDescent="0.35">
      <c r="A22" s="13" t="s">
        <v>540</v>
      </c>
      <c r="B22" s="33" t="s">
        <v>541</v>
      </c>
      <c r="C22" s="33" t="s">
        <v>501</v>
      </c>
      <c r="D22" s="14">
        <v>12028</v>
      </c>
      <c r="E22" s="15">
        <v>317.23</v>
      </c>
      <c r="F22" s="16">
        <v>9.7000000000000003E-3</v>
      </c>
      <c r="G22" s="16"/>
    </row>
    <row r="23" spans="1:7" x14ac:dyDescent="0.35">
      <c r="A23" s="13" t="s">
        <v>592</v>
      </c>
      <c r="B23" s="33" t="s">
        <v>593</v>
      </c>
      <c r="C23" s="33" t="s">
        <v>55</v>
      </c>
      <c r="D23" s="14">
        <v>31273</v>
      </c>
      <c r="E23" s="15">
        <v>311.45</v>
      </c>
      <c r="F23" s="16">
        <v>9.4999999999999998E-3</v>
      </c>
      <c r="G23" s="16"/>
    </row>
    <row r="24" spans="1:7" x14ac:dyDescent="0.35">
      <c r="A24" s="13" t="s">
        <v>669</v>
      </c>
      <c r="B24" s="33" t="s">
        <v>670</v>
      </c>
      <c r="C24" s="33" t="s">
        <v>556</v>
      </c>
      <c r="D24" s="14">
        <v>5883</v>
      </c>
      <c r="E24" s="15">
        <v>288.17</v>
      </c>
      <c r="F24" s="16">
        <v>8.8000000000000005E-3</v>
      </c>
      <c r="G24" s="16"/>
    </row>
    <row r="25" spans="1:7" x14ac:dyDescent="0.35">
      <c r="A25" s="13" t="s">
        <v>922</v>
      </c>
      <c r="B25" s="33" t="s">
        <v>923</v>
      </c>
      <c r="C25" s="33" t="s">
        <v>13</v>
      </c>
      <c r="D25" s="14">
        <v>28666</v>
      </c>
      <c r="E25" s="15">
        <v>274.26</v>
      </c>
      <c r="F25" s="16">
        <v>8.3999999999999995E-3</v>
      </c>
      <c r="G25" s="16"/>
    </row>
    <row r="26" spans="1:7" x14ac:dyDescent="0.35">
      <c r="A26" s="13" t="s">
        <v>557</v>
      </c>
      <c r="B26" s="33" t="s">
        <v>558</v>
      </c>
      <c r="C26" s="33" t="s">
        <v>559</v>
      </c>
      <c r="D26" s="14">
        <v>124550</v>
      </c>
      <c r="E26" s="15">
        <v>262.93</v>
      </c>
      <c r="F26" s="16">
        <v>8.0000000000000002E-3</v>
      </c>
      <c r="G26" s="16"/>
    </row>
    <row r="27" spans="1:7" x14ac:dyDescent="0.35">
      <c r="A27" s="13" t="s">
        <v>924</v>
      </c>
      <c r="B27" s="33" t="s">
        <v>925</v>
      </c>
      <c r="C27" s="33" t="s">
        <v>19</v>
      </c>
      <c r="D27" s="14">
        <v>56339</v>
      </c>
      <c r="E27" s="15">
        <v>256.31</v>
      </c>
      <c r="F27" s="16">
        <v>7.7999999999999996E-3</v>
      </c>
      <c r="G27" s="16"/>
    </row>
    <row r="28" spans="1:7" x14ac:dyDescent="0.35">
      <c r="A28" s="13" t="s">
        <v>550</v>
      </c>
      <c r="B28" s="33" t="s">
        <v>551</v>
      </c>
      <c r="C28" s="33" t="s">
        <v>60</v>
      </c>
      <c r="D28" s="14">
        <v>10453</v>
      </c>
      <c r="E28" s="15">
        <v>244.4</v>
      </c>
      <c r="F28" s="16">
        <v>7.4999999999999997E-3</v>
      </c>
      <c r="G28" s="16"/>
    </row>
    <row r="29" spans="1:7" x14ac:dyDescent="0.35">
      <c r="A29" s="13" t="s">
        <v>538</v>
      </c>
      <c r="B29" s="33" t="s">
        <v>539</v>
      </c>
      <c r="C29" s="33" t="s">
        <v>63</v>
      </c>
      <c r="D29" s="14">
        <v>10552</v>
      </c>
      <c r="E29" s="15">
        <v>242.9</v>
      </c>
      <c r="F29" s="16">
        <v>7.4000000000000003E-3</v>
      </c>
      <c r="G29" s="16"/>
    </row>
    <row r="30" spans="1:7" x14ac:dyDescent="0.35">
      <c r="A30" s="13" t="s">
        <v>675</v>
      </c>
      <c r="B30" s="33" t="s">
        <v>676</v>
      </c>
      <c r="C30" s="33" t="s">
        <v>100</v>
      </c>
      <c r="D30" s="14">
        <v>8859</v>
      </c>
      <c r="E30" s="15">
        <v>239.07</v>
      </c>
      <c r="F30" s="16">
        <v>7.3000000000000001E-3</v>
      </c>
      <c r="G30" s="16"/>
    </row>
    <row r="31" spans="1:7" x14ac:dyDescent="0.35">
      <c r="A31" s="13" t="s">
        <v>926</v>
      </c>
      <c r="B31" s="33" t="s">
        <v>927</v>
      </c>
      <c r="C31" s="33" t="s">
        <v>13</v>
      </c>
      <c r="D31" s="14">
        <v>24566</v>
      </c>
      <c r="E31" s="15">
        <v>235.43</v>
      </c>
      <c r="F31" s="16">
        <v>7.1999999999999998E-3</v>
      </c>
      <c r="G31" s="16"/>
    </row>
    <row r="32" spans="1:7" x14ac:dyDescent="0.35">
      <c r="A32" s="13" t="s">
        <v>548</v>
      </c>
      <c r="B32" s="33" t="s">
        <v>549</v>
      </c>
      <c r="C32" s="33" t="s">
        <v>39</v>
      </c>
      <c r="D32" s="14">
        <v>1546</v>
      </c>
      <c r="E32" s="15">
        <v>229.69</v>
      </c>
      <c r="F32" s="16">
        <v>7.0000000000000001E-3</v>
      </c>
      <c r="G32" s="16"/>
    </row>
    <row r="33" spans="1:7" x14ac:dyDescent="0.35">
      <c r="A33" s="13" t="s">
        <v>928</v>
      </c>
      <c r="B33" s="33" t="s">
        <v>929</v>
      </c>
      <c r="C33" s="33" t="s">
        <v>562</v>
      </c>
      <c r="D33" s="14">
        <v>528202</v>
      </c>
      <c r="E33" s="15">
        <v>225.38</v>
      </c>
      <c r="F33" s="16">
        <v>6.8999999999999999E-3</v>
      </c>
      <c r="G33" s="16"/>
    </row>
    <row r="34" spans="1:7" x14ac:dyDescent="0.35">
      <c r="A34" s="13" t="s">
        <v>546</v>
      </c>
      <c r="B34" s="33" t="s">
        <v>547</v>
      </c>
      <c r="C34" s="33" t="s">
        <v>501</v>
      </c>
      <c r="D34" s="14">
        <v>4737</v>
      </c>
      <c r="E34" s="15">
        <v>224.2</v>
      </c>
      <c r="F34" s="16">
        <v>6.7999999999999996E-3</v>
      </c>
      <c r="G34" s="16"/>
    </row>
    <row r="35" spans="1:7" x14ac:dyDescent="0.35">
      <c r="A35" s="13" t="s">
        <v>930</v>
      </c>
      <c r="B35" s="33" t="s">
        <v>931</v>
      </c>
      <c r="C35" s="33" t="s">
        <v>89</v>
      </c>
      <c r="D35" s="14">
        <v>11606</v>
      </c>
      <c r="E35" s="15">
        <v>221.81</v>
      </c>
      <c r="F35" s="16">
        <v>6.7999999999999996E-3</v>
      </c>
      <c r="G35" s="16"/>
    </row>
    <row r="36" spans="1:7" x14ac:dyDescent="0.35">
      <c r="A36" s="13" t="s">
        <v>82</v>
      </c>
      <c r="B36" s="33" t="s">
        <v>83</v>
      </c>
      <c r="C36" s="33" t="s">
        <v>84</v>
      </c>
      <c r="D36" s="14">
        <v>14843</v>
      </c>
      <c r="E36" s="15">
        <v>219.91</v>
      </c>
      <c r="F36" s="16">
        <v>6.7000000000000002E-3</v>
      </c>
      <c r="G36" s="16"/>
    </row>
    <row r="37" spans="1:7" x14ac:dyDescent="0.35">
      <c r="A37" s="13" t="s">
        <v>502</v>
      </c>
      <c r="B37" s="33" t="s">
        <v>503</v>
      </c>
      <c r="C37" s="33" t="s">
        <v>63</v>
      </c>
      <c r="D37" s="14">
        <v>12472</v>
      </c>
      <c r="E37" s="15">
        <v>216.64</v>
      </c>
      <c r="F37" s="16">
        <v>6.6E-3</v>
      </c>
      <c r="G37" s="16"/>
    </row>
    <row r="38" spans="1:7" x14ac:dyDescent="0.35">
      <c r="A38" s="13" t="s">
        <v>72</v>
      </c>
      <c r="B38" s="33" t="s">
        <v>73</v>
      </c>
      <c r="C38" s="33" t="s">
        <v>74</v>
      </c>
      <c r="D38" s="14">
        <v>22684</v>
      </c>
      <c r="E38" s="15">
        <v>213.83</v>
      </c>
      <c r="F38" s="16">
        <v>6.4999999999999997E-3</v>
      </c>
      <c r="G38" s="16"/>
    </row>
    <row r="39" spans="1:7" x14ac:dyDescent="0.35">
      <c r="A39" s="13" t="s">
        <v>495</v>
      </c>
      <c r="B39" s="33" t="s">
        <v>496</v>
      </c>
      <c r="C39" s="33" t="s">
        <v>79</v>
      </c>
      <c r="D39" s="14">
        <v>55840</v>
      </c>
      <c r="E39" s="15">
        <v>213.25</v>
      </c>
      <c r="F39" s="16">
        <v>6.4999999999999997E-3</v>
      </c>
      <c r="G39" s="16"/>
    </row>
    <row r="40" spans="1:7" x14ac:dyDescent="0.35">
      <c r="A40" s="13" t="s">
        <v>654</v>
      </c>
      <c r="B40" s="33" t="s">
        <v>655</v>
      </c>
      <c r="C40" s="33" t="s">
        <v>13</v>
      </c>
      <c r="D40" s="14">
        <v>288101</v>
      </c>
      <c r="E40" s="15">
        <v>211.7</v>
      </c>
      <c r="F40" s="16">
        <v>6.4999999999999997E-3</v>
      </c>
      <c r="G40" s="16"/>
    </row>
    <row r="41" spans="1:7" x14ac:dyDescent="0.35">
      <c r="A41" s="13" t="s">
        <v>535</v>
      </c>
      <c r="B41" s="33" t="s">
        <v>536</v>
      </c>
      <c r="C41" s="33" t="s">
        <v>537</v>
      </c>
      <c r="D41" s="14">
        <v>4861</v>
      </c>
      <c r="E41" s="15">
        <v>210.36</v>
      </c>
      <c r="F41" s="16">
        <v>6.4000000000000003E-3</v>
      </c>
      <c r="G41" s="16"/>
    </row>
    <row r="42" spans="1:7" x14ac:dyDescent="0.35">
      <c r="A42" s="13" t="s">
        <v>42</v>
      </c>
      <c r="B42" s="33" t="s">
        <v>43</v>
      </c>
      <c r="C42" s="33" t="s">
        <v>44</v>
      </c>
      <c r="D42" s="14">
        <v>84624</v>
      </c>
      <c r="E42" s="15">
        <v>208.43</v>
      </c>
      <c r="F42" s="16">
        <v>6.4000000000000003E-3</v>
      </c>
      <c r="G42" s="16"/>
    </row>
    <row r="43" spans="1:7" x14ac:dyDescent="0.35">
      <c r="A43" s="13" t="s">
        <v>932</v>
      </c>
      <c r="B43" s="33" t="s">
        <v>933</v>
      </c>
      <c r="C43" s="33" t="s">
        <v>523</v>
      </c>
      <c r="D43" s="14">
        <v>11475</v>
      </c>
      <c r="E43" s="15">
        <v>208.09</v>
      </c>
      <c r="F43" s="16">
        <v>6.4000000000000003E-3</v>
      </c>
      <c r="G43" s="16"/>
    </row>
    <row r="44" spans="1:7" x14ac:dyDescent="0.35">
      <c r="A44" s="13" t="s">
        <v>677</v>
      </c>
      <c r="B44" s="33" t="s">
        <v>678</v>
      </c>
      <c r="C44" s="33" t="s">
        <v>562</v>
      </c>
      <c r="D44" s="14">
        <v>5393</v>
      </c>
      <c r="E44" s="15">
        <v>207.64</v>
      </c>
      <c r="F44" s="16">
        <v>6.3E-3</v>
      </c>
      <c r="G44" s="16"/>
    </row>
    <row r="45" spans="1:7" x14ac:dyDescent="0.35">
      <c r="A45" s="13" t="s">
        <v>68</v>
      </c>
      <c r="B45" s="33" t="s">
        <v>69</v>
      </c>
      <c r="C45" s="33" t="s">
        <v>16</v>
      </c>
      <c r="D45" s="14">
        <v>97357</v>
      </c>
      <c r="E45" s="15">
        <v>206.72</v>
      </c>
      <c r="F45" s="16">
        <v>6.3E-3</v>
      </c>
      <c r="G45" s="16"/>
    </row>
    <row r="46" spans="1:7" x14ac:dyDescent="0.35">
      <c r="A46" s="13" t="s">
        <v>934</v>
      </c>
      <c r="B46" s="33" t="s">
        <v>935</v>
      </c>
      <c r="C46" s="33" t="s">
        <v>556</v>
      </c>
      <c r="D46" s="14">
        <v>2292</v>
      </c>
      <c r="E46" s="15">
        <v>197.35</v>
      </c>
      <c r="F46" s="16">
        <v>6.0000000000000001E-3</v>
      </c>
      <c r="G46" s="16"/>
    </row>
    <row r="47" spans="1:7" x14ac:dyDescent="0.35">
      <c r="A47" s="13" t="s">
        <v>936</v>
      </c>
      <c r="B47" s="33" t="s">
        <v>937</v>
      </c>
      <c r="C47" s="33" t="s">
        <v>84</v>
      </c>
      <c r="D47" s="14">
        <v>17672</v>
      </c>
      <c r="E47" s="15">
        <v>194.09</v>
      </c>
      <c r="F47" s="16">
        <v>5.8999999999999999E-3</v>
      </c>
      <c r="G47" s="16"/>
    </row>
    <row r="48" spans="1:7" x14ac:dyDescent="0.35">
      <c r="A48" s="13" t="s">
        <v>631</v>
      </c>
      <c r="B48" s="33" t="s">
        <v>632</v>
      </c>
      <c r="C48" s="33" t="s">
        <v>537</v>
      </c>
      <c r="D48" s="14">
        <v>1790</v>
      </c>
      <c r="E48" s="15">
        <v>188.45</v>
      </c>
      <c r="F48" s="16">
        <v>5.7999999999999996E-3</v>
      </c>
      <c r="G48" s="16"/>
    </row>
    <row r="49" spans="1:7" x14ac:dyDescent="0.35">
      <c r="A49" s="13" t="s">
        <v>33</v>
      </c>
      <c r="B49" s="33" t="s">
        <v>34</v>
      </c>
      <c r="C49" s="33" t="s">
        <v>32</v>
      </c>
      <c r="D49" s="14">
        <v>42188</v>
      </c>
      <c r="E49" s="15">
        <v>187.61</v>
      </c>
      <c r="F49" s="16">
        <v>5.7000000000000002E-3</v>
      </c>
      <c r="G49" s="16"/>
    </row>
    <row r="50" spans="1:7" x14ac:dyDescent="0.35">
      <c r="A50" s="13" t="s">
        <v>40</v>
      </c>
      <c r="B50" s="33" t="s">
        <v>41</v>
      </c>
      <c r="C50" s="33" t="s">
        <v>22</v>
      </c>
      <c r="D50" s="14">
        <v>41805</v>
      </c>
      <c r="E50" s="15">
        <v>183.42</v>
      </c>
      <c r="F50" s="16">
        <v>5.5999999999999999E-3</v>
      </c>
      <c r="G50" s="16"/>
    </row>
    <row r="51" spans="1:7" x14ac:dyDescent="0.35">
      <c r="A51" s="13" t="s">
        <v>650</v>
      </c>
      <c r="B51" s="33" t="s">
        <v>651</v>
      </c>
      <c r="C51" s="33" t="s">
        <v>114</v>
      </c>
      <c r="D51" s="14">
        <v>23009</v>
      </c>
      <c r="E51" s="15">
        <v>181.46</v>
      </c>
      <c r="F51" s="16">
        <v>5.4999999999999997E-3</v>
      </c>
      <c r="G51" s="16"/>
    </row>
    <row r="52" spans="1:7" x14ac:dyDescent="0.35">
      <c r="A52" s="13" t="s">
        <v>64</v>
      </c>
      <c r="B52" s="33" t="s">
        <v>65</v>
      </c>
      <c r="C52" s="33" t="s">
        <v>55</v>
      </c>
      <c r="D52" s="14">
        <v>16496</v>
      </c>
      <c r="E52" s="15">
        <v>178.06</v>
      </c>
      <c r="F52" s="16">
        <v>5.4000000000000003E-3</v>
      </c>
      <c r="G52" s="16"/>
    </row>
    <row r="53" spans="1:7" x14ac:dyDescent="0.35">
      <c r="A53" s="13" t="s">
        <v>56</v>
      </c>
      <c r="B53" s="33" t="s">
        <v>57</v>
      </c>
      <c r="C53" s="33" t="s">
        <v>29</v>
      </c>
      <c r="D53" s="14">
        <v>1396</v>
      </c>
      <c r="E53" s="15">
        <v>176.97</v>
      </c>
      <c r="F53" s="16">
        <v>5.4000000000000003E-3</v>
      </c>
      <c r="G53" s="16"/>
    </row>
    <row r="54" spans="1:7" x14ac:dyDescent="0.35">
      <c r="A54" s="13" t="s">
        <v>600</v>
      </c>
      <c r="B54" s="33" t="s">
        <v>601</v>
      </c>
      <c r="C54" s="33" t="s">
        <v>556</v>
      </c>
      <c r="D54" s="14">
        <v>7912</v>
      </c>
      <c r="E54" s="15">
        <v>176.8</v>
      </c>
      <c r="F54" s="16">
        <v>5.4000000000000003E-3</v>
      </c>
      <c r="G54" s="16"/>
    </row>
    <row r="55" spans="1:7" x14ac:dyDescent="0.35">
      <c r="A55" s="13" t="s">
        <v>619</v>
      </c>
      <c r="B55" s="33" t="s">
        <v>620</v>
      </c>
      <c r="C55" s="33" t="s">
        <v>44</v>
      </c>
      <c r="D55" s="14">
        <v>58181</v>
      </c>
      <c r="E55" s="15">
        <v>175.56</v>
      </c>
      <c r="F55" s="16">
        <v>5.4000000000000003E-3</v>
      </c>
      <c r="G55" s="16"/>
    </row>
    <row r="56" spans="1:7" x14ac:dyDescent="0.35">
      <c r="A56" s="13" t="s">
        <v>577</v>
      </c>
      <c r="B56" s="33" t="s">
        <v>578</v>
      </c>
      <c r="C56" s="33" t="s">
        <v>501</v>
      </c>
      <c r="D56" s="14">
        <v>14574</v>
      </c>
      <c r="E56" s="15">
        <v>172.82</v>
      </c>
      <c r="F56" s="16">
        <v>5.3E-3</v>
      </c>
      <c r="G56" s="16"/>
    </row>
    <row r="57" spans="1:7" x14ac:dyDescent="0.35">
      <c r="A57" s="13" t="s">
        <v>528</v>
      </c>
      <c r="B57" s="33" t="s">
        <v>529</v>
      </c>
      <c r="C57" s="33" t="s">
        <v>501</v>
      </c>
      <c r="D57" s="14">
        <v>12427</v>
      </c>
      <c r="E57" s="15">
        <v>172.62</v>
      </c>
      <c r="F57" s="16">
        <v>5.3E-3</v>
      </c>
      <c r="G57" s="16"/>
    </row>
    <row r="58" spans="1:7" x14ac:dyDescent="0.35">
      <c r="A58" s="13" t="s">
        <v>938</v>
      </c>
      <c r="B58" s="33" t="s">
        <v>939</v>
      </c>
      <c r="C58" s="33" t="s">
        <v>13</v>
      </c>
      <c r="D58" s="14">
        <v>84109</v>
      </c>
      <c r="E58" s="15">
        <v>170.13</v>
      </c>
      <c r="F58" s="16">
        <v>5.1999999999999998E-3</v>
      </c>
      <c r="G58" s="16"/>
    </row>
    <row r="59" spans="1:7" x14ac:dyDescent="0.35">
      <c r="A59" s="13" t="s">
        <v>560</v>
      </c>
      <c r="B59" s="33" t="s">
        <v>561</v>
      </c>
      <c r="C59" s="33" t="s">
        <v>562</v>
      </c>
      <c r="D59" s="14">
        <v>63539</v>
      </c>
      <c r="E59" s="15">
        <v>168.35</v>
      </c>
      <c r="F59" s="16">
        <v>5.1000000000000004E-3</v>
      </c>
      <c r="G59" s="16"/>
    </row>
    <row r="60" spans="1:7" x14ac:dyDescent="0.35">
      <c r="A60" s="13" t="s">
        <v>940</v>
      </c>
      <c r="B60" s="33" t="s">
        <v>941</v>
      </c>
      <c r="C60" s="33" t="s">
        <v>55</v>
      </c>
      <c r="D60" s="14">
        <v>2997</v>
      </c>
      <c r="E60" s="15">
        <v>165.12</v>
      </c>
      <c r="F60" s="16">
        <v>5.0000000000000001E-3</v>
      </c>
      <c r="G60" s="16"/>
    </row>
    <row r="61" spans="1:7" x14ac:dyDescent="0.35">
      <c r="A61" s="13" t="s">
        <v>604</v>
      </c>
      <c r="B61" s="33" t="s">
        <v>605</v>
      </c>
      <c r="C61" s="33" t="s">
        <v>106</v>
      </c>
      <c r="D61" s="14">
        <v>6320</v>
      </c>
      <c r="E61" s="15">
        <v>161.93</v>
      </c>
      <c r="F61" s="16">
        <v>4.8999999999999998E-3</v>
      </c>
      <c r="G61" s="16"/>
    </row>
    <row r="62" spans="1:7" x14ac:dyDescent="0.35">
      <c r="A62" s="13" t="s">
        <v>942</v>
      </c>
      <c r="B62" s="33" t="s">
        <v>943</v>
      </c>
      <c r="C62" s="33" t="s">
        <v>79</v>
      </c>
      <c r="D62" s="14">
        <v>53350</v>
      </c>
      <c r="E62" s="15">
        <v>159.33000000000001</v>
      </c>
      <c r="F62" s="16">
        <v>4.8999999999999998E-3</v>
      </c>
      <c r="G62" s="16"/>
    </row>
    <row r="63" spans="1:7" x14ac:dyDescent="0.35">
      <c r="A63" s="13" t="s">
        <v>45</v>
      </c>
      <c r="B63" s="33" t="s">
        <v>46</v>
      </c>
      <c r="C63" s="33" t="s">
        <v>13</v>
      </c>
      <c r="D63" s="14">
        <v>764241</v>
      </c>
      <c r="E63" s="15">
        <v>158.35</v>
      </c>
      <c r="F63" s="16">
        <v>4.7999999999999996E-3</v>
      </c>
      <c r="G63" s="16"/>
    </row>
    <row r="64" spans="1:7" x14ac:dyDescent="0.35">
      <c r="A64" s="13" t="s">
        <v>944</v>
      </c>
      <c r="B64" s="33" t="s">
        <v>945</v>
      </c>
      <c r="C64" s="33" t="s">
        <v>44</v>
      </c>
      <c r="D64" s="14">
        <v>59462</v>
      </c>
      <c r="E64" s="15">
        <v>157.86000000000001</v>
      </c>
      <c r="F64" s="16">
        <v>4.7999999999999996E-3</v>
      </c>
      <c r="G64" s="16"/>
    </row>
    <row r="65" spans="1:7" x14ac:dyDescent="0.35">
      <c r="A65" s="13" t="s">
        <v>110</v>
      </c>
      <c r="B65" s="33" t="s">
        <v>111</v>
      </c>
      <c r="C65" s="33" t="s">
        <v>52</v>
      </c>
      <c r="D65" s="14">
        <v>17041</v>
      </c>
      <c r="E65" s="15">
        <v>157.58000000000001</v>
      </c>
      <c r="F65" s="16">
        <v>4.7999999999999996E-3</v>
      </c>
      <c r="G65" s="16"/>
    </row>
    <row r="66" spans="1:7" x14ac:dyDescent="0.35">
      <c r="A66" s="13" t="s">
        <v>493</v>
      </c>
      <c r="B66" s="33" t="s">
        <v>494</v>
      </c>
      <c r="C66" s="33" t="s">
        <v>55</v>
      </c>
      <c r="D66" s="14">
        <v>4668</v>
      </c>
      <c r="E66" s="15">
        <v>156.54</v>
      </c>
      <c r="F66" s="16">
        <v>4.7999999999999996E-3</v>
      </c>
      <c r="G66" s="16"/>
    </row>
    <row r="67" spans="1:7" x14ac:dyDescent="0.35">
      <c r="A67" s="13" t="s">
        <v>946</v>
      </c>
      <c r="B67" s="33" t="s">
        <v>947</v>
      </c>
      <c r="C67" s="33" t="s">
        <v>119</v>
      </c>
      <c r="D67" s="14">
        <v>155320</v>
      </c>
      <c r="E67" s="15">
        <v>156.30000000000001</v>
      </c>
      <c r="F67" s="16">
        <v>4.7999999999999996E-3</v>
      </c>
      <c r="G67" s="16"/>
    </row>
    <row r="68" spans="1:7" x14ac:dyDescent="0.35">
      <c r="A68" s="13" t="s">
        <v>948</v>
      </c>
      <c r="B68" s="33" t="s">
        <v>949</v>
      </c>
      <c r="C68" s="33" t="s">
        <v>583</v>
      </c>
      <c r="D68" s="14">
        <v>24382</v>
      </c>
      <c r="E68" s="15">
        <v>155.41</v>
      </c>
      <c r="F68" s="16">
        <v>4.7000000000000002E-3</v>
      </c>
      <c r="G68" s="16"/>
    </row>
    <row r="69" spans="1:7" x14ac:dyDescent="0.35">
      <c r="A69" s="13" t="s">
        <v>950</v>
      </c>
      <c r="B69" s="33" t="s">
        <v>951</v>
      </c>
      <c r="C69" s="33" t="s">
        <v>537</v>
      </c>
      <c r="D69" s="14">
        <v>9912</v>
      </c>
      <c r="E69" s="15">
        <v>154.76</v>
      </c>
      <c r="F69" s="16">
        <v>4.7000000000000002E-3</v>
      </c>
      <c r="G69" s="16"/>
    </row>
    <row r="70" spans="1:7" x14ac:dyDescent="0.35">
      <c r="A70" s="13" t="s">
        <v>575</v>
      </c>
      <c r="B70" s="33" t="s">
        <v>576</v>
      </c>
      <c r="C70" s="33" t="s">
        <v>13</v>
      </c>
      <c r="D70" s="14">
        <v>15383</v>
      </c>
      <c r="E70" s="15">
        <v>152.37</v>
      </c>
      <c r="F70" s="16">
        <v>4.5999999999999999E-3</v>
      </c>
      <c r="G70" s="16"/>
    </row>
    <row r="71" spans="1:7" x14ac:dyDescent="0.35">
      <c r="A71" s="13" t="s">
        <v>61</v>
      </c>
      <c r="B71" s="33" t="s">
        <v>62</v>
      </c>
      <c r="C71" s="33" t="s">
        <v>63</v>
      </c>
      <c r="D71" s="14">
        <v>12175</v>
      </c>
      <c r="E71" s="15">
        <v>148.58000000000001</v>
      </c>
      <c r="F71" s="16">
        <v>4.4999999999999997E-3</v>
      </c>
      <c r="G71" s="16"/>
    </row>
    <row r="72" spans="1:7" x14ac:dyDescent="0.35">
      <c r="A72" s="13" t="s">
        <v>952</v>
      </c>
      <c r="B72" s="33" t="s">
        <v>953</v>
      </c>
      <c r="C72" s="33" t="s">
        <v>63</v>
      </c>
      <c r="D72" s="14">
        <v>2547</v>
      </c>
      <c r="E72" s="15">
        <v>143.63999999999999</v>
      </c>
      <c r="F72" s="16">
        <v>4.4000000000000003E-3</v>
      </c>
      <c r="G72" s="16"/>
    </row>
    <row r="73" spans="1:7" x14ac:dyDescent="0.35">
      <c r="A73" s="13" t="s">
        <v>47</v>
      </c>
      <c r="B73" s="33" t="s">
        <v>48</v>
      </c>
      <c r="C73" s="33" t="s">
        <v>49</v>
      </c>
      <c r="D73" s="14">
        <v>19982</v>
      </c>
      <c r="E73" s="15">
        <v>143.55000000000001</v>
      </c>
      <c r="F73" s="16">
        <v>4.4000000000000003E-3</v>
      </c>
      <c r="G73" s="16"/>
    </row>
    <row r="74" spans="1:7" x14ac:dyDescent="0.35">
      <c r="A74" s="13" t="s">
        <v>954</v>
      </c>
      <c r="B74" s="33" t="s">
        <v>955</v>
      </c>
      <c r="C74" s="33" t="s">
        <v>562</v>
      </c>
      <c r="D74" s="14">
        <v>554</v>
      </c>
      <c r="E74" s="15">
        <v>141.61000000000001</v>
      </c>
      <c r="F74" s="16">
        <v>4.3E-3</v>
      </c>
      <c r="G74" s="16"/>
    </row>
    <row r="75" spans="1:7" x14ac:dyDescent="0.35">
      <c r="A75" s="13" t="s">
        <v>80</v>
      </c>
      <c r="B75" s="33" t="s">
        <v>81</v>
      </c>
      <c r="C75" s="33" t="s">
        <v>63</v>
      </c>
      <c r="D75" s="14">
        <v>6555</v>
      </c>
      <c r="E75" s="15">
        <v>140.06</v>
      </c>
      <c r="F75" s="16">
        <v>4.3E-3</v>
      </c>
      <c r="G75" s="16"/>
    </row>
    <row r="76" spans="1:7" x14ac:dyDescent="0.35">
      <c r="A76" s="13" t="s">
        <v>70</v>
      </c>
      <c r="B76" s="33" t="s">
        <v>71</v>
      </c>
      <c r="C76" s="33" t="s">
        <v>16</v>
      </c>
      <c r="D76" s="14">
        <v>11066</v>
      </c>
      <c r="E76" s="15">
        <v>139.94999999999999</v>
      </c>
      <c r="F76" s="16">
        <v>4.3E-3</v>
      </c>
      <c r="G76" s="16"/>
    </row>
    <row r="77" spans="1:7" x14ac:dyDescent="0.35">
      <c r="A77" s="13" t="s">
        <v>50</v>
      </c>
      <c r="B77" s="33" t="s">
        <v>51</v>
      </c>
      <c r="C77" s="33" t="s">
        <v>52</v>
      </c>
      <c r="D77" s="14">
        <v>39036</v>
      </c>
      <c r="E77" s="15">
        <v>138.41999999999999</v>
      </c>
      <c r="F77" s="16">
        <v>4.1999999999999997E-3</v>
      </c>
      <c r="G77" s="16"/>
    </row>
    <row r="78" spans="1:7" x14ac:dyDescent="0.35">
      <c r="A78" s="13" t="s">
        <v>554</v>
      </c>
      <c r="B78" s="33" t="s">
        <v>555</v>
      </c>
      <c r="C78" s="33" t="s">
        <v>556</v>
      </c>
      <c r="D78" s="14">
        <v>2685</v>
      </c>
      <c r="E78" s="15">
        <v>136.41</v>
      </c>
      <c r="F78" s="16">
        <v>4.1999999999999997E-3</v>
      </c>
      <c r="G78" s="16"/>
    </row>
    <row r="79" spans="1:7" x14ac:dyDescent="0.35">
      <c r="A79" s="13" t="s">
        <v>621</v>
      </c>
      <c r="B79" s="33" t="s">
        <v>622</v>
      </c>
      <c r="C79" s="33" t="s">
        <v>103</v>
      </c>
      <c r="D79" s="14">
        <v>8122</v>
      </c>
      <c r="E79" s="15">
        <v>134.71</v>
      </c>
      <c r="F79" s="16">
        <v>4.1000000000000003E-3</v>
      </c>
      <c r="G79" s="16"/>
    </row>
    <row r="80" spans="1:7" x14ac:dyDescent="0.35">
      <c r="A80" s="13" t="s">
        <v>956</v>
      </c>
      <c r="B80" s="33" t="s">
        <v>957</v>
      </c>
      <c r="C80" s="33" t="s">
        <v>55</v>
      </c>
      <c r="D80" s="14">
        <v>6735</v>
      </c>
      <c r="E80" s="15">
        <v>134.26</v>
      </c>
      <c r="F80" s="16">
        <v>4.1000000000000003E-3</v>
      </c>
      <c r="G80" s="16"/>
    </row>
    <row r="81" spans="1:7" x14ac:dyDescent="0.35">
      <c r="A81" s="13" t="s">
        <v>107</v>
      </c>
      <c r="B81" s="33" t="s">
        <v>108</v>
      </c>
      <c r="C81" s="33" t="s">
        <v>109</v>
      </c>
      <c r="D81" s="14">
        <v>25642</v>
      </c>
      <c r="E81" s="15">
        <v>132.94999999999999</v>
      </c>
      <c r="F81" s="16">
        <v>4.1000000000000003E-3</v>
      </c>
      <c r="G81" s="16"/>
    </row>
    <row r="82" spans="1:7" x14ac:dyDescent="0.35">
      <c r="A82" s="13" t="s">
        <v>117</v>
      </c>
      <c r="B82" s="33" t="s">
        <v>118</v>
      </c>
      <c r="C82" s="33" t="s">
        <v>119</v>
      </c>
      <c r="D82" s="14">
        <v>8689</v>
      </c>
      <c r="E82" s="15">
        <v>132.16</v>
      </c>
      <c r="F82" s="16">
        <v>4.0000000000000001E-3</v>
      </c>
      <c r="G82" s="16"/>
    </row>
    <row r="83" spans="1:7" x14ac:dyDescent="0.35">
      <c r="A83" s="13" t="s">
        <v>895</v>
      </c>
      <c r="B83" s="33" t="s">
        <v>896</v>
      </c>
      <c r="C83" s="33" t="s">
        <v>39</v>
      </c>
      <c r="D83" s="14">
        <v>1306</v>
      </c>
      <c r="E83" s="15">
        <v>130.24</v>
      </c>
      <c r="F83" s="16">
        <v>4.0000000000000001E-3</v>
      </c>
      <c r="G83" s="16"/>
    </row>
    <row r="84" spans="1:7" x14ac:dyDescent="0.35">
      <c r="A84" s="13" t="s">
        <v>663</v>
      </c>
      <c r="B84" s="33" t="s">
        <v>664</v>
      </c>
      <c r="C84" s="33" t="s">
        <v>39</v>
      </c>
      <c r="D84" s="14">
        <v>1621</v>
      </c>
      <c r="E84" s="15">
        <v>129.85</v>
      </c>
      <c r="F84" s="16">
        <v>4.0000000000000001E-3</v>
      </c>
      <c r="G84" s="16"/>
    </row>
    <row r="85" spans="1:7" x14ac:dyDescent="0.35">
      <c r="A85" s="13" t="s">
        <v>598</v>
      </c>
      <c r="B85" s="33" t="s">
        <v>599</v>
      </c>
      <c r="C85" s="33" t="s">
        <v>79</v>
      </c>
      <c r="D85" s="14">
        <v>8282</v>
      </c>
      <c r="E85" s="15">
        <v>129.72999999999999</v>
      </c>
      <c r="F85" s="16">
        <v>4.0000000000000001E-3</v>
      </c>
      <c r="G85" s="16"/>
    </row>
    <row r="86" spans="1:7" x14ac:dyDescent="0.35">
      <c r="A86" s="13" t="s">
        <v>958</v>
      </c>
      <c r="B86" s="33" t="s">
        <v>959</v>
      </c>
      <c r="C86" s="33" t="s">
        <v>109</v>
      </c>
      <c r="D86" s="14">
        <v>5732</v>
      </c>
      <c r="E86" s="15">
        <v>129.22999999999999</v>
      </c>
      <c r="F86" s="16">
        <v>3.8999999999999998E-3</v>
      </c>
      <c r="G86" s="16"/>
    </row>
    <row r="87" spans="1:7" x14ac:dyDescent="0.35">
      <c r="A87" s="13" t="s">
        <v>960</v>
      </c>
      <c r="B87" s="33" t="s">
        <v>961</v>
      </c>
      <c r="C87" s="33" t="s">
        <v>962</v>
      </c>
      <c r="D87" s="14">
        <v>2663</v>
      </c>
      <c r="E87" s="15">
        <v>128.55000000000001</v>
      </c>
      <c r="F87" s="16">
        <v>3.8999999999999998E-3</v>
      </c>
      <c r="G87" s="16"/>
    </row>
    <row r="88" spans="1:7" x14ac:dyDescent="0.35">
      <c r="A88" s="13" t="s">
        <v>87</v>
      </c>
      <c r="B88" s="33" t="s">
        <v>88</v>
      </c>
      <c r="C88" s="33" t="s">
        <v>89</v>
      </c>
      <c r="D88" s="14">
        <v>4648</v>
      </c>
      <c r="E88" s="15">
        <v>127.98</v>
      </c>
      <c r="F88" s="16">
        <v>3.8999999999999998E-3</v>
      </c>
      <c r="G88" s="16"/>
    </row>
    <row r="89" spans="1:7" x14ac:dyDescent="0.35">
      <c r="A89" s="13" t="s">
        <v>93</v>
      </c>
      <c r="B89" s="33" t="s">
        <v>94</v>
      </c>
      <c r="C89" s="33" t="s">
        <v>95</v>
      </c>
      <c r="D89" s="14">
        <v>45753</v>
      </c>
      <c r="E89" s="15">
        <v>127.97</v>
      </c>
      <c r="F89" s="16">
        <v>3.8999999999999998E-3</v>
      </c>
      <c r="G89" s="16"/>
    </row>
    <row r="90" spans="1:7" x14ac:dyDescent="0.35">
      <c r="A90" s="13" t="s">
        <v>17</v>
      </c>
      <c r="B90" s="33" t="s">
        <v>18</v>
      </c>
      <c r="C90" s="33" t="s">
        <v>19</v>
      </c>
      <c r="D90" s="14">
        <v>1201891</v>
      </c>
      <c r="E90" s="15">
        <v>127.28</v>
      </c>
      <c r="F90" s="16">
        <v>3.8999999999999998E-3</v>
      </c>
      <c r="G90" s="16"/>
    </row>
    <row r="91" spans="1:7" x14ac:dyDescent="0.35">
      <c r="A91" s="13" t="s">
        <v>671</v>
      </c>
      <c r="B91" s="33" t="s">
        <v>672</v>
      </c>
      <c r="C91" s="33" t="s">
        <v>537</v>
      </c>
      <c r="D91" s="14">
        <v>5326</v>
      </c>
      <c r="E91" s="15">
        <v>126.56</v>
      </c>
      <c r="F91" s="16">
        <v>3.8999999999999998E-3</v>
      </c>
      <c r="G91" s="16"/>
    </row>
    <row r="92" spans="1:7" x14ac:dyDescent="0.35">
      <c r="A92" s="13" t="s">
        <v>27</v>
      </c>
      <c r="B92" s="33" t="s">
        <v>28</v>
      </c>
      <c r="C92" s="33" t="s">
        <v>29</v>
      </c>
      <c r="D92" s="14">
        <v>4500</v>
      </c>
      <c r="E92" s="15">
        <v>125.99</v>
      </c>
      <c r="F92" s="16">
        <v>3.8E-3</v>
      </c>
      <c r="G92" s="16"/>
    </row>
    <row r="93" spans="1:7" x14ac:dyDescent="0.35">
      <c r="A93" s="13" t="s">
        <v>967</v>
      </c>
      <c r="B93" s="33" t="s">
        <v>968</v>
      </c>
      <c r="C93" s="33" t="s">
        <v>89</v>
      </c>
      <c r="D93" s="14">
        <v>88</v>
      </c>
      <c r="E93" s="15">
        <v>124.07</v>
      </c>
      <c r="F93" s="16">
        <v>3.8E-3</v>
      </c>
      <c r="G93" s="16"/>
    </row>
    <row r="94" spans="1:7" x14ac:dyDescent="0.35">
      <c r="A94" s="13" t="s">
        <v>963</v>
      </c>
      <c r="B94" s="33" t="s">
        <v>964</v>
      </c>
      <c r="C94" s="33" t="s">
        <v>737</v>
      </c>
      <c r="D94" s="14">
        <v>150452</v>
      </c>
      <c r="E94" s="15">
        <v>122.98</v>
      </c>
      <c r="F94" s="16">
        <v>3.8E-3</v>
      </c>
      <c r="G94" s="16"/>
    </row>
    <row r="95" spans="1:7" x14ac:dyDescent="0.35">
      <c r="A95" s="13" t="s">
        <v>685</v>
      </c>
      <c r="B95" s="33" t="s">
        <v>686</v>
      </c>
      <c r="C95" s="33" t="s">
        <v>100</v>
      </c>
      <c r="D95" s="14">
        <v>11065</v>
      </c>
      <c r="E95" s="15">
        <v>122.11</v>
      </c>
      <c r="F95" s="16">
        <v>3.7000000000000002E-3</v>
      </c>
      <c r="G95" s="16"/>
    </row>
    <row r="96" spans="1:7" x14ac:dyDescent="0.35">
      <c r="A96" s="13" t="s">
        <v>965</v>
      </c>
      <c r="B96" s="33" t="s">
        <v>966</v>
      </c>
      <c r="C96" s="33" t="s">
        <v>63</v>
      </c>
      <c r="D96" s="14">
        <v>31067</v>
      </c>
      <c r="E96" s="15">
        <v>121.1</v>
      </c>
      <c r="F96" s="16">
        <v>3.7000000000000002E-3</v>
      </c>
      <c r="G96" s="16"/>
    </row>
    <row r="97" spans="1:7" x14ac:dyDescent="0.35">
      <c r="A97" s="13" t="s">
        <v>892</v>
      </c>
      <c r="B97" s="33" t="s">
        <v>893</v>
      </c>
      <c r="C97" s="33" t="s">
        <v>894</v>
      </c>
      <c r="D97" s="14">
        <v>26744</v>
      </c>
      <c r="E97" s="15">
        <v>115.17</v>
      </c>
      <c r="F97" s="16">
        <v>3.5000000000000001E-3</v>
      </c>
      <c r="G97" s="16"/>
    </row>
    <row r="98" spans="1:7" x14ac:dyDescent="0.35">
      <c r="A98" s="13" t="s">
        <v>969</v>
      </c>
      <c r="B98" s="33" t="s">
        <v>970</v>
      </c>
      <c r="C98" s="33" t="s">
        <v>55</v>
      </c>
      <c r="D98" s="14">
        <v>33393</v>
      </c>
      <c r="E98" s="15">
        <v>115.02</v>
      </c>
      <c r="F98" s="16">
        <v>3.5000000000000001E-3</v>
      </c>
      <c r="G98" s="16"/>
    </row>
    <row r="99" spans="1:7" x14ac:dyDescent="0.35">
      <c r="A99" s="13" t="s">
        <v>602</v>
      </c>
      <c r="B99" s="33" t="s">
        <v>603</v>
      </c>
      <c r="C99" s="33" t="s">
        <v>95</v>
      </c>
      <c r="D99" s="14">
        <v>23741</v>
      </c>
      <c r="E99" s="15">
        <v>114.88</v>
      </c>
      <c r="F99" s="16">
        <v>3.5000000000000001E-3</v>
      </c>
      <c r="G99" s="16"/>
    </row>
    <row r="100" spans="1:7" x14ac:dyDescent="0.35">
      <c r="A100" s="13" t="s">
        <v>687</v>
      </c>
      <c r="B100" s="33" t="s">
        <v>688</v>
      </c>
      <c r="C100" s="33" t="s">
        <v>583</v>
      </c>
      <c r="D100" s="14">
        <v>5145</v>
      </c>
      <c r="E100" s="15">
        <v>114.22</v>
      </c>
      <c r="F100" s="16">
        <v>3.5000000000000001E-3</v>
      </c>
      <c r="G100" s="16"/>
    </row>
    <row r="101" spans="1:7" x14ac:dyDescent="0.35">
      <c r="A101" s="13" t="s">
        <v>579</v>
      </c>
      <c r="B101" s="33" t="s">
        <v>580</v>
      </c>
      <c r="C101" s="33" t="s">
        <v>501</v>
      </c>
      <c r="D101" s="14">
        <v>4964</v>
      </c>
      <c r="E101" s="15">
        <v>114</v>
      </c>
      <c r="F101" s="16">
        <v>3.5000000000000001E-3</v>
      </c>
      <c r="G101" s="16"/>
    </row>
    <row r="102" spans="1:7" x14ac:dyDescent="0.35">
      <c r="A102" s="13" t="s">
        <v>971</v>
      </c>
      <c r="B102" s="33" t="s">
        <v>972</v>
      </c>
      <c r="C102" s="33" t="s">
        <v>562</v>
      </c>
      <c r="D102" s="14">
        <v>4170</v>
      </c>
      <c r="E102" s="15">
        <v>112.98</v>
      </c>
      <c r="F102" s="16">
        <v>3.3999999999999998E-3</v>
      </c>
      <c r="G102" s="16"/>
    </row>
    <row r="103" spans="1:7" x14ac:dyDescent="0.35">
      <c r="A103" s="13" t="s">
        <v>623</v>
      </c>
      <c r="B103" s="33" t="s">
        <v>624</v>
      </c>
      <c r="C103" s="33" t="s">
        <v>103</v>
      </c>
      <c r="D103" s="14">
        <v>6493</v>
      </c>
      <c r="E103" s="15">
        <v>112.39</v>
      </c>
      <c r="F103" s="16">
        <v>3.3999999999999998E-3</v>
      </c>
      <c r="G103" s="16"/>
    </row>
    <row r="104" spans="1:7" x14ac:dyDescent="0.35">
      <c r="A104" s="13" t="s">
        <v>973</v>
      </c>
      <c r="B104" s="33" t="s">
        <v>974</v>
      </c>
      <c r="C104" s="33" t="s">
        <v>523</v>
      </c>
      <c r="D104" s="14">
        <v>17104</v>
      </c>
      <c r="E104" s="15">
        <v>111.95</v>
      </c>
      <c r="F104" s="16">
        <v>3.3999999999999998E-3</v>
      </c>
      <c r="G104" s="16"/>
    </row>
    <row r="105" spans="1:7" x14ac:dyDescent="0.35">
      <c r="A105" s="13" t="s">
        <v>975</v>
      </c>
      <c r="B105" s="33" t="s">
        <v>976</v>
      </c>
      <c r="C105" s="33" t="s">
        <v>556</v>
      </c>
      <c r="D105" s="14">
        <v>2807</v>
      </c>
      <c r="E105" s="15">
        <v>111.58</v>
      </c>
      <c r="F105" s="16">
        <v>3.3999999999999998E-3</v>
      </c>
      <c r="G105" s="16"/>
    </row>
    <row r="106" spans="1:7" x14ac:dyDescent="0.35">
      <c r="A106" s="13" t="s">
        <v>652</v>
      </c>
      <c r="B106" s="33" t="s">
        <v>653</v>
      </c>
      <c r="C106" s="33" t="s">
        <v>63</v>
      </c>
      <c r="D106" s="14">
        <v>4924</v>
      </c>
      <c r="E106" s="15">
        <v>110.67</v>
      </c>
      <c r="F106" s="16">
        <v>3.3999999999999998E-3</v>
      </c>
      <c r="G106" s="16"/>
    </row>
    <row r="107" spans="1:7" x14ac:dyDescent="0.35">
      <c r="A107" s="13" t="s">
        <v>977</v>
      </c>
      <c r="B107" s="33" t="s">
        <v>978</v>
      </c>
      <c r="C107" s="33" t="s">
        <v>583</v>
      </c>
      <c r="D107" s="14">
        <v>3526</v>
      </c>
      <c r="E107" s="15">
        <v>109.92</v>
      </c>
      <c r="F107" s="16">
        <v>3.3999999999999998E-3</v>
      </c>
      <c r="G107" s="16"/>
    </row>
    <row r="108" spans="1:7" x14ac:dyDescent="0.35">
      <c r="A108" s="13" t="s">
        <v>596</v>
      </c>
      <c r="B108" s="33" t="s">
        <v>597</v>
      </c>
      <c r="C108" s="33" t="s">
        <v>537</v>
      </c>
      <c r="D108" s="14">
        <v>5649</v>
      </c>
      <c r="E108" s="15">
        <v>109.66</v>
      </c>
      <c r="F108" s="16">
        <v>3.3E-3</v>
      </c>
      <c r="G108" s="16"/>
    </row>
    <row r="109" spans="1:7" x14ac:dyDescent="0.35">
      <c r="A109" s="13" t="s">
        <v>656</v>
      </c>
      <c r="B109" s="33" t="s">
        <v>657</v>
      </c>
      <c r="C109" s="33" t="s">
        <v>44</v>
      </c>
      <c r="D109" s="14">
        <v>92648</v>
      </c>
      <c r="E109" s="15">
        <v>109.12</v>
      </c>
      <c r="F109" s="16">
        <v>3.3E-3</v>
      </c>
      <c r="G109" s="16"/>
    </row>
    <row r="110" spans="1:7" x14ac:dyDescent="0.35">
      <c r="A110" s="13" t="s">
        <v>665</v>
      </c>
      <c r="B110" s="33" t="s">
        <v>666</v>
      </c>
      <c r="C110" s="33" t="s">
        <v>532</v>
      </c>
      <c r="D110" s="14">
        <v>8445</v>
      </c>
      <c r="E110" s="15">
        <v>109.08</v>
      </c>
      <c r="F110" s="16">
        <v>3.3E-3</v>
      </c>
      <c r="G110" s="16"/>
    </row>
    <row r="111" spans="1:7" x14ac:dyDescent="0.35">
      <c r="A111" s="13" t="s">
        <v>979</v>
      </c>
      <c r="B111" s="33" t="s">
        <v>980</v>
      </c>
      <c r="C111" s="33" t="s">
        <v>16</v>
      </c>
      <c r="D111" s="14">
        <v>13917</v>
      </c>
      <c r="E111" s="15">
        <v>108.04</v>
      </c>
      <c r="F111" s="16">
        <v>3.3E-3</v>
      </c>
      <c r="G111" s="16"/>
    </row>
    <row r="112" spans="1:7" x14ac:dyDescent="0.35">
      <c r="A112" s="13" t="s">
        <v>981</v>
      </c>
      <c r="B112" s="33" t="s">
        <v>982</v>
      </c>
      <c r="C112" s="33" t="s">
        <v>55</v>
      </c>
      <c r="D112" s="14">
        <v>28797</v>
      </c>
      <c r="E112" s="15">
        <v>107.79</v>
      </c>
      <c r="F112" s="16">
        <v>3.3E-3</v>
      </c>
      <c r="G112" s="16"/>
    </row>
    <row r="113" spans="1:7" x14ac:dyDescent="0.35">
      <c r="A113" s="13" t="s">
        <v>521</v>
      </c>
      <c r="B113" s="33" t="s">
        <v>522</v>
      </c>
      <c r="C113" s="33" t="s">
        <v>523</v>
      </c>
      <c r="D113" s="14">
        <v>5287</v>
      </c>
      <c r="E113" s="15">
        <v>107.71</v>
      </c>
      <c r="F113" s="16">
        <v>3.3E-3</v>
      </c>
      <c r="G113" s="16"/>
    </row>
    <row r="114" spans="1:7" x14ac:dyDescent="0.35">
      <c r="A114" s="13" t="s">
        <v>66</v>
      </c>
      <c r="B114" s="33" t="s">
        <v>67</v>
      </c>
      <c r="C114" s="33" t="s">
        <v>39</v>
      </c>
      <c r="D114" s="14">
        <v>2766</v>
      </c>
      <c r="E114" s="15">
        <v>107.04</v>
      </c>
      <c r="F114" s="16">
        <v>3.3E-3</v>
      </c>
      <c r="G114" s="16"/>
    </row>
    <row r="115" spans="1:7" x14ac:dyDescent="0.35">
      <c r="A115" s="13" t="s">
        <v>983</v>
      </c>
      <c r="B115" s="33" t="s">
        <v>984</v>
      </c>
      <c r="C115" s="33" t="s">
        <v>742</v>
      </c>
      <c r="D115" s="14">
        <v>32626</v>
      </c>
      <c r="E115" s="15">
        <v>105.51</v>
      </c>
      <c r="F115" s="16">
        <v>3.2000000000000002E-3</v>
      </c>
      <c r="G115" s="16"/>
    </row>
    <row r="116" spans="1:7" x14ac:dyDescent="0.35">
      <c r="A116" s="13" t="s">
        <v>985</v>
      </c>
      <c r="B116" s="33" t="s">
        <v>986</v>
      </c>
      <c r="C116" s="33" t="s">
        <v>89</v>
      </c>
      <c r="D116" s="14">
        <v>19511</v>
      </c>
      <c r="E116" s="15">
        <v>104.29</v>
      </c>
      <c r="F116" s="16">
        <v>3.2000000000000002E-3</v>
      </c>
      <c r="G116" s="16"/>
    </row>
    <row r="117" spans="1:7" x14ac:dyDescent="0.35">
      <c r="A117" s="13" t="s">
        <v>14</v>
      </c>
      <c r="B117" s="33" t="s">
        <v>15</v>
      </c>
      <c r="C117" s="33" t="s">
        <v>16</v>
      </c>
      <c r="D117" s="14">
        <v>62928</v>
      </c>
      <c r="E117" s="15">
        <v>104.28</v>
      </c>
      <c r="F117" s="16">
        <v>3.2000000000000002E-3</v>
      </c>
      <c r="G117" s="16"/>
    </row>
    <row r="118" spans="1:7" x14ac:dyDescent="0.35">
      <c r="A118" s="13" t="s">
        <v>987</v>
      </c>
      <c r="B118" s="33" t="s">
        <v>988</v>
      </c>
      <c r="C118" s="33" t="s">
        <v>79</v>
      </c>
      <c r="D118" s="14">
        <v>137718</v>
      </c>
      <c r="E118" s="15">
        <v>103.74</v>
      </c>
      <c r="F118" s="16">
        <v>3.2000000000000002E-3</v>
      </c>
      <c r="G118" s="16"/>
    </row>
    <row r="119" spans="1:7" x14ac:dyDescent="0.35">
      <c r="A119" s="13" t="s">
        <v>989</v>
      </c>
      <c r="B119" s="33" t="s">
        <v>990</v>
      </c>
      <c r="C119" s="33" t="s">
        <v>29</v>
      </c>
      <c r="D119" s="14">
        <v>1822</v>
      </c>
      <c r="E119" s="15">
        <v>103.05</v>
      </c>
      <c r="F119" s="16">
        <v>3.0999999999999999E-3</v>
      </c>
      <c r="G119" s="16"/>
    </row>
    <row r="120" spans="1:7" x14ac:dyDescent="0.35">
      <c r="A120" s="13" t="s">
        <v>101</v>
      </c>
      <c r="B120" s="33" t="s">
        <v>102</v>
      </c>
      <c r="C120" s="33" t="s">
        <v>103</v>
      </c>
      <c r="D120" s="14">
        <v>7343</v>
      </c>
      <c r="E120" s="15">
        <v>102.29</v>
      </c>
      <c r="F120" s="16">
        <v>3.0999999999999999E-3</v>
      </c>
      <c r="G120" s="16"/>
    </row>
    <row r="121" spans="1:7" x14ac:dyDescent="0.35">
      <c r="A121" s="13" t="s">
        <v>506</v>
      </c>
      <c r="B121" s="33" t="s">
        <v>507</v>
      </c>
      <c r="C121" s="33" t="s">
        <v>44</v>
      </c>
      <c r="D121" s="14">
        <v>2613</v>
      </c>
      <c r="E121" s="15">
        <v>101.89</v>
      </c>
      <c r="F121" s="16">
        <v>3.0999999999999999E-3</v>
      </c>
      <c r="G121" s="16"/>
    </row>
    <row r="122" spans="1:7" x14ac:dyDescent="0.35">
      <c r="A122" s="13" t="s">
        <v>533</v>
      </c>
      <c r="B122" s="33" t="s">
        <v>534</v>
      </c>
      <c r="C122" s="33" t="s">
        <v>501</v>
      </c>
      <c r="D122" s="14">
        <v>7478</v>
      </c>
      <c r="E122" s="15">
        <v>101.54</v>
      </c>
      <c r="F122" s="16">
        <v>3.0999999999999999E-3</v>
      </c>
      <c r="G122" s="16"/>
    </row>
    <row r="123" spans="1:7" x14ac:dyDescent="0.35">
      <c r="A123" s="13" t="s">
        <v>526</v>
      </c>
      <c r="B123" s="33" t="s">
        <v>527</v>
      </c>
      <c r="C123" s="33" t="s">
        <v>55</v>
      </c>
      <c r="D123" s="14">
        <v>35602</v>
      </c>
      <c r="E123" s="15">
        <v>101.09</v>
      </c>
      <c r="F123" s="16">
        <v>3.0999999999999999E-3</v>
      </c>
      <c r="G123" s="16"/>
    </row>
    <row r="124" spans="1:7" x14ac:dyDescent="0.35">
      <c r="A124" s="13" t="s">
        <v>991</v>
      </c>
      <c r="B124" s="33" t="s">
        <v>992</v>
      </c>
      <c r="C124" s="33" t="s">
        <v>55</v>
      </c>
      <c r="D124" s="14">
        <v>13048</v>
      </c>
      <c r="E124" s="15">
        <v>101.04</v>
      </c>
      <c r="F124" s="16">
        <v>3.0999999999999999E-3</v>
      </c>
      <c r="G124" s="16"/>
    </row>
    <row r="125" spans="1:7" x14ac:dyDescent="0.35">
      <c r="A125" s="13" t="s">
        <v>53</v>
      </c>
      <c r="B125" s="33" t="s">
        <v>54</v>
      </c>
      <c r="C125" s="33" t="s">
        <v>55</v>
      </c>
      <c r="D125" s="14">
        <v>38611</v>
      </c>
      <c r="E125" s="15">
        <v>98.61</v>
      </c>
      <c r="F125" s="16">
        <v>3.0000000000000001E-3</v>
      </c>
      <c r="G125" s="16"/>
    </row>
    <row r="126" spans="1:7" x14ac:dyDescent="0.35">
      <c r="A126" s="13" t="s">
        <v>85</v>
      </c>
      <c r="B126" s="33" t="s">
        <v>86</v>
      </c>
      <c r="C126" s="33" t="s">
        <v>63</v>
      </c>
      <c r="D126" s="14">
        <v>1497</v>
      </c>
      <c r="E126" s="15">
        <v>95.94</v>
      </c>
      <c r="F126" s="16">
        <v>2.8999999999999998E-3</v>
      </c>
      <c r="G126" s="16"/>
    </row>
    <row r="127" spans="1:7" x14ac:dyDescent="0.35">
      <c r="A127" s="13" t="s">
        <v>96</v>
      </c>
      <c r="B127" s="33" t="s">
        <v>97</v>
      </c>
      <c r="C127" s="33" t="s">
        <v>74</v>
      </c>
      <c r="D127" s="14">
        <v>8759</v>
      </c>
      <c r="E127" s="15">
        <v>95.64</v>
      </c>
      <c r="F127" s="16">
        <v>2.8999999999999998E-3</v>
      </c>
      <c r="G127" s="16"/>
    </row>
    <row r="128" spans="1:7" x14ac:dyDescent="0.35">
      <c r="A128" s="13" t="s">
        <v>993</v>
      </c>
      <c r="B128" s="33" t="s">
        <v>994</v>
      </c>
      <c r="C128" s="33" t="s">
        <v>74</v>
      </c>
      <c r="D128" s="14">
        <v>1212</v>
      </c>
      <c r="E128" s="15">
        <v>94.8</v>
      </c>
      <c r="F128" s="16">
        <v>2.8999999999999998E-3</v>
      </c>
      <c r="G128" s="16"/>
    </row>
    <row r="129" spans="1:7" x14ac:dyDescent="0.35">
      <c r="A129" s="13" t="s">
        <v>995</v>
      </c>
      <c r="B129" s="33" t="s">
        <v>996</v>
      </c>
      <c r="C129" s="33" t="s">
        <v>39</v>
      </c>
      <c r="D129" s="14">
        <v>24630</v>
      </c>
      <c r="E129" s="15">
        <v>94.25</v>
      </c>
      <c r="F129" s="16">
        <v>2.8999999999999998E-3</v>
      </c>
      <c r="G129" s="16"/>
    </row>
    <row r="130" spans="1:7" x14ac:dyDescent="0.35">
      <c r="A130" s="13" t="s">
        <v>997</v>
      </c>
      <c r="B130" s="33" t="s">
        <v>998</v>
      </c>
      <c r="C130" s="33" t="s">
        <v>89</v>
      </c>
      <c r="D130" s="14">
        <v>7890</v>
      </c>
      <c r="E130" s="15">
        <v>93.77</v>
      </c>
      <c r="F130" s="16">
        <v>2.8999999999999998E-3</v>
      </c>
      <c r="G130" s="16"/>
    </row>
    <row r="131" spans="1:7" x14ac:dyDescent="0.35">
      <c r="A131" s="13" t="s">
        <v>999</v>
      </c>
      <c r="B131" s="33" t="s">
        <v>1000</v>
      </c>
      <c r="C131" s="33" t="s">
        <v>13</v>
      </c>
      <c r="D131" s="14">
        <v>52896</v>
      </c>
      <c r="E131" s="15">
        <v>93.12</v>
      </c>
      <c r="F131" s="16">
        <v>2.8E-3</v>
      </c>
      <c r="G131" s="16"/>
    </row>
    <row r="132" spans="1:7" x14ac:dyDescent="0.35">
      <c r="A132" s="13" t="s">
        <v>544</v>
      </c>
      <c r="B132" s="33" t="s">
        <v>545</v>
      </c>
      <c r="C132" s="33" t="s">
        <v>63</v>
      </c>
      <c r="D132" s="14">
        <v>6050</v>
      </c>
      <c r="E132" s="15">
        <v>92.5</v>
      </c>
      <c r="F132" s="16">
        <v>2.8E-3</v>
      </c>
      <c r="G132" s="16"/>
    </row>
    <row r="133" spans="1:7" x14ac:dyDescent="0.35">
      <c r="A133" s="13" t="s">
        <v>897</v>
      </c>
      <c r="B133" s="33" t="s">
        <v>898</v>
      </c>
      <c r="C133" s="33" t="s">
        <v>63</v>
      </c>
      <c r="D133" s="14">
        <v>7178</v>
      </c>
      <c r="E133" s="15">
        <v>92.33</v>
      </c>
      <c r="F133" s="16">
        <v>2.8E-3</v>
      </c>
      <c r="G133" s="16"/>
    </row>
    <row r="134" spans="1:7" x14ac:dyDescent="0.35">
      <c r="A134" s="13" t="s">
        <v>1001</v>
      </c>
      <c r="B134" s="33" t="s">
        <v>1002</v>
      </c>
      <c r="C134" s="33" t="s">
        <v>523</v>
      </c>
      <c r="D134" s="14">
        <v>12659</v>
      </c>
      <c r="E134" s="15">
        <v>90.55</v>
      </c>
      <c r="F134" s="16">
        <v>2.8E-3</v>
      </c>
      <c r="G134" s="16"/>
    </row>
    <row r="135" spans="1:7" x14ac:dyDescent="0.35">
      <c r="A135" s="13" t="s">
        <v>1006</v>
      </c>
      <c r="B135" s="33" t="s">
        <v>1007</v>
      </c>
      <c r="C135" s="33" t="s">
        <v>63</v>
      </c>
      <c r="D135" s="14">
        <v>6627</v>
      </c>
      <c r="E135" s="15">
        <v>89.35</v>
      </c>
      <c r="F135" s="16">
        <v>2.7000000000000001E-3</v>
      </c>
      <c r="G135" s="16"/>
    </row>
    <row r="136" spans="1:7" x14ac:dyDescent="0.35">
      <c r="A136" s="13" t="s">
        <v>1008</v>
      </c>
      <c r="B136" s="33" t="s">
        <v>1009</v>
      </c>
      <c r="C136" s="33" t="s">
        <v>556</v>
      </c>
      <c r="D136" s="14">
        <v>5334</v>
      </c>
      <c r="E136" s="15">
        <v>88.97</v>
      </c>
      <c r="F136" s="16">
        <v>2.7000000000000001E-3</v>
      </c>
      <c r="G136" s="16"/>
    </row>
    <row r="137" spans="1:7" x14ac:dyDescent="0.35">
      <c r="A137" s="13" t="s">
        <v>1010</v>
      </c>
      <c r="B137" s="33" t="s">
        <v>1011</v>
      </c>
      <c r="C137" s="33" t="s">
        <v>1012</v>
      </c>
      <c r="D137" s="14">
        <v>17038</v>
      </c>
      <c r="E137" s="15">
        <v>88.58</v>
      </c>
      <c r="F137" s="16">
        <v>2.7000000000000001E-3</v>
      </c>
      <c r="G137" s="16"/>
    </row>
    <row r="138" spans="1:7" x14ac:dyDescent="0.35">
      <c r="A138" s="13" t="s">
        <v>1003</v>
      </c>
      <c r="B138" s="33" t="s">
        <v>1004</v>
      </c>
      <c r="C138" s="33" t="s">
        <v>1005</v>
      </c>
      <c r="D138" s="14">
        <v>275</v>
      </c>
      <c r="E138" s="15">
        <v>88.3</v>
      </c>
      <c r="F138" s="16">
        <v>2.7000000000000001E-3</v>
      </c>
      <c r="G138" s="16"/>
    </row>
    <row r="139" spans="1:7" x14ac:dyDescent="0.35">
      <c r="A139" s="13" t="s">
        <v>552</v>
      </c>
      <c r="B139" s="33" t="s">
        <v>553</v>
      </c>
      <c r="C139" s="33" t="s">
        <v>22</v>
      </c>
      <c r="D139" s="14">
        <v>22830</v>
      </c>
      <c r="E139" s="15">
        <v>87.99</v>
      </c>
      <c r="F139" s="16">
        <v>2.7000000000000001E-3</v>
      </c>
      <c r="G139" s="16"/>
    </row>
    <row r="140" spans="1:7" x14ac:dyDescent="0.35">
      <c r="A140" s="13" t="s">
        <v>112</v>
      </c>
      <c r="B140" s="33" t="s">
        <v>113</v>
      </c>
      <c r="C140" s="33" t="s">
        <v>114</v>
      </c>
      <c r="D140" s="14">
        <v>7669</v>
      </c>
      <c r="E140" s="15">
        <v>87.5</v>
      </c>
      <c r="F140" s="16">
        <v>2.7000000000000001E-3</v>
      </c>
      <c r="G140" s="16"/>
    </row>
    <row r="141" spans="1:7" x14ac:dyDescent="0.35">
      <c r="A141" s="13" t="s">
        <v>30</v>
      </c>
      <c r="B141" s="33" t="s">
        <v>31</v>
      </c>
      <c r="C141" s="33" t="s">
        <v>32</v>
      </c>
      <c r="D141" s="14">
        <v>2235</v>
      </c>
      <c r="E141" s="15">
        <v>87.46</v>
      </c>
      <c r="F141" s="16">
        <v>2.7000000000000001E-3</v>
      </c>
      <c r="G141" s="16"/>
    </row>
    <row r="142" spans="1:7" x14ac:dyDescent="0.35">
      <c r="A142" s="13" t="s">
        <v>524</v>
      </c>
      <c r="B142" s="33" t="s">
        <v>525</v>
      </c>
      <c r="C142" s="33" t="s">
        <v>55</v>
      </c>
      <c r="D142" s="14">
        <v>4981</v>
      </c>
      <c r="E142" s="15">
        <v>86.21</v>
      </c>
      <c r="F142" s="16">
        <v>2.5999999999999999E-3</v>
      </c>
      <c r="G142" s="16"/>
    </row>
    <row r="143" spans="1:7" x14ac:dyDescent="0.35">
      <c r="A143" s="13" t="s">
        <v>673</v>
      </c>
      <c r="B143" s="33" t="s">
        <v>674</v>
      </c>
      <c r="C143" s="33" t="s">
        <v>532</v>
      </c>
      <c r="D143" s="14">
        <v>1389</v>
      </c>
      <c r="E143" s="15">
        <v>83.37</v>
      </c>
      <c r="F143" s="16">
        <v>2.5000000000000001E-3</v>
      </c>
      <c r="G143" s="16"/>
    </row>
    <row r="144" spans="1:7" x14ac:dyDescent="0.35">
      <c r="A144" s="13" t="s">
        <v>1013</v>
      </c>
      <c r="B144" s="33" t="s">
        <v>1014</v>
      </c>
      <c r="C144" s="33" t="s">
        <v>89</v>
      </c>
      <c r="D144" s="14">
        <v>3485</v>
      </c>
      <c r="E144" s="15">
        <v>83.08</v>
      </c>
      <c r="F144" s="16">
        <v>2.5000000000000001E-3</v>
      </c>
      <c r="G144" s="16"/>
    </row>
    <row r="145" spans="1:7" x14ac:dyDescent="0.35">
      <c r="A145" s="13" t="s">
        <v>1017</v>
      </c>
      <c r="B145" s="33" t="s">
        <v>1018</v>
      </c>
      <c r="C145" s="33" t="s">
        <v>22</v>
      </c>
      <c r="D145" s="14">
        <v>44010</v>
      </c>
      <c r="E145" s="15">
        <v>82.51</v>
      </c>
      <c r="F145" s="16">
        <v>2.5000000000000001E-3</v>
      </c>
      <c r="G145" s="16"/>
    </row>
    <row r="146" spans="1:7" x14ac:dyDescent="0.35">
      <c r="A146" s="13" t="s">
        <v>1015</v>
      </c>
      <c r="B146" s="33" t="s">
        <v>1016</v>
      </c>
      <c r="C146" s="33" t="s">
        <v>562</v>
      </c>
      <c r="D146" s="14">
        <v>735</v>
      </c>
      <c r="E146" s="15">
        <v>82.18</v>
      </c>
      <c r="F146" s="16">
        <v>2.5000000000000001E-3</v>
      </c>
      <c r="G146" s="16"/>
    </row>
    <row r="147" spans="1:7" x14ac:dyDescent="0.35">
      <c r="A147" s="13" t="s">
        <v>1019</v>
      </c>
      <c r="B147" s="33" t="s">
        <v>1020</v>
      </c>
      <c r="C147" s="33" t="s">
        <v>19</v>
      </c>
      <c r="D147" s="14">
        <v>5113</v>
      </c>
      <c r="E147" s="15">
        <v>81.680000000000007</v>
      </c>
      <c r="F147" s="16">
        <v>2.5000000000000001E-3</v>
      </c>
      <c r="G147" s="16"/>
    </row>
    <row r="148" spans="1:7" x14ac:dyDescent="0.35">
      <c r="A148" s="13" t="s">
        <v>1021</v>
      </c>
      <c r="B148" s="33" t="s">
        <v>1022</v>
      </c>
      <c r="C148" s="33" t="s">
        <v>488</v>
      </c>
      <c r="D148" s="14">
        <v>24709</v>
      </c>
      <c r="E148" s="15">
        <v>78.17</v>
      </c>
      <c r="F148" s="16">
        <v>2.3999999999999998E-3</v>
      </c>
      <c r="G148" s="16"/>
    </row>
    <row r="149" spans="1:7" x14ac:dyDescent="0.35">
      <c r="A149" s="13" t="s">
        <v>1023</v>
      </c>
      <c r="B149" s="33" t="s">
        <v>1024</v>
      </c>
      <c r="C149" s="33" t="s">
        <v>103</v>
      </c>
      <c r="D149" s="14">
        <v>5124</v>
      </c>
      <c r="E149" s="15">
        <v>78.03</v>
      </c>
      <c r="F149" s="16">
        <v>2.3999999999999998E-3</v>
      </c>
      <c r="G149" s="16"/>
    </row>
    <row r="150" spans="1:7" x14ac:dyDescent="0.35">
      <c r="A150" s="13" t="s">
        <v>1025</v>
      </c>
      <c r="B150" s="33" t="s">
        <v>1026</v>
      </c>
      <c r="C150" s="33" t="s">
        <v>89</v>
      </c>
      <c r="D150" s="14">
        <v>1752</v>
      </c>
      <c r="E150" s="15">
        <v>76.34</v>
      </c>
      <c r="F150" s="16">
        <v>2.3E-3</v>
      </c>
      <c r="G150" s="16"/>
    </row>
    <row r="151" spans="1:7" x14ac:dyDescent="0.35">
      <c r="A151" s="13" t="s">
        <v>1027</v>
      </c>
      <c r="B151" s="33" t="s">
        <v>1028</v>
      </c>
      <c r="C151" s="33" t="s">
        <v>114</v>
      </c>
      <c r="D151" s="14">
        <v>14803</v>
      </c>
      <c r="E151" s="15">
        <v>75.2</v>
      </c>
      <c r="F151" s="16">
        <v>2.3E-3</v>
      </c>
      <c r="G151" s="16"/>
    </row>
    <row r="152" spans="1:7" x14ac:dyDescent="0.35">
      <c r="A152" s="13" t="s">
        <v>1029</v>
      </c>
      <c r="B152" s="33" t="s">
        <v>1030</v>
      </c>
      <c r="C152" s="33" t="s">
        <v>1012</v>
      </c>
      <c r="D152" s="14">
        <v>13131</v>
      </c>
      <c r="E152" s="15">
        <v>74.790000000000006</v>
      </c>
      <c r="F152" s="16">
        <v>2.3E-3</v>
      </c>
      <c r="G152" s="16"/>
    </row>
    <row r="153" spans="1:7" x14ac:dyDescent="0.35">
      <c r="A153" s="13" t="s">
        <v>1031</v>
      </c>
      <c r="B153" s="33" t="s">
        <v>1032</v>
      </c>
      <c r="C153" s="33" t="s">
        <v>79</v>
      </c>
      <c r="D153" s="14">
        <v>19779</v>
      </c>
      <c r="E153" s="15">
        <v>74.680000000000007</v>
      </c>
      <c r="F153" s="16">
        <v>2.3E-3</v>
      </c>
      <c r="G153" s="16"/>
    </row>
    <row r="154" spans="1:7" x14ac:dyDescent="0.35">
      <c r="A154" s="13" t="s">
        <v>1033</v>
      </c>
      <c r="B154" s="33" t="s">
        <v>1034</v>
      </c>
      <c r="C154" s="33" t="s">
        <v>962</v>
      </c>
      <c r="D154" s="14">
        <v>15027</v>
      </c>
      <c r="E154" s="15">
        <v>74.48</v>
      </c>
      <c r="F154" s="16">
        <v>2.3E-3</v>
      </c>
      <c r="G154" s="16"/>
    </row>
    <row r="155" spans="1:7" x14ac:dyDescent="0.35">
      <c r="A155" s="13" t="s">
        <v>901</v>
      </c>
      <c r="B155" s="33" t="s">
        <v>902</v>
      </c>
      <c r="C155" s="33" t="s">
        <v>610</v>
      </c>
      <c r="D155" s="14">
        <v>16119</v>
      </c>
      <c r="E155" s="15">
        <v>72.760000000000005</v>
      </c>
      <c r="F155" s="16">
        <v>2.2000000000000001E-3</v>
      </c>
      <c r="G155" s="16"/>
    </row>
    <row r="156" spans="1:7" x14ac:dyDescent="0.35">
      <c r="A156" s="13" t="s">
        <v>697</v>
      </c>
      <c r="B156" s="33" t="s">
        <v>698</v>
      </c>
      <c r="C156" s="33" t="s">
        <v>100</v>
      </c>
      <c r="D156" s="14">
        <v>7737</v>
      </c>
      <c r="E156" s="15">
        <v>72.05</v>
      </c>
      <c r="F156" s="16">
        <v>2.2000000000000001E-3</v>
      </c>
      <c r="G156" s="16"/>
    </row>
    <row r="157" spans="1:7" x14ac:dyDescent="0.35">
      <c r="A157" s="13" t="s">
        <v>1035</v>
      </c>
      <c r="B157" s="33" t="s">
        <v>1036</v>
      </c>
      <c r="C157" s="33" t="s">
        <v>501</v>
      </c>
      <c r="D157" s="14">
        <v>1035</v>
      </c>
      <c r="E157" s="15">
        <v>71.75</v>
      </c>
      <c r="F157" s="16">
        <v>2.2000000000000001E-3</v>
      </c>
      <c r="G157" s="16"/>
    </row>
    <row r="158" spans="1:7" x14ac:dyDescent="0.35">
      <c r="A158" s="13" t="s">
        <v>1037</v>
      </c>
      <c r="B158" s="33" t="s">
        <v>1038</v>
      </c>
      <c r="C158" s="33" t="s">
        <v>1012</v>
      </c>
      <c r="D158" s="14">
        <v>40585</v>
      </c>
      <c r="E158" s="15">
        <v>71.45</v>
      </c>
      <c r="F158" s="16">
        <v>2.2000000000000001E-3</v>
      </c>
      <c r="G158" s="16"/>
    </row>
    <row r="159" spans="1:7" x14ac:dyDescent="0.35">
      <c r="A159" s="13" t="s">
        <v>1039</v>
      </c>
      <c r="B159" s="33" t="s">
        <v>1040</v>
      </c>
      <c r="C159" s="33" t="s">
        <v>55</v>
      </c>
      <c r="D159" s="14">
        <v>17150</v>
      </c>
      <c r="E159" s="15">
        <v>70.97</v>
      </c>
      <c r="F159" s="16">
        <v>2.2000000000000001E-3</v>
      </c>
      <c r="G159" s="16"/>
    </row>
    <row r="160" spans="1:7" x14ac:dyDescent="0.35">
      <c r="A160" s="13" t="s">
        <v>1041</v>
      </c>
      <c r="B160" s="33" t="s">
        <v>1042</v>
      </c>
      <c r="C160" s="33" t="s">
        <v>55</v>
      </c>
      <c r="D160" s="14">
        <v>13089</v>
      </c>
      <c r="E160" s="15">
        <v>70.39</v>
      </c>
      <c r="F160" s="16">
        <v>2.0999999999999999E-3</v>
      </c>
      <c r="G160" s="16"/>
    </row>
    <row r="161" spans="1:7" x14ac:dyDescent="0.35">
      <c r="A161" s="13" t="s">
        <v>115</v>
      </c>
      <c r="B161" s="33" t="s">
        <v>116</v>
      </c>
      <c r="C161" s="33" t="s">
        <v>13</v>
      </c>
      <c r="D161" s="14">
        <v>21852</v>
      </c>
      <c r="E161" s="15">
        <v>70.349999999999994</v>
      </c>
      <c r="F161" s="16">
        <v>2.0999999999999999E-3</v>
      </c>
      <c r="G161" s="16"/>
    </row>
    <row r="162" spans="1:7" x14ac:dyDescent="0.35">
      <c r="A162" s="13" t="s">
        <v>514</v>
      </c>
      <c r="B162" s="33" t="s">
        <v>515</v>
      </c>
      <c r="C162" s="33" t="s">
        <v>89</v>
      </c>
      <c r="D162" s="14">
        <v>52313</v>
      </c>
      <c r="E162" s="15">
        <v>69.75</v>
      </c>
      <c r="F162" s="16">
        <v>2.0999999999999999E-3</v>
      </c>
      <c r="G162" s="16"/>
    </row>
    <row r="163" spans="1:7" x14ac:dyDescent="0.35">
      <c r="A163" s="13" t="s">
        <v>1043</v>
      </c>
      <c r="B163" s="33" t="s">
        <v>1044</v>
      </c>
      <c r="C163" s="33" t="s">
        <v>737</v>
      </c>
      <c r="D163" s="14">
        <v>5641</v>
      </c>
      <c r="E163" s="15">
        <v>69.55</v>
      </c>
      <c r="F163" s="16">
        <v>2.0999999999999999E-3</v>
      </c>
      <c r="G163" s="16"/>
    </row>
    <row r="164" spans="1:7" x14ac:dyDescent="0.35">
      <c r="A164" s="13" t="s">
        <v>1045</v>
      </c>
      <c r="B164" s="33" t="s">
        <v>1046</v>
      </c>
      <c r="C164" s="33" t="s">
        <v>29</v>
      </c>
      <c r="D164" s="14">
        <v>3468</v>
      </c>
      <c r="E164" s="15">
        <v>69.12</v>
      </c>
      <c r="F164" s="16">
        <v>2.0999999999999999E-3</v>
      </c>
      <c r="G164" s="16"/>
    </row>
    <row r="165" spans="1:7" x14ac:dyDescent="0.35">
      <c r="A165" s="13" t="s">
        <v>1047</v>
      </c>
      <c r="B165" s="33" t="s">
        <v>1048</v>
      </c>
      <c r="C165" s="33" t="s">
        <v>1012</v>
      </c>
      <c r="D165" s="14">
        <v>10346</v>
      </c>
      <c r="E165" s="15">
        <v>69.010000000000005</v>
      </c>
      <c r="F165" s="16">
        <v>2.0999999999999999E-3</v>
      </c>
      <c r="G165" s="16"/>
    </row>
    <row r="166" spans="1:7" x14ac:dyDescent="0.35">
      <c r="A166" s="13" t="s">
        <v>1049</v>
      </c>
      <c r="B166" s="33" t="s">
        <v>1050</v>
      </c>
      <c r="C166" s="33" t="s">
        <v>537</v>
      </c>
      <c r="D166" s="14">
        <v>16760</v>
      </c>
      <c r="E166" s="15">
        <v>68.73</v>
      </c>
      <c r="F166" s="16">
        <v>2.0999999999999999E-3</v>
      </c>
      <c r="G166" s="16"/>
    </row>
    <row r="167" spans="1:7" x14ac:dyDescent="0.35">
      <c r="A167" s="13" t="s">
        <v>1051</v>
      </c>
      <c r="B167" s="33" t="s">
        <v>1052</v>
      </c>
      <c r="C167" s="33" t="s">
        <v>501</v>
      </c>
      <c r="D167" s="14">
        <v>1498</v>
      </c>
      <c r="E167" s="15">
        <v>67.599999999999994</v>
      </c>
      <c r="F167" s="16">
        <v>2.0999999999999999E-3</v>
      </c>
      <c r="G167" s="16"/>
    </row>
    <row r="168" spans="1:7" x14ac:dyDescent="0.35">
      <c r="A168" s="13" t="s">
        <v>909</v>
      </c>
      <c r="B168" s="33" t="s">
        <v>910</v>
      </c>
      <c r="C168" s="33" t="s">
        <v>501</v>
      </c>
      <c r="D168" s="14">
        <v>33630</v>
      </c>
      <c r="E168" s="15">
        <v>67.58</v>
      </c>
      <c r="F168" s="16">
        <v>2.0999999999999999E-3</v>
      </c>
      <c r="G168" s="16"/>
    </row>
    <row r="169" spans="1:7" x14ac:dyDescent="0.35">
      <c r="A169" s="13" t="s">
        <v>1053</v>
      </c>
      <c r="B169" s="33" t="s">
        <v>1054</v>
      </c>
      <c r="C169" s="33" t="s">
        <v>44</v>
      </c>
      <c r="D169" s="14">
        <v>1734</v>
      </c>
      <c r="E169" s="15">
        <v>66.72</v>
      </c>
      <c r="F169" s="16">
        <v>2E-3</v>
      </c>
      <c r="G169" s="16"/>
    </row>
    <row r="170" spans="1:7" x14ac:dyDescent="0.35">
      <c r="A170" s="13" t="s">
        <v>1055</v>
      </c>
      <c r="B170" s="33" t="s">
        <v>1056</v>
      </c>
      <c r="C170" s="33" t="s">
        <v>1057</v>
      </c>
      <c r="D170" s="14">
        <v>3068</v>
      </c>
      <c r="E170" s="15">
        <v>66.319999999999993</v>
      </c>
      <c r="F170" s="16">
        <v>2E-3</v>
      </c>
      <c r="G170" s="16"/>
    </row>
    <row r="171" spans="1:7" x14ac:dyDescent="0.35">
      <c r="A171" s="13" t="s">
        <v>1058</v>
      </c>
      <c r="B171" s="33" t="s">
        <v>1059</v>
      </c>
      <c r="C171" s="33" t="s">
        <v>13</v>
      </c>
      <c r="D171" s="14">
        <v>88633</v>
      </c>
      <c r="E171" s="15">
        <v>66.260000000000005</v>
      </c>
      <c r="F171" s="16">
        <v>2E-3</v>
      </c>
      <c r="G171" s="16"/>
    </row>
    <row r="172" spans="1:7" x14ac:dyDescent="0.35">
      <c r="A172" s="13" t="s">
        <v>1060</v>
      </c>
      <c r="B172" s="33" t="s">
        <v>1061</v>
      </c>
      <c r="C172" s="33" t="s">
        <v>89</v>
      </c>
      <c r="D172" s="14">
        <v>19804</v>
      </c>
      <c r="E172" s="15">
        <v>66.2</v>
      </c>
      <c r="F172" s="16">
        <v>2E-3</v>
      </c>
      <c r="G172" s="16"/>
    </row>
    <row r="173" spans="1:7" x14ac:dyDescent="0.35">
      <c r="A173" s="13" t="s">
        <v>1064</v>
      </c>
      <c r="B173" s="33" t="s">
        <v>1065</v>
      </c>
      <c r="C173" s="33" t="s">
        <v>79</v>
      </c>
      <c r="D173" s="14">
        <v>46466</v>
      </c>
      <c r="E173" s="15">
        <v>65.099999999999994</v>
      </c>
      <c r="F173" s="16">
        <v>2E-3</v>
      </c>
      <c r="G173" s="16"/>
    </row>
    <row r="174" spans="1:7" x14ac:dyDescent="0.35">
      <c r="A174" s="13" t="s">
        <v>1062</v>
      </c>
      <c r="B174" s="33" t="s">
        <v>1063</v>
      </c>
      <c r="C174" s="33" t="s">
        <v>556</v>
      </c>
      <c r="D174" s="14">
        <v>1690</v>
      </c>
      <c r="E174" s="15">
        <v>65.09</v>
      </c>
      <c r="F174" s="16">
        <v>2E-3</v>
      </c>
      <c r="G174" s="16"/>
    </row>
    <row r="175" spans="1:7" x14ac:dyDescent="0.35">
      <c r="A175" s="13" t="s">
        <v>1066</v>
      </c>
      <c r="B175" s="33" t="s">
        <v>1067</v>
      </c>
      <c r="C175" s="33" t="s">
        <v>89</v>
      </c>
      <c r="D175" s="14">
        <v>14080</v>
      </c>
      <c r="E175" s="15">
        <v>63.93</v>
      </c>
      <c r="F175" s="16">
        <v>2E-3</v>
      </c>
      <c r="G175" s="16"/>
    </row>
    <row r="176" spans="1:7" x14ac:dyDescent="0.35">
      <c r="A176" s="13" t="s">
        <v>1068</v>
      </c>
      <c r="B176" s="33" t="s">
        <v>1069</v>
      </c>
      <c r="C176" s="33" t="s">
        <v>106</v>
      </c>
      <c r="D176" s="14">
        <v>1835</v>
      </c>
      <c r="E176" s="15">
        <v>63.92</v>
      </c>
      <c r="F176" s="16">
        <v>2E-3</v>
      </c>
      <c r="G176" s="16"/>
    </row>
    <row r="177" spans="1:7" x14ac:dyDescent="0.35">
      <c r="A177" s="13" t="s">
        <v>567</v>
      </c>
      <c r="B177" s="33" t="s">
        <v>568</v>
      </c>
      <c r="C177" s="33" t="s">
        <v>13</v>
      </c>
      <c r="D177" s="14">
        <v>39710</v>
      </c>
      <c r="E177" s="15">
        <v>62.49</v>
      </c>
      <c r="F177" s="16">
        <v>1.9E-3</v>
      </c>
      <c r="G177" s="16"/>
    </row>
    <row r="178" spans="1:7" x14ac:dyDescent="0.35">
      <c r="A178" s="13" t="s">
        <v>1070</v>
      </c>
      <c r="B178" s="33" t="s">
        <v>1071</v>
      </c>
      <c r="C178" s="33" t="s">
        <v>742</v>
      </c>
      <c r="D178" s="14">
        <v>12075</v>
      </c>
      <c r="E178" s="15">
        <v>61.82</v>
      </c>
      <c r="F178" s="16">
        <v>1.9E-3</v>
      </c>
      <c r="G178" s="16"/>
    </row>
    <row r="179" spans="1:7" x14ac:dyDescent="0.35">
      <c r="A179" s="13" t="s">
        <v>1072</v>
      </c>
      <c r="B179" s="33" t="s">
        <v>1073</v>
      </c>
      <c r="C179" s="33" t="s">
        <v>106</v>
      </c>
      <c r="D179" s="14">
        <v>916</v>
      </c>
      <c r="E179" s="15">
        <v>61.65</v>
      </c>
      <c r="F179" s="16">
        <v>1.9E-3</v>
      </c>
      <c r="G179" s="16"/>
    </row>
    <row r="180" spans="1:7" x14ac:dyDescent="0.35">
      <c r="A180" s="13" t="s">
        <v>1074</v>
      </c>
      <c r="B180" s="33" t="s">
        <v>1075</v>
      </c>
      <c r="C180" s="33" t="s">
        <v>63</v>
      </c>
      <c r="D180" s="14">
        <v>227</v>
      </c>
      <c r="E180" s="15">
        <v>60.22</v>
      </c>
      <c r="F180" s="16">
        <v>1.8E-3</v>
      </c>
      <c r="G180" s="16"/>
    </row>
    <row r="181" spans="1:7" x14ac:dyDescent="0.35">
      <c r="A181" s="13" t="s">
        <v>606</v>
      </c>
      <c r="B181" s="33" t="s">
        <v>607</v>
      </c>
      <c r="C181" s="33" t="s">
        <v>562</v>
      </c>
      <c r="D181" s="14">
        <v>8088</v>
      </c>
      <c r="E181" s="15">
        <v>58.65</v>
      </c>
      <c r="F181" s="16">
        <v>1.8E-3</v>
      </c>
      <c r="G181" s="16"/>
    </row>
    <row r="182" spans="1:7" x14ac:dyDescent="0.35">
      <c r="A182" s="13" t="s">
        <v>911</v>
      </c>
      <c r="B182" s="33" t="s">
        <v>912</v>
      </c>
      <c r="C182" s="33" t="s">
        <v>109</v>
      </c>
      <c r="D182" s="14">
        <v>4739</v>
      </c>
      <c r="E182" s="15">
        <v>57.7</v>
      </c>
      <c r="F182" s="16">
        <v>1.8E-3</v>
      </c>
      <c r="G182" s="16"/>
    </row>
    <row r="183" spans="1:7" x14ac:dyDescent="0.35">
      <c r="A183" s="13" t="s">
        <v>1076</v>
      </c>
      <c r="B183" s="33" t="s">
        <v>1077</v>
      </c>
      <c r="C183" s="33" t="s">
        <v>537</v>
      </c>
      <c r="D183" s="14">
        <v>12391</v>
      </c>
      <c r="E183" s="15">
        <v>56.52</v>
      </c>
      <c r="F183" s="16">
        <v>1.6999999999999999E-3</v>
      </c>
      <c r="G183" s="16"/>
    </row>
    <row r="184" spans="1:7" x14ac:dyDescent="0.35">
      <c r="A184" s="13" t="s">
        <v>1080</v>
      </c>
      <c r="B184" s="33" t="s">
        <v>1081</v>
      </c>
      <c r="C184" s="33" t="s">
        <v>55</v>
      </c>
      <c r="D184" s="14">
        <v>510</v>
      </c>
      <c r="E184" s="15">
        <v>55.1</v>
      </c>
      <c r="F184" s="16">
        <v>1.6999999999999999E-3</v>
      </c>
      <c r="G184" s="16"/>
    </row>
    <row r="185" spans="1:7" x14ac:dyDescent="0.35">
      <c r="A185" s="13" t="s">
        <v>1078</v>
      </c>
      <c r="B185" s="33" t="s">
        <v>1079</v>
      </c>
      <c r="C185" s="33" t="s">
        <v>501</v>
      </c>
      <c r="D185" s="14">
        <v>7129</v>
      </c>
      <c r="E185" s="15">
        <v>54.97</v>
      </c>
      <c r="F185" s="16">
        <v>1.6999999999999999E-3</v>
      </c>
      <c r="G185" s="16"/>
    </row>
    <row r="186" spans="1:7" x14ac:dyDescent="0.35">
      <c r="A186" s="13" t="s">
        <v>1082</v>
      </c>
      <c r="B186" s="33" t="s">
        <v>1083</v>
      </c>
      <c r="C186" s="33" t="s">
        <v>92</v>
      </c>
      <c r="D186" s="14">
        <v>3685</v>
      </c>
      <c r="E186" s="15">
        <v>54.97</v>
      </c>
      <c r="F186" s="16">
        <v>1.6999999999999999E-3</v>
      </c>
      <c r="G186" s="16"/>
    </row>
    <row r="187" spans="1:7" x14ac:dyDescent="0.35">
      <c r="A187" s="13" t="s">
        <v>1084</v>
      </c>
      <c r="B187" s="33" t="s">
        <v>1085</v>
      </c>
      <c r="C187" s="33" t="s">
        <v>63</v>
      </c>
      <c r="D187" s="14">
        <v>1834</v>
      </c>
      <c r="E187" s="15">
        <v>54.91</v>
      </c>
      <c r="F187" s="16">
        <v>1.6999999999999999E-3</v>
      </c>
      <c r="G187" s="16"/>
    </row>
    <row r="188" spans="1:7" x14ac:dyDescent="0.35">
      <c r="A188" s="13" t="s">
        <v>565</v>
      </c>
      <c r="B188" s="33" t="s">
        <v>566</v>
      </c>
      <c r="C188" s="33" t="s">
        <v>16</v>
      </c>
      <c r="D188" s="14">
        <v>4402</v>
      </c>
      <c r="E188" s="15">
        <v>54.77</v>
      </c>
      <c r="F188" s="16">
        <v>1.6999999999999999E-3</v>
      </c>
      <c r="G188" s="16"/>
    </row>
    <row r="189" spans="1:7" x14ac:dyDescent="0.35">
      <c r="A189" s="13" t="s">
        <v>104</v>
      </c>
      <c r="B189" s="33" t="s">
        <v>105</v>
      </c>
      <c r="C189" s="33" t="s">
        <v>106</v>
      </c>
      <c r="D189" s="14">
        <v>3658</v>
      </c>
      <c r="E189" s="15">
        <v>54.58</v>
      </c>
      <c r="F189" s="16">
        <v>1.6999999999999999E-3</v>
      </c>
      <c r="G189" s="16"/>
    </row>
    <row r="190" spans="1:7" x14ac:dyDescent="0.35">
      <c r="A190" s="13" t="s">
        <v>1086</v>
      </c>
      <c r="B190" s="33" t="s">
        <v>1087</v>
      </c>
      <c r="C190" s="33" t="s">
        <v>523</v>
      </c>
      <c r="D190" s="14">
        <v>2851</v>
      </c>
      <c r="E190" s="15">
        <v>54.21</v>
      </c>
      <c r="F190" s="16">
        <v>1.6999999999999999E-3</v>
      </c>
      <c r="G190" s="16"/>
    </row>
    <row r="191" spans="1:7" x14ac:dyDescent="0.35">
      <c r="A191" s="13" t="s">
        <v>1088</v>
      </c>
      <c r="B191" s="33" t="s">
        <v>1089</v>
      </c>
      <c r="C191" s="33" t="s">
        <v>742</v>
      </c>
      <c r="D191" s="14">
        <v>31771</v>
      </c>
      <c r="E191" s="15">
        <v>53.86</v>
      </c>
      <c r="F191" s="16">
        <v>1.6000000000000001E-3</v>
      </c>
      <c r="G191" s="16"/>
    </row>
    <row r="192" spans="1:7" x14ac:dyDescent="0.35">
      <c r="A192" s="13" t="s">
        <v>504</v>
      </c>
      <c r="B192" s="33" t="s">
        <v>505</v>
      </c>
      <c r="C192" s="33" t="s">
        <v>63</v>
      </c>
      <c r="D192" s="14">
        <v>1232</v>
      </c>
      <c r="E192" s="15">
        <v>53.39</v>
      </c>
      <c r="F192" s="16">
        <v>1.6000000000000001E-3</v>
      </c>
      <c r="G192" s="16"/>
    </row>
    <row r="193" spans="1:7" x14ac:dyDescent="0.35">
      <c r="A193" s="13" t="s">
        <v>1092</v>
      </c>
      <c r="B193" s="33" t="s">
        <v>1093</v>
      </c>
      <c r="C193" s="33" t="s">
        <v>19</v>
      </c>
      <c r="D193" s="14">
        <v>3274</v>
      </c>
      <c r="E193" s="15">
        <v>52.61</v>
      </c>
      <c r="F193" s="16">
        <v>1.6000000000000001E-3</v>
      </c>
      <c r="G193" s="16"/>
    </row>
    <row r="194" spans="1:7" x14ac:dyDescent="0.35">
      <c r="A194" s="13" t="s">
        <v>1090</v>
      </c>
      <c r="B194" s="33" t="s">
        <v>1091</v>
      </c>
      <c r="C194" s="33" t="s">
        <v>562</v>
      </c>
      <c r="D194" s="14">
        <v>1686</v>
      </c>
      <c r="E194" s="15">
        <v>52.57</v>
      </c>
      <c r="F194" s="16">
        <v>1.6000000000000001E-3</v>
      </c>
      <c r="G194" s="16"/>
    </row>
    <row r="195" spans="1:7" x14ac:dyDescent="0.35">
      <c r="A195" s="13" t="s">
        <v>1094</v>
      </c>
      <c r="B195" s="33" t="s">
        <v>1095</v>
      </c>
      <c r="C195" s="33" t="s">
        <v>13</v>
      </c>
      <c r="D195" s="14">
        <v>40613</v>
      </c>
      <c r="E195" s="15">
        <v>52.57</v>
      </c>
      <c r="F195" s="16">
        <v>1.6000000000000001E-3</v>
      </c>
      <c r="G195" s="16"/>
    </row>
    <row r="196" spans="1:7" x14ac:dyDescent="0.35">
      <c r="A196" s="13" t="s">
        <v>1096</v>
      </c>
      <c r="B196" s="33" t="s">
        <v>1097</v>
      </c>
      <c r="C196" s="33" t="s">
        <v>742</v>
      </c>
      <c r="D196" s="14">
        <v>30534</v>
      </c>
      <c r="E196" s="15">
        <v>52.17</v>
      </c>
      <c r="F196" s="16">
        <v>1.6000000000000001E-3</v>
      </c>
      <c r="G196" s="16"/>
    </row>
    <row r="197" spans="1:7" x14ac:dyDescent="0.35">
      <c r="A197" s="13" t="s">
        <v>1098</v>
      </c>
      <c r="B197" s="33" t="s">
        <v>1099</v>
      </c>
      <c r="C197" s="33" t="s">
        <v>523</v>
      </c>
      <c r="D197" s="14">
        <v>13461</v>
      </c>
      <c r="E197" s="15">
        <v>51.56</v>
      </c>
      <c r="F197" s="16">
        <v>1.6000000000000001E-3</v>
      </c>
      <c r="G197" s="16"/>
    </row>
    <row r="198" spans="1:7" x14ac:dyDescent="0.35">
      <c r="A198" s="13" t="s">
        <v>1100</v>
      </c>
      <c r="B198" s="33" t="s">
        <v>1101</v>
      </c>
      <c r="C198" s="33" t="s">
        <v>55</v>
      </c>
      <c r="D198" s="14">
        <v>14712</v>
      </c>
      <c r="E198" s="15">
        <v>51.46</v>
      </c>
      <c r="F198" s="16">
        <v>1.6000000000000001E-3</v>
      </c>
      <c r="G198" s="16"/>
    </row>
    <row r="199" spans="1:7" x14ac:dyDescent="0.35">
      <c r="A199" s="13" t="s">
        <v>1102</v>
      </c>
      <c r="B199" s="33" t="s">
        <v>1103</v>
      </c>
      <c r="C199" s="33" t="s">
        <v>559</v>
      </c>
      <c r="D199" s="14">
        <v>1447</v>
      </c>
      <c r="E199" s="15">
        <v>50.91</v>
      </c>
      <c r="F199" s="16">
        <v>1.6000000000000001E-3</v>
      </c>
      <c r="G199" s="16"/>
    </row>
    <row r="200" spans="1:7" x14ac:dyDescent="0.35">
      <c r="A200" s="13" t="s">
        <v>1104</v>
      </c>
      <c r="B200" s="33" t="s">
        <v>1105</v>
      </c>
      <c r="C200" s="33" t="s">
        <v>32</v>
      </c>
      <c r="D200" s="14">
        <v>4012</v>
      </c>
      <c r="E200" s="15">
        <v>50.76</v>
      </c>
      <c r="F200" s="16">
        <v>1.5E-3</v>
      </c>
      <c r="G200" s="16"/>
    </row>
    <row r="201" spans="1:7" x14ac:dyDescent="0.35">
      <c r="A201" s="13" t="s">
        <v>1106</v>
      </c>
      <c r="B201" s="33" t="s">
        <v>1107</v>
      </c>
      <c r="C201" s="33" t="s">
        <v>610</v>
      </c>
      <c r="D201" s="14">
        <v>3144</v>
      </c>
      <c r="E201" s="15">
        <v>50.46</v>
      </c>
      <c r="F201" s="16">
        <v>1.5E-3</v>
      </c>
      <c r="G201" s="16"/>
    </row>
    <row r="202" spans="1:7" x14ac:dyDescent="0.35">
      <c r="A202" s="13" t="s">
        <v>709</v>
      </c>
      <c r="B202" s="33" t="s">
        <v>710</v>
      </c>
      <c r="C202" s="33" t="s">
        <v>100</v>
      </c>
      <c r="D202" s="14">
        <v>6746</v>
      </c>
      <c r="E202" s="15">
        <v>48.92</v>
      </c>
      <c r="F202" s="16">
        <v>1.5E-3</v>
      </c>
      <c r="G202" s="16"/>
    </row>
    <row r="203" spans="1:7" x14ac:dyDescent="0.35">
      <c r="A203" s="13" t="s">
        <v>679</v>
      </c>
      <c r="B203" s="33" t="s">
        <v>680</v>
      </c>
      <c r="C203" s="33" t="s">
        <v>501</v>
      </c>
      <c r="D203" s="14">
        <v>1092</v>
      </c>
      <c r="E203" s="15">
        <v>48.73</v>
      </c>
      <c r="F203" s="16">
        <v>1.5E-3</v>
      </c>
      <c r="G203" s="16"/>
    </row>
    <row r="204" spans="1:7" x14ac:dyDescent="0.35">
      <c r="A204" s="13" t="s">
        <v>905</v>
      </c>
      <c r="B204" s="33" t="s">
        <v>906</v>
      </c>
      <c r="C204" s="33" t="s">
        <v>610</v>
      </c>
      <c r="D204" s="14">
        <v>3479</v>
      </c>
      <c r="E204" s="15">
        <v>48.04</v>
      </c>
      <c r="F204" s="16">
        <v>1.5E-3</v>
      </c>
      <c r="G204" s="16"/>
    </row>
    <row r="205" spans="1:7" x14ac:dyDescent="0.35">
      <c r="A205" s="13" t="s">
        <v>1108</v>
      </c>
      <c r="B205" s="33" t="s">
        <v>1109</v>
      </c>
      <c r="C205" s="33" t="s">
        <v>106</v>
      </c>
      <c r="D205" s="14">
        <v>2990</v>
      </c>
      <c r="E205" s="15">
        <v>47.26</v>
      </c>
      <c r="F205" s="16">
        <v>1.4E-3</v>
      </c>
      <c r="G205" s="16"/>
    </row>
    <row r="206" spans="1:7" x14ac:dyDescent="0.35">
      <c r="A206" s="13" t="s">
        <v>1110</v>
      </c>
      <c r="B206" s="33" t="s">
        <v>1111</v>
      </c>
      <c r="C206" s="33" t="s">
        <v>44</v>
      </c>
      <c r="D206" s="14">
        <v>4576</v>
      </c>
      <c r="E206" s="15">
        <v>47.11</v>
      </c>
      <c r="F206" s="16">
        <v>1.4E-3</v>
      </c>
      <c r="G206" s="16"/>
    </row>
    <row r="207" spans="1:7" x14ac:dyDescent="0.35">
      <c r="A207" s="13" t="s">
        <v>1112</v>
      </c>
      <c r="B207" s="33" t="s">
        <v>1113</v>
      </c>
      <c r="C207" s="33" t="s">
        <v>109</v>
      </c>
      <c r="D207" s="14">
        <v>412</v>
      </c>
      <c r="E207" s="15">
        <v>46.77</v>
      </c>
      <c r="F207" s="16">
        <v>1.4E-3</v>
      </c>
      <c r="G207" s="16"/>
    </row>
    <row r="208" spans="1:7" x14ac:dyDescent="0.35">
      <c r="A208" s="13" t="s">
        <v>1114</v>
      </c>
      <c r="B208" s="33" t="s">
        <v>1115</v>
      </c>
      <c r="C208" s="33" t="s">
        <v>55</v>
      </c>
      <c r="D208" s="14">
        <v>1061</v>
      </c>
      <c r="E208" s="15">
        <v>46.43</v>
      </c>
      <c r="F208" s="16">
        <v>1.4E-3</v>
      </c>
      <c r="G208" s="16"/>
    </row>
    <row r="209" spans="1:7" x14ac:dyDescent="0.35">
      <c r="A209" s="13" t="s">
        <v>1116</v>
      </c>
      <c r="B209" s="33" t="s">
        <v>1117</v>
      </c>
      <c r="C209" s="33" t="s">
        <v>63</v>
      </c>
      <c r="D209" s="14">
        <v>1801</v>
      </c>
      <c r="E209" s="15">
        <v>46.31</v>
      </c>
      <c r="F209" s="16">
        <v>1.4E-3</v>
      </c>
      <c r="G209" s="16"/>
    </row>
    <row r="210" spans="1:7" x14ac:dyDescent="0.35">
      <c r="A210" s="13" t="s">
        <v>1120</v>
      </c>
      <c r="B210" s="33" t="s">
        <v>1121</v>
      </c>
      <c r="C210" s="33" t="s">
        <v>1122</v>
      </c>
      <c r="D210" s="14">
        <v>123</v>
      </c>
      <c r="E210" s="15">
        <v>46.13</v>
      </c>
      <c r="F210" s="16">
        <v>1.4E-3</v>
      </c>
      <c r="G210" s="16"/>
    </row>
    <row r="211" spans="1:7" x14ac:dyDescent="0.35">
      <c r="A211" s="13" t="s">
        <v>1118</v>
      </c>
      <c r="B211" s="33" t="s">
        <v>1119</v>
      </c>
      <c r="C211" s="33" t="s">
        <v>103</v>
      </c>
      <c r="D211" s="14">
        <v>7556</v>
      </c>
      <c r="E211" s="15">
        <v>45.63</v>
      </c>
      <c r="F211" s="16">
        <v>1.4E-3</v>
      </c>
      <c r="G211" s="16"/>
    </row>
    <row r="212" spans="1:7" x14ac:dyDescent="0.35">
      <c r="A212" s="13" t="s">
        <v>1123</v>
      </c>
      <c r="B212" s="33" t="s">
        <v>1124</v>
      </c>
      <c r="C212" s="33" t="s">
        <v>1005</v>
      </c>
      <c r="D212" s="14">
        <v>5023</v>
      </c>
      <c r="E212" s="15">
        <v>45.1</v>
      </c>
      <c r="F212" s="16">
        <v>1.4E-3</v>
      </c>
      <c r="G212" s="16"/>
    </row>
    <row r="213" spans="1:7" x14ac:dyDescent="0.35">
      <c r="A213" s="13" t="s">
        <v>1125</v>
      </c>
      <c r="B213" s="33" t="s">
        <v>1126</v>
      </c>
      <c r="C213" s="33" t="s">
        <v>518</v>
      </c>
      <c r="D213" s="14">
        <v>7470</v>
      </c>
      <c r="E213" s="15">
        <v>43.73</v>
      </c>
      <c r="F213" s="16">
        <v>1.2999999999999999E-3</v>
      </c>
      <c r="G213" s="16"/>
    </row>
    <row r="214" spans="1:7" x14ac:dyDescent="0.35">
      <c r="A214" s="13" t="s">
        <v>1127</v>
      </c>
      <c r="B214" s="33" t="s">
        <v>1128</v>
      </c>
      <c r="C214" s="33" t="s">
        <v>55</v>
      </c>
      <c r="D214" s="14">
        <v>34631</v>
      </c>
      <c r="E214" s="15">
        <v>42.34</v>
      </c>
      <c r="F214" s="16">
        <v>1.2999999999999999E-3</v>
      </c>
      <c r="G214" s="16"/>
    </row>
    <row r="215" spans="1:7" x14ac:dyDescent="0.35">
      <c r="A215" s="13" t="s">
        <v>1129</v>
      </c>
      <c r="B215" s="33" t="s">
        <v>1130</v>
      </c>
      <c r="C215" s="33" t="s">
        <v>29</v>
      </c>
      <c r="D215" s="14">
        <v>2655</v>
      </c>
      <c r="E215" s="15">
        <v>42.28</v>
      </c>
      <c r="F215" s="16">
        <v>1.2999999999999999E-3</v>
      </c>
      <c r="G215" s="16"/>
    </row>
    <row r="216" spans="1:7" x14ac:dyDescent="0.35">
      <c r="A216" s="13" t="s">
        <v>1131</v>
      </c>
      <c r="B216" s="33" t="s">
        <v>1132</v>
      </c>
      <c r="C216" s="33" t="s">
        <v>518</v>
      </c>
      <c r="D216" s="14">
        <v>1199</v>
      </c>
      <c r="E216" s="15">
        <v>42.11</v>
      </c>
      <c r="F216" s="16">
        <v>1.2999999999999999E-3</v>
      </c>
      <c r="G216" s="16"/>
    </row>
    <row r="217" spans="1:7" x14ac:dyDescent="0.35">
      <c r="A217" s="13" t="s">
        <v>1133</v>
      </c>
      <c r="B217" s="33" t="s">
        <v>1134</v>
      </c>
      <c r="C217" s="33" t="s">
        <v>74</v>
      </c>
      <c r="D217" s="14">
        <v>3685</v>
      </c>
      <c r="E217" s="15">
        <v>41.96</v>
      </c>
      <c r="F217" s="16">
        <v>1.2999999999999999E-3</v>
      </c>
      <c r="G217" s="16"/>
    </row>
    <row r="218" spans="1:7" x14ac:dyDescent="0.35">
      <c r="A218" s="13" t="s">
        <v>907</v>
      </c>
      <c r="B218" s="33" t="s">
        <v>908</v>
      </c>
      <c r="C218" s="33" t="s">
        <v>537</v>
      </c>
      <c r="D218" s="14">
        <v>2971</v>
      </c>
      <c r="E218" s="15">
        <v>41.51</v>
      </c>
      <c r="F218" s="16">
        <v>1.2999999999999999E-3</v>
      </c>
      <c r="G218" s="16"/>
    </row>
    <row r="219" spans="1:7" x14ac:dyDescent="0.35">
      <c r="A219" s="13" t="s">
        <v>77</v>
      </c>
      <c r="B219" s="33" t="s">
        <v>78</v>
      </c>
      <c r="C219" s="33" t="s">
        <v>79</v>
      </c>
      <c r="D219" s="14">
        <v>4086</v>
      </c>
      <c r="E219" s="15">
        <v>41.33</v>
      </c>
      <c r="F219" s="16">
        <v>1.2999999999999999E-3</v>
      </c>
      <c r="G219" s="16"/>
    </row>
    <row r="220" spans="1:7" x14ac:dyDescent="0.35">
      <c r="A220" s="13" t="s">
        <v>1137</v>
      </c>
      <c r="B220" s="33" t="s">
        <v>1138</v>
      </c>
      <c r="C220" s="33" t="s">
        <v>29</v>
      </c>
      <c r="D220" s="14">
        <v>158</v>
      </c>
      <c r="E220" s="15">
        <v>41.2</v>
      </c>
      <c r="F220" s="16">
        <v>1.2999999999999999E-3</v>
      </c>
      <c r="G220" s="16"/>
    </row>
    <row r="221" spans="1:7" x14ac:dyDescent="0.35">
      <c r="A221" s="13" t="s">
        <v>586</v>
      </c>
      <c r="B221" s="33" t="s">
        <v>587</v>
      </c>
      <c r="C221" s="33" t="s">
        <v>89</v>
      </c>
      <c r="D221" s="14">
        <v>1535</v>
      </c>
      <c r="E221" s="15">
        <v>40.86</v>
      </c>
      <c r="F221" s="16">
        <v>1.1999999999999999E-3</v>
      </c>
      <c r="G221" s="16"/>
    </row>
    <row r="222" spans="1:7" x14ac:dyDescent="0.35">
      <c r="A222" s="13" t="s">
        <v>1135</v>
      </c>
      <c r="B222" s="33" t="s">
        <v>1136</v>
      </c>
      <c r="C222" s="33" t="s">
        <v>55</v>
      </c>
      <c r="D222" s="14">
        <v>21845</v>
      </c>
      <c r="E222" s="15">
        <v>40.799999999999997</v>
      </c>
      <c r="F222" s="16">
        <v>1.1999999999999999E-3</v>
      </c>
      <c r="G222" s="16"/>
    </row>
    <row r="223" spans="1:7" x14ac:dyDescent="0.35">
      <c r="A223" s="13" t="s">
        <v>683</v>
      </c>
      <c r="B223" s="33" t="s">
        <v>684</v>
      </c>
      <c r="C223" s="33" t="s">
        <v>106</v>
      </c>
      <c r="D223" s="14">
        <v>287</v>
      </c>
      <c r="E223" s="15">
        <v>38.76</v>
      </c>
      <c r="F223" s="16">
        <v>1.1999999999999999E-3</v>
      </c>
      <c r="G223" s="16"/>
    </row>
    <row r="224" spans="1:7" x14ac:dyDescent="0.35">
      <c r="A224" s="13" t="s">
        <v>1139</v>
      </c>
      <c r="B224" s="33" t="s">
        <v>1140</v>
      </c>
      <c r="C224" s="33" t="s">
        <v>114</v>
      </c>
      <c r="D224" s="14">
        <v>20268</v>
      </c>
      <c r="E224" s="15">
        <v>38.33</v>
      </c>
      <c r="F224" s="16">
        <v>1.1999999999999999E-3</v>
      </c>
      <c r="G224" s="16"/>
    </row>
    <row r="225" spans="1:7" x14ac:dyDescent="0.35">
      <c r="A225" s="13" t="s">
        <v>720</v>
      </c>
      <c r="B225" s="33" t="s">
        <v>721</v>
      </c>
      <c r="C225" s="33" t="s">
        <v>722</v>
      </c>
      <c r="D225" s="14">
        <v>1774</v>
      </c>
      <c r="E225" s="15">
        <v>37.53</v>
      </c>
      <c r="F225" s="16">
        <v>1.1000000000000001E-3</v>
      </c>
      <c r="G225" s="16"/>
    </row>
    <row r="226" spans="1:7" x14ac:dyDescent="0.35">
      <c r="A226" s="13" t="s">
        <v>903</v>
      </c>
      <c r="B226" s="33" t="s">
        <v>904</v>
      </c>
      <c r="C226" s="33" t="s">
        <v>562</v>
      </c>
      <c r="D226" s="14">
        <v>618</v>
      </c>
      <c r="E226" s="15">
        <v>37.53</v>
      </c>
      <c r="F226" s="16">
        <v>1.1000000000000001E-3</v>
      </c>
      <c r="G226" s="16"/>
    </row>
    <row r="227" spans="1:7" x14ac:dyDescent="0.35">
      <c r="A227" s="13" t="s">
        <v>1141</v>
      </c>
      <c r="B227" s="33" t="s">
        <v>1142</v>
      </c>
      <c r="C227" s="33" t="s">
        <v>55</v>
      </c>
      <c r="D227" s="14">
        <v>5658</v>
      </c>
      <c r="E227" s="15">
        <v>37.270000000000003</v>
      </c>
      <c r="F227" s="16">
        <v>1.1000000000000001E-3</v>
      </c>
      <c r="G227" s="16"/>
    </row>
    <row r="228" spans="1:7" x14ac:dyDescent="0.35">
      <c r="A228" s="13" t="s">
        <v>913</v>
      </c>
      <c r="B228" s="33" t="s">
        <v>914</v>
      </c>
      <c r="C228" s="33" t="s">
        <v>89</v>
      </c>
      <c r="D228" s="14">
        <v>102</v>
      </c>
      <c r="E228" s="15">
        <v>37.15</v>
      </c>
      <c r="F228" s="16">
        <v>1.1000000000000001E-3</v>
      </c>
      <c r="G228" s="16"/>
    </row>
    <row r="229" spans="1:7" x14ac:dyDescent="0.35">
      <c r="A229" s="13" t="s">
        <v>1143</v>
      </c>
      <c r="B229" s="33" t="s">
        <v>1144</v>
      </c>
      <c r="C229" s="33" t="s">
        <v>79</v>
      </c>
      <c r="D229" s="14">
        <v>14200</v>
      </c>
      <c r="E229" s="15">
        <v>36.93</v>
      </c>
      <c r="F229" s="16">
        <v>1.1000000000000001E-3</v>
      </c>
      <c r="G229" s="16"/>
    </row>
    <row r="230" spans="1:7" x14ac:dyDescent="0.35">
      <c r="A230" s="13" t="s">
        <v>1145</v>
      </c>
      <c r="B230" s="33" t="s">
        <v>1146</v>
      </c>
      <c r="C230" s="33" t="s">
        <v>562</v>
      </c>
      <c r="D230" s="14">
        <v>5025</v>
      </c>
      <c r="E230" s="15">
        <v>36.729999999999997</v>
      </c>
      <c r="F230" s="16">
        <v>1.1000000000000001E-3</v>
      </c>
      <c r="G230" s="16"/>
    </row>
    <row r="231" spans="1:7" x14ac:dyDescent="0.35">
      <c r="A231" s="13" t="s">
        <v>1147</v>
      </c>
      <c r="B231" s="33" t="s">
        <v>1148</v>
      </c>
      <c r="C231" s="33" t="s">
        <v>79</v>
      </c>
      <c r="D231" s="14">
        <v>40435</v>
      </c>
      <c r="E231" s="15">
        <v>36.450000000000003</v>
      </c>
      <c r="F231" s="16">
        <v>1.1000000000000001E-3</v>
      </c>
      <c r="G231" s="16"/>
    </row>
    <row r="232" spans="1:7" x14ac:dyDescent="0.35">
      <c r="A232" s="13" t="s">
        <v>1149</v>
      </c>
      <c r="B232" s="33" t="s">
        <v>1150</v>
      </c>
      <c r="C232" s="33" t="s">
        <v>39</v>
      </c>
      <c r="D232" s="14">
        <v>1680</v>
      </c>
      <c r="E232" s="15">
        <v>36.380000000000003</v>
      </c>
      <c r="F232" s="16">
        <v>1.1000000000000001E-3</v>
      </c>
      <c r="G232" s="16"/>
    </row>
    <row r="233" spans="1:7" x14ac:dyDescent="0.35">
      <c r="A233" s="13" t="s">
        <v>1151</v>
      </c>
      <c r="B233" s="33" t="s">
        <v>1152</v>
      </c>
      <c r="C233" s="33" t="s">
        <v>488</v>
      </c>
      <c r="D233" s="14">
        <v>86353</v>
      </c>
      <c r="E233" s="15">
        <v>36.020000000000003</v>
      </c>
      <c r="F233" s="16">
        <v>1.1000000000000001E-3</v>
      </c>
      <c r="G233" s="16"/>
    </row>
    <row r="234" spans="1:7" x14ac:dyDescent="0.35">
      <c r="A234" s="13" t="s">
        <v>1153</v>
      </c>
      <c r="B234" s="33" t="s">
        <v>1154</v>
      </c>
      <c r="C234" s="33" t="s">
        <v>29</v>
      </c>
      <c r="D234" s="14">
        <v>7183</v>
      </c>
      <c r="E234" s="15">
        <v>35.94</v>
      </c>
      <c r="F234" s="16">
        <v>1.1000000000000001E-3</v>
      </c>
      <c r="G234" s="16"/>
    </row>
    <row r="235" spans="1:7" x14ac:dyDescent="0.35">
      <c r="A235" s="13" t="s">
        <v>1155</v>
      </c>
      <c r="B235" s="33" t="s">
        <v>1156</v>
      </c>
      <c r="C235" s="33" t="s">
        <v>119</v>
      </c>
      <c r="D235" s="14">
        <v>14077</v>
      </c>
      <c r="E235" s="15">
        <v>35.869999999999997</v>
      </c>
      <c r="F235" s="16">
        <v>1.1000000000000001E-3</v>
      </c>
      <c r="G235" s="16"/>
    </row>
    <row r="236" spans="1:7" x14ac:dyDescent="0.35">
      <c r="A236" s="13" t="s">
        <v>1157</v>
      </c>
      <c r="B236" s="33" t="s">
        <v>1158</v>
      </c>
      <c r="C236" s="33" t="s">
        <v>562</v>
      </c>
      <c r="D236" s="14">
        <v>1041</v>
      </c>
      <c r="E236" s="15">
        <v>35.590000000000003</v>
      </c>
      <c r="F236" s="16">
        <v>1.1000000000000001E-3</v>
      </c>
      <c r="G236" s="16"/>
    </row>
    <row r="237" spans="1:7" x14ac:dyDescent="0.35">
      <c r="A237" s="13" t="s">
        <v>1159</v>
      </c>
      <c r="B237" s="33" t="s">
        <v>1160</v>
      </c>
      <c r="C237" s="33" t="s">
        <v>74</v>
      </c>
      <c r="D237" s="14">
        <v>8258</v>
      </c>
      <c r="E237" s="15">
        <v>34.869999999999997</v>
      </c>
      <c r="F237" s="16">
        <v>1.1000000000000001E-3</v>
      </c>
      <c r="G237" s="16"/>
    </row>
    <row r="238" spans="1:7" x14ac:dyDescent="0.35">
      <c r="A238" s="13" t="s">
        <v>1161</v>
      </c>
      <c r="B238" s="33" t="s">
        <v>1162</v>
      </c>
      <c r="C238" s="33" t="s">
        <v>79</v>
      </c>
      <c r="D238" s="14">
        <v>3611</v>
      </c>
      <c r="E238" s="15">
        <v>34.21</v>
      </c>
      <c r="F238" s="16">
        <v>1E-3</v>
      </c>
      <c r="G238" s="16"/>
    </row>
    <row r="239" spans="1:7" x14ac:dyDescent="0.35">
      <c r="A239" s="13" t="s">
        <v>1163</v>
      </c>
      <c r="B239" s="33" t="s">
        <v>1164</v>
      </c>
      <c r="C239" s="33" t="s">
        <v>103</v>
      </c>
      <c r="D239" s="14">
        <v>3313</v>
      </c>
      <c r="E239" s="15">
        <v>32.74</v>
      </c>
      <c r="F239" s="16">
        <v>1E-3</v>
      </c>
      <c r="G239" s="16"/>
    </row>
    <row r="240" spans="1:7" x14ac:dyDescent="0.35">
      <c r="A240" s="13" t="s">
        <v>611</v>
      </c>
      <c r="B240" s="33" t="s">
        <v>612</v>
      </c>
      <c r="C240" s="33" t="s">
        <v>79</v>
      </c>
      <c r="D240" s="14">
        <v>6320</v>
      </c>
      <c r="E240" s="15">
        <v>30.83</v>
      </c>
      <c r="F240" s="16">
        <v>8.9999999999999998E-4</v>
      </c>
      <c r="G240" s="16"/>
    </row>
    <row r="241" spans="1:7" x14ac:dyDescent="0.35">
      <c r="A241" s="13" t="s">
        <v>899</v>
      </c>
      <c r="B241" s="33" t="s">
        <v>900</v>
      </c>
      <c r="C241" s="33" t="s">
        <v>52</v>
      </c>
      <c r="D241" s="14">
        <v>5106</v>
      </c>
      <c r="E241" s="15">
        <v>30.83</v>
      </c>
      <c r="F241" s="16">
        <v>8.9999999999999998E-4</v>
      </c>
      <c r="G241" s="16"/>
    </row>
    <row r="242" spans="1:7" x14ac:dyDescent="0.35">
      <c r="A242" s="13" t="s">
        <v>1165</v>
      </c>
      <c r="B242" s="33" t="s">
        <v>1166</v>
      </c>
      <c r="C242" s="33" t="s">
        <v>501</v>
      </c>
      <c r="D242" s="14">
        <v>6461</v>
      </c>
      <c r="E242" s="15">
        <v>30.59</v>
      </c>
      <c r="F242" s="16">
        <v>8.9999999999999998E-4</v>
      </c>
      <c r="G242" s="16"/>
    </row>
    <row r="243" spans="1:7" x14ac:dyDescent="0.35">
      <c r="A243" s="13" t="s">
        <v>1167</v>
      </c>
      <c r="B243" s="33" t="s">
        <v>1168</v>
      </c>
      <c r="C243" s="33" t="s">
        <v>742</v>
      </c>
      <c r="D243" s="14">
        <v>7507</v>
      </c>
      <c r="E243" s="15">
        <v>30.58</v>
      </c>
      <c r="F243" s="16">
        <v>8.9999999999999998E-4</v>
      </c>
      <c r="G243" s="16"/>
    </row>
    <row r="244" spans="1:7" x14ac:dyDescent="0.35">
      <c r="A244" s="13" t="s">
        <v>635</v>
      </c>
      <c r="B244" s="33" t="s">
        <v>636</v>
      </c>
      <c r="C244" s="33" t="s">
        <v>562</v>
      </c>
      <c r="D244" s="14">
        <v>1042</v>
      </c>
      <c r="E244" s="15">
        <v>30.54</v>
      </c>
      <c r="F244" s="16">
        <v>8.9999999999999998E-4</v>
      </c>
      <c r="G244" s="16"/>
    </row>
    <row r="245" spans="1:7" x14ac:dyDescent="0.35">
      <c r="A245" s="13" t="s">
        <v>1169</v>
      </c>
      <c r="B245" s="33" t="s">
        <v>1170</v>
      </c>
      <c r="C245" s="33" t="s">
        <v>92</v>
      </c>
      <c r="D245" s="14">
        <v>96</v>
      </c>
      <c r="E245" s="15">
        <v>29.74</v>
      </c>
      <c r="F245" s="16">
        <v>8.9999999999999998E-4</v>
      </c>
      <c r="G245" s="16"/>
    </row>
    <row r="246" spans="1:7" x14ac:dyDescent="0.35">
      <c r="A246" s="13" t="s">
        <v>1171</v>
      </c>
      <c r="B246" s="33" t="s">
        <v>1172</v>
      </c>
      <c r="C246" s="33" t="s">
        <v>13</v>
      </c>
      <c r="D246" s="14">
        <v>24401</v>
      </c>
      <c r="E246" s="15">
        <v>28.31</v>
      </c>
      <c r="F246" s="16">
        <v>8.9999999999999998E-4</v>
      </c>
      <c r="G246" s="16"/>
    </row>
    <row r="247" spans="1:7" x14ac:dyDescent="0.35">
      <c r="A247" s="13" t="s">
        <v>915</v>
      </c>
      <c r="B247" s="33" t="s">
        <v>916</v>
      </c>
      <c r="C247" s="33" t="s">
        <v>63</v>
      </c>
      <c r="D247" s="14">
        <v>2947</v>
      </c>
      <c r="E247" s="15">
        <v>27.16</v>
      </c>
      <c r="F247" s="16">
        <v>8.0000000000000004E-4</v>
      </c>
      <c r="G247" s="16"/>
    </row>
    <row r="248" spans="1:7" x14ac:dyDescent="0.35">
      <c r="A248" s="13" t="s">
        <v>1173</v>
      </c>
      <c r="B248" s="33" t="s">
        <v>1174</v>
      </c>
      <c r="C248" s="33" t="s">
        <v>13</v>
      </c>
      <c r="D248" s="14">
        <v>63561</v>
      </c>
      <c r="E248" s="15">
        <v>23.17</v>
      </c>
      <c r="F248" s="16">
        <v>6.9999999999999999E-4</v>
      </c>
      <c r="G248" s="16"/>
    </row>
    <row r="249" spans="1:7" x14ac:dyDescent="0.35">
      <c r="A249" s="13" t="s">
        <v>1175</v>
      </c>
      <c r="B249" s="33" t="s">
        <v>1176</v>
      </c>
      <c r="C249" s="33" t="s">
        <v>79</v>
      </c>
      <c r="D249" s="14">
        <v>31136</v>
      </c>
      <c r="E249" s="15">
        <v>22.74</v>
      </c>
      <c r="F249" s="16">
        <v>6.9999999999999999E-4</v>
      </c>
      <c r="G249" s="16"/>
    </row>
    <row r="250" spans="1:7" x14ac:dyDescent="0.35">
      <c r="A250" s="13" t="s">
        <v>1177</v>
      </c>
      <c r="B250" s="33" t="s">
        <v>1178</v>
      </c>
      <c r="C250" s="33" t="s">
        <v>523</v>
      </c>
      <c r="D250" s="14">
        <v>2615</v>
      </c>
      <c r="E250" s="15">
        <v>22.21</v>
      </c>
      <c r="F250" s="16">
        <v>6.9999999999999999E-4</v>
      </c>
      <c r="G250" s="16"/>
    </row>
    <row r="251" spans="1:7" x14ac:dyDescent="0.35">
      <c r="A251" s="13" t="s">
        <v>1179</v>
      </c>
      <c r="B251" s="33" t="s">
        <v>1180</v>
      </c>
      <c r="C251" s="33" t="s">
        <v>55</v>
      </c>
      <c r="D251" s="14">
        <v>21046</v>
      </c>
      <c r="E251" s="15">
        <v>21.79</v>
      </c>
      <c r="F251" s="16">
        <v>6.9999999999999999E-4</v>
      </c>
      <c r="G251" s="16"/>
    </row>
    <row r="252" spans="1:7" x14ac:dyDescent="0.35">
      <c r="A252" s="13" t="s">
        <v>1181</v>
      </c>
      <c r="B252" s="33" t="s">
        <v>1182</v>
      </c>
      <c r="C252" s="33" t="s">
        <v>583</v>
      </c>
      <c r="D252" s="14">
        <v>2712</v>
      </c>
      <c r="E252" s="15">
        <v>20.16</v>
      </c>
      <c r="F252" s="16">
        <v>5.9999999999999995E-4</v>
      </c>
      <c r="G252" s="16"/>
    </row>
    <row r="253" spans="1:7" x14ac:dyDescent="0.35">
      <c r="A253" s="13" t="s">
        <v>917</v>
      </c>
      <c r="B253" s="33" t="s">
        <v>918</v>
      </c>
      <c r="C253" s="33" t="s">
        <v>92</v>
      </c>
      <c r="D253" s="14">
        <v>895</v>
      </c>
      <c r="E253" s="15">
        <v>19.91</v>
      </c>
      <c r="F253" s="16">
        <v>5.9999999999999995E-4</v>
      </c>
      <c r="G253" s="16"/>
    </row>
    <row r="254" spans="1:7" x14ac:dyDescent="0.35">
      <c r="A254" s="13" t="s">
        <v>1183</v>
      </c>
      <c r="B254" s="33" t="s">
        <v>1184</v>
      </c>
      <c r="C254" s="33" t="s">
        <v>1122</v>
      </c>
      <c r="D254" s="14">
        <v>1879</v>
      </c>
      <c r="E254" s="15">
        <v>18.66</v>
      </c>
      <c r="F254" s="16">
        <v>5.9999999999999995E-4</v>
      </c>
      <c r="G254" s="16"/>
    </row>
    <row r="255" spans="1:7" x14ac:dyDescent="0.35">
      <c r="A255" s="13" t="s">
        <v>1185</v>
      </c>
      <c r="B255" s="33" t="s">
        <v>1186</v>
      </c>
      <c r="C255" s="33" t="s">
        <v>523</v>
      </c>
      <c r="D255" s="14">
        <v>10476</v>
      </c>
      <c r="E255" s="15">
        <v>15.43</v>
      </c>
      <c r="F255" s="16">
        <v>5.0000000000000001E-4</v>
      </c>
      <c r="G255" s="16"/>
    </row>
    <row r="256" spans="1:7" x14ac:dyDescent="0.35">
      <c r="A256" s="13" t="s">
        <v>1187</v>
      </c>
      <c r="B256" s="33" t="s">
        <v>1188</v>
      </c>
      <c r="C256" s="33" t="s">
        <v>13</v>
      </c>
      <c r="D256" s="14">
        <v>49529</v>
      </c>
      <c r="E256" s="15">
        <v>14.67</v>
      </c>
      <c r="F256" s="16">
        <v>4.0000000000000002E-4</v>
      </c>
      <c r="G256" s="16"/>
    </row>
    <row r="257" spans="1:7" x14ac:dyDescent="0.35">
      <c r="A257" s="13" t="s">
        <v>1189</v>
      </c>
      <c r="B257" s="33" t="s">
        <v>1190</v>
      </c>
      <c r="C257" s="33" t="s">
        <v>55</v>
      </c>
      <c r="D257" s="14">
        <v>11030</v>
      </c>
      <c r="E257" s="15">
        <v>9.6</v>
      </c>
      <c r="F257" s="16">
        <v>2.9999999999999997E-4</v>
      </c>
      <c r="G257" s="16"/>
    </row>
    <row r="258" spans="1:7" x14ac:dyDescent="0.35">
      <c r="A258" s="17" t="s">
        <v>120</v>
      </c>
      <c r="B258" s="34"/>
      <c r="C258" s="34"/>
      <c r="D258" s="18"/>
      <c r="E258" s="37">
        <v>32734.18</v>
      </c>
      <c r="F258" s="38">
        <v>0.99870000000000003</v>
      </c>
      <c r="G258" s="21"/>
    </row>
    <row r="259" spans="1:7" x14ac:dyDescent="0.35">
      <c r="A259" s="17"/>
      <c r="B259" s="34"/>
      <c r="C259" s="34"/>
      <c r="D259" s="18"/>
      <c r="E259" s="41"/>
      <c r="F259" s="21"/>
      <c r="G259" s="21"/>
    </row>
    <row r="260" spans="1:7" x14ac:dyDescent="0.35">
      <c r="A260" s="17"/>
      <c r="B260" s="34"/>
      <c r="C260" s="34"/>
      <c r="D260" s="18"/>
      <c r="E260" s="41"/>
      <c r="F260" s="21"/>
      <c r="G260" s="21"/>
    </row>
    <row r="261" spans="1:7" x14ac:dyDescent="0.35">
      <c r="A261" s="59" t="s">
        <v>171</v>
      </c>
      <c r="B261" s="34"/>
      <c r="C261" s="34"/>
      <c r="D261" s="18"/>
      <c r="E261" s="41"/>
      <c r="F261" s="21"/>
      <c r="G261" s="21"/>
    </row>
    <row r="262" spans="1:7" x14ac:dyDescent="0.35">
      <c r="A262" s="59" t="s">
        <v>641</v>
      </c>
      <c r="B262" s="33"/>
      <c r="C262" s="33"/>
      <c r="D262" s="14"/>
      <c r="E262" s="15"/>
      <c r="F262" s="16"/>
      <c r="G262" s="16"/>
    </row>
    <row r="263" spans="1:7" x14ac:dyDescent="0.35">
      <c r="A263" s="59" t="s">
        <v>642</v>
      </c>
      <c r="B263" s="33"/>
      <c r="C263" s="33"/>
      <c r="D263" s="14"/>
      <c r="E263" s="15"/>
      <c r="F263" s="16"/>
      <c r="G263" s="16"/>
    </row>
    <row r="264" spans="1:7" x14ac:dyDescent="0.35">
      <c r="A264" s="13" t="s">
        <v>643</v>
      </c>
      <c r="B264" s="33" t="s">
        <v>644</v>
      </c>
      <c r="C264" s="33" t="s">
        <v>39</v>
      </c>
      <c r="D264" s="14">
        <v>10300</v>
      </c>
      <c r="E264" s="15">
        <v>1.06</v>
      </c>
      <c r="F264" s="16">
        <v>0</v>
      </c>
      <c r="G264" s="16">
        <v>6.3299999999999995E-2</v>
      </c>
    </row>
    <row r="265" spans="1:7" x14ac:dyDescent="0.35">
      <c r="A265" s="17" t="s">
        <v>120</v>
      </c>
      <c r="B265" s="34"/>
      <c r="C265" s="34"/>
      <c r="D265" s="18"/>
      <c r="E265" s="37">
        <v>1.06</v>
      </c>
      <c r="F265" s="38">
        <v>0</v>
      </c>
      <c r="G265" s="21"/>
    </row>
    <row r="266" spans="1:7" x14ac:dyDescent="0.35">
      <c r="A266" s="24" t="s">
        <v>121</v>
      </c>
      <c r="B266" s="35"/>
      <c r="C266" s="35"/>
      <c r="D266" s="25"/>
      <c r="E266" s="30">
        <v>32735.24</v>
      </c>
      <c r="F266" s="31">
        <v>0.99870000000000003</v>
      </c>
      <c r="G266" s="21"/>
    </row>
    <row r="267" spans="1:7" x14ac:dyDescent="0.35">
      <c r="A267" s="13"/>
      <c r="B267" s="33"/>
      <c r="C267" s="33"/>
      <c r="D267" s="14"/>
      <c r="E267" s="15"/>
      <c r="F267" s="16"/>
      <c r="G267" s="16"/>
    </row>
    <row r="268" spans="1:7" x14ac:dyDescent="0.35">
      <c r="A268" s="13"/>
      <c r="B268" s="33"/>
      <c r="C268" s="33"/>
      <c r="D268" s="14"/>
      <c r="E268" s="15"/>
      <c r="F268" s="16"/>
      <c r="G268" s="16"/>
    </row>
    <row r="269" spans="1:7" x14ac:dyDescent="0.35">
      <c r="A269" s="17" t="s">
        <v>262</v>
      </c>
      <c r="B269" s="33"/>
      <c r="C269" s="33"/>
      <c r="D269" s="14"/>
      <c r="E269" s="15"/>
      <c r="F269" s="16"/>
      <c r="G269" s="16"/>
    </row>
    <row r="270" spans="1:7" x14ac:dyDescent="0.35">
      <c r="A270" s="13" t="s">
        <v>263</v>
      </c>
      <c r="B270" s="33"/>
      <c r="C270" s="33"/>
      <c r="D270" s="14"/>
      <c r="E270" s="15">
        <v>36.99</v>
      </c>
      <c r="F270" s="16">
        <v>1.1000000000000001E-3</v>
      </c>
      <c r="G270" s="16">
        <v>4.9306000000000003E-2</v>
      </c>
    </row>
    <row r="271" spans="1:7" x14ac:dyDescent="0.35">
      <c r="A271" s="17" t="s">
        <v>120</v>
      </c>
      <c r="B271" s="34"/>
      <c r="C271" s="34"/>
      <c r="D271" s="18"/>
      <c r="E271" s="37">
        <v>36.99</v>
      </c>
      <c r="F271" s="38">
        <v>1.1000000000000001E-3</v>
      </c>
      <c r="G271" s="21"/>
    </row>
    <row r="272" spans="1:7" x14ac:dyDescent="0.35">
      <c r="A272" s="13"/>
      <c r="B272" s="33"/>
      <c r="C272" s="33"/>
      <c r="D272" s="14"/>
      <c r="E272" s="15"/>
      <c r="F272" s="16"/>
      <c r="G272" s="16"/>
    </row>
    <row r="273" spans="1:7" x14ac:dyDescent="0.35">
      <c r="A273" s="24" t="s">
        <v>121</v>
      </c>
      <c r="B273" s="35"/>
      <c r="C273" s="35"/>
      <c r="D273" s="25"/>
      <c r="E273" s="19">
        <v>36.99</v>
      </c>
      <c r="F273" s="20">
        <v>1.1000000000000001E-3</v>
      </c>
      <c r="G273" s="21"/>
    </row>
    <row r="274" spans="1:7" x14ac:dyDescent="0.35">
      <c r="A274" s="13" t="s">
        <v>264</v>
      </c>
      <c r="B274" s="33"/>
      <c r="C274" s="33"/>
      <c r="D274" s="14"/>
      <c r="E274" s="15">
        <v>9.9921999999999997E-3</v>
      </c>
      <c r="F274" s="16">
        <v>0</v>
      </c>
      <c r="G274" s="16"/>
    </row>
    <row r="275" spans="1:7" x14ac:dyDescent="0.35">
      <c r="A275" s="13" t="s">
        <v>265</v>
      </c>
      <c r="B275" s="33"/>
      <c r="C275" s="33"/>
      <c r="D275" s="14"/>
      <c r="E275" s="26">
        <v>-4.7299921999999999</v>
      </c>
      <c r="F275" s="16">
        <v>2.0000000000000001E-4</v>
      </c>
      <c r="G275" s="16">
        <v>4.9306000000000003E-2</v>
      </c>
    </row>
    <row r="276" spans="1:7" x14ac:dyDescent="0.35">
      <c r="A276" s="28" t="s">
        <v>266</v>
      </c>
      <c r="B276" s="36"/>
      <c r="C276" s="36"/>
      <c r="D276" s="29"/>
      <c r="E276" s="30">
        <v>32767.51</v>
      </c>
      <c r="F276" s="31">
        <v>1</v>
      </c>
      <c r="G276" s="31"/>
    </row>
    <row r="281" spans="1:7" x14ac:dyDescent="0.35">
      <c r="A281" s="1" t="s">
        <v>269</v>
      </c>
    </row>
    <row r="282" spans="1:7" x14ac:dyDescent="0.35">
      <c r="A282" s="48" t="s">
        <v>270</v>
      </c>
      <c r="B282" s="3" t="s">
        <v>248</v>
      </c>
    </row>
    <row r="283" spans="1:7" x14ac:dyDescent="0.35">
      <c r="A283" t="s">
        <v>271</v>
      </c>
    </row>
    <row r="284" spans="1:7" x14ac:dyDescent="0.35">
      <c r="A284" t="s">
        <v>272</v>
      </c>
      <c r="B284" t="s">
        <v>273</v>
      </c>
      <c r="C284" t="s">
        <v>273</v>
      </c>
    </row>
    <row r="285" spans="1:7" x14ac:dyDescent="0.35">
      <c r="B285" s="49">
        <v>46052</v>
      </c>
      <c r="C285" s="49">
        <v>46080</v>
      </c>
    </row>
    <row r="286" spans="1:7" x14ac:dyDescent="0.35">
      <c r="A286" t="s">
        <v>645</v>
      </c>
      <c r="B286">
        <v>16.977900000000002</v>
      </c>
      <c r="C286">
        <v>17.127800000000001</v>
      </c>
    </row>
    <row r="287" spans="1:7" x14ac:dyDescent="0.35">
      <c r="A287" t="s">
        <v>275</v>
      </c>
      <c r="B287">
        <v>16.977900000000002</v>
      </c>
      <c r="C287">
        <v>17.1279</v>
      </c>
    </row>
    <row r="288" spans="1:7" x14ac:dyDescent="0.35">
      <c r="A288" t="s">
        <v>646</v>
      </c>
      <c r="B288">
        <v>16.5199</v>
      </c>
      <c r="C288">
        <v>16.657499999999999</v>
      </c>
    </row>
    <row r="289" spans="1:4" x14ac:dyDescent="0.35">
      <c r="A289" t="s">
        <v>277</v>
      </c>
      <c r="B289">
        <v>16.519200000000001</v>
      </c>
      <c r="C289">
        <v>16.6568</v>
      </c>
    </row>
    <row r="291" spans="1:4" x14ac:dyDescent="0.35">
      <c r="A291" t="s">
        <v>278</v>
      </c>
      <c r="B291" s="3" t="s">
        <v>248</v>
      </c>
    </row>
    <row r="292" spans="1:4" x14ac:dyDescent="0.35">
      <c r="A292" t="s">
        <v>279</v>
      </c>
      <c r="B292" s="3" t="s">
        <v>248</v>
      </c>
    </row>
    <row r="293" spans="1:4" ht="29" customHeight="1" x14ac:dyDescent="0.35">
      <c r="A293" s="48" t="s">
        <v>280</v>
      </c>
      <c r="B293" s="3" t="s">
        <v>248</v>
      </c>
    </row>
    <row r="294" spans="1:4" ht="29" customHeight="1" x14ac:dyDescent="0.35">
      <c r="A294" s="48" t="s">
        <v>281</v>
      </c>
      <c r="B294" s="3" t="s">
        <v>248</v>
      </c>
    </row>
    <row r="295" spans="1:4" x14ac:dyDescent="0.35">
      <c r="A295" t="s">
        <v>283</v>
      </c>
      <c r="B295" s="50">
        <v>0.20899999999999999</v>
      </c>
    </row>
    <row r="296" spans="1:4" ht="43.5" customHeight="1" x14ac:dyDescent="0.35">
      <c r="A296" s="48" t="s">
        <v>284</v>
      </c>
      <c r="B296" s="3" t="s">
        <v>248</v>
      </c>
    </row>
    <row r="297" spans="1:4" x14ac:dyDescent="0.35">
      <c r="B297" s="3"/>
    </row>
    <row r="298" spans="1:4" ht="29" customHeight="1" x14ac:dyDescent="0.35">
      <c r="A298" s="48" t="s">
        <v>285</v>
      </c>
      <c r="B298" s="3" t="s">
        <v>248</v>
      </c>
    </row>
    <row r="299" spans="1:4" ht="29" customHeight="1" x14ac:dyDescent="0.35">
      <c r="A299" s="48" t="s">
        <v>286</v>
      </c>
      <c r="B299" t="s">
        <v>248</v>
      </c>
    </row>
    <row r="300" spans="1:4" ht="29" customHeight="1" x14ac:dyDescent="0.35">
      <c r="A300" s="48" t="s">
        <v>287</v>
      </c>
      <c r="B300" s="3" t="s">
        <v>248</v>
      </c>
    </row>
    <row r="301" spans="1:4" ht="29" customHeight="1" x14ac:dyDescent="0.35">
      <c r="A301" s="48" t="s">
        <v>288</v>
      </c>
      <c r="B301" s="3" t="s">
        <v>248</v>
      </c>
    </row>
    <row r="303" spans="1:4" ht="70" customHeight="1" x14ac:dyDescent="0.35">
      <c r="A303" s="75" t="s">
        <v>298</v>
      </c>
      <c r="B303" s="75" t="s">
        <v>299</v>
      </c>
      <c r="C303" s="75" t="s">
        <v>300</v>
      </c>
      <c r="D303" s="75" t="s">
        <v>301</v>
      </c>
    </row>
    <row r="304" spans="1:4" ht="70" customHeight="1" x14ac:dyDescent="0.35">
      <c r="A304" s="75" t="s">
        <v>1805</v>
      </c>
      <c r="B304" s="75"/>
      <c r="C304" s="75" t="s">
        <v>340</v>
      </c>
      <c r="D304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63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1806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1807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3"/>
      <c r="B7" s="33"/>
      <c r="C7" s="33"/>
      <c r="D7" s="14"/>
      <c r="E7" s="15"/>
      <c r="F7" s="16"/>
      <c r="G7" s="16"/>
    </row>
    <row r="8" spans="1:8" x14ac:dyDescent="0.35">
      <c r="A8" s="17" t="s">
        <v>257</v>
      </c>
      <c r="B8" s="33"/>
      <c r="C8" s="33"/>
      <c r="D8" s="14"/>
      <c r="E8" s="15"/>
      <c r="F8" s="16"/>
      <c r="G8" s="16"/>
    </row>
    <row r="9" spans="1:8" x14ac:dyDescent="0.35">
      <c r="A9" s="13" t="s">
        <v>1808</v>
      </c>
      <c r="B9" s="33" t="s">
        <v>1809</v>
      </c>
      <c r="C9" s="33"/>
      <c r="D9" s="14">
        <v>73516186.000200003</v>
      </c>
      <c r="E9" s="15">
        <v>12100.76</v>
      </c>
      <c r="F9" s="16">
        <v>0.26829999999999998</v>
      </c>
      <c r="G9" s="16"/>
    </row>
    <row r="10" spans="1:8" x14ac:dyDescent="0.35">
      <c r="A10" s="13" t="s">
        <v>1810</v>
      </c>
      <c r="B10" s="33" t="s">
        <v>1811</v>
      </c>
      <c r="C10" s="33"/>
      <c r="D10" s="14">
        <v>1829321</v>
      </c>
      <c r="E10" s="15">
        <v>4841.8500000000004</v>
      </c>
      <c r="F10" s="16">
        <v>0.10730000000000001</v>
      </c>
      <c r="G10" s="16"/>
    </row>
    <row r="11" spans="1:8" x14ac:dyDescent="0.35">
      <c r="A11" s="13" t="s">
        <v>1812</v>
      </c>
      <c r="B11" s="33" t="s">
        <v>1813</v>
      </c>
      <c r="C11" s="33"/>
      <c r="D11" s="14">
        <v>2856356</v>
      </c>
      <c r="E11" s="15">
        <v>4533.04</v>
      </c>
      <c r="F11" s="16">
        <v>0.10050000000000001</v>
      </c>
      <c r="G11" s="16"/>
    </row>
    <row r="12" spans="1:8" x14ac:dyDescent="0.35">
      <c r="A12" s="13" t="s">
        <v>1814</v>
      </c>
      <c r="B12" s="33" t="s">
        <v>1815</v>
      </c>
      <c r="C12" s="33"/>
      <c r="D12" s="14">
        <v>1394170</v>
      </c>
      <c r="E12" s="15">
        <v>848.35</v>
      </c>
      <c r="F12" s="16">
        <v>1.8800000000000001E-2</v>
      </c>
      <c r="G12" s="16"/>
    </row>
    <row r="13" spans="1:8" x14ac:dyDescent="0.35">
      <c r="A13" s="17" t="s">
        <v>120</v>
      </c>
      <c r="B13" s="34"/>
      <c r="C13" s="34"/>
      <c r="D13" s="18"/>
      <c r="E13" s="19">
        <v>22324</v>
      </c>
      <c r="F13" s="20">
        <v>0.49490000000000001</v>
      </c>
      <c r="G13" s="21"/>
    </row>
    <row r="14" spans="1:8" x14ac:dyDescent="0.35">
      <c r="A14" s="13"/>
      <c r="B14" s="33"/>
      <c r="C14" s="33"/>
      <c r="D14" s="14"/>
      <c r="E14" s="15"/>
      <c r="F14" s="16"/>
      <c r="G14" s="16"/>
    </row>
    <row r="15" spans="1:8" x14ac:dyDescent="0.35">
      <c r="A15" s="24" t="s">
        <v>121</v>
      </c>
      <c r="B15" s="35"/>
      <c r="C15" s="35"/>
      <c r="D15" s="25"/>
      <c r="E15" s="19">
        <v>22324</v>
      </c>
      <c r="F15" s="20">
        <v>0.49490000000000001</v>
      </c>
      <c r="G15" s="21"/>
    </row>
    <row r="16" spans="1:8" x14ac:dyDescent="0.35">
      <c r="A16" s="13"/>
      <c r="B16" s="33"/>
      <c r="C16" s="33"/>
      <c r="D16" s="14"/>
      <c r="E16" s="15"/>
      <c r="F16" s="16"/>
      <c r="G16" s="16"/>
    </row>
    <row r="17" spans="1:7" x14ac:dyDescent="0.35">
      <c r="A17" s="17" t="s">
        <v>257</v>
      </c>
      <c r="B17" s="33"/>
      <c r="C17" s="33"/>
      <c r="D17" s="14"/>
      <c r="E17" s="15"/>
      <c r="F17" s="16"/>
      <c r="G17" s="16"/>
    </row>
    <row r="18" spans="1:7" x14ac:dyDescent="0.35">
      <c r="A18" s="13" t="s">
        <v>881</v>
      </c>
      <c r="B18" s="33" t="s">
        <v>882</v>
      </c>
      <c r="C18" s="33"/>
      <c r="D18" s="14">
        <v>18258671.1252</v>
      </c>
      <c r="E18" s="15">
        <v>4825.07</v>
      </c>
      <c r="F18" s="16">
        <v>0.107</v>
      </c>
      <c r="G18" s="16"/>
    </row>
    <row r="19" spans="1:7" x14ac:dyDescent="0.35">
      <c r="A19" s="13" t="s">
        <v>1816</v>
      </c>
      <c r="B19" s="33" t="s">
        <v>1817</v>
      </c>
      <c r="C19" s="33"/>
      <c r="D19" s="14">
        <v>24677623.3926</v>
      </c>
      <c r="E19" s="15">
        <v>4430.62</v>
      </c>
      <c r="F19" s="16">
        <v>9.8199999999999996E-2</v>
      </c>
      <c r="G19" s="16"/>
    </row>
    <row r="20" spans="1:7" x14ac:dyDescent="0.35">
      <c r="A20" s="13" t="s">
        <v>1818</v>
      </c>
      <c r="B20" s="33" t="s">
        <v>1819</v>
      </c>
      <c r="C20" s="33"/>
      <c r="D20" s="14">
        <v>4441553.2679000003</v>
      </c>
      <c r="E20" s="15">
        <v>4410.0200000000004</v>
      </c>
      <c r="F20" s="16">
        <v>9.7799999999999998E-2</v>
      </c>
      <c r="G20" s="16"/>
    </row>
    <row r="21" spans="1:7" x14ac:dyDescent="0.35">
      <c r="A21" s="13" t="s">
        <v>1820</v>
      </c>
      <c r="B21" s="33" t="s">
        <v>1821</v>
      </c>
      <c r="C21" s="33"/>
      <c r="D21" s="14">
        <v>2120475.1039999998</v>
      </c>
      <c r="E21" s="15">
        <v>2214.2399999999998</v>
      </c>
      <c r="F21" s="16">
        <v>4.9099999999999998E-2</v>
      </c>
      <c r="G21" s="16"/>
    </row>
    <row r="22" spans="1:7" x14ac:dyDescent="0.35">
      <c r="A22" s="13" t="s">
        <v>1822</v>
      </c>
      <c r="B22" s="33" t="s">
        <v>1823</v>
      </c>
      <c r="C22" s="33"/>
      <c r="D22" s="14">
        <v>8063414.8880000003</v>
      </c>
      <c r="E22" s="15">
        <v>2207.17</v>
      </c>
      <c r="F22" s="16">
        <v>4.8899999999999999E-2</v>
      </c>
      <c r="G22" s="16"/>
    </row>
    <row r="23" spans="1:7" x14ac:dyDescent="0.35">
      <c r="A23" s="13" t="s">
        <v>1824</v>
      </c>
      <c r="B23" s="33" t="s">
        <v>1825</v>
      </c>
      <c r="C23" s="33"/>
      <c r="D23" s="14">
        <v>19889841.961199999</v>
      </c>
      <c r="E23" s="15">
        <v>2204.41</v>
      </c>
      <c r="F23" s="16">
        <v>4.8899999999999999E-2</v>
      </c>
      <c r="G23" s="16"/>
    </row>
    <row r="24" spans="1:7" x14ac:dyDescent="0.35">
      <c r="A24" s="13" t="s">
        <v>1826</v>
      </c>
      <c r="B24" s="33" t="s">
        <v>1827</v>
      </c>
      <c r="C24" s="33"/>
      <c r="D24" s="14">
        <v>19588448.1362</v>
      </c>
      <c r="E24" s="15">
        <v>2188.58</v>
      </c>
      <c r="F24" s="16">
        <v>4.8500000000000001E-2</v>
      </c>
      <c r="G24" s="16"/>
    </row>
    <row r="25" spans="1:7" x14ac:dyDescent="0.35">
      <c r="A25" s="13"/>
      <c r="B25" s="33"/>
      <c r="C25" s="33"/>
      <c r="D25" s="14"/>
      <c r="E25" s="15"/>
      <c r="F25" s="16"/>
      <c r="G25" s="16"/>
    </row>
    <row r="26" spans="1:7" x14ac:dyDescent="0.35">
      <c r="A26" s="24" t="s">
        <v>121</v>
      </c>
      <c r="B26" s="35"/>
      <c r="C26" s="35"/>
      <c r="D26" s="25"/>
      <c r="E26" s="19">
        <v>22480.11</v>
      </c>
      <c r="F26" s="20">
        <v>0.49840000000000001</v>
      </c>
      <c r="G26" s="21"/>
    </row>
    <row r="27" spans="1:7" x14ac:dyDescent="0.35">
      <c r="A27" s="13"/>
      <c r="B27" s="33"/>
      <c r="C27" s="33"/>
      <c r="D27" s="14"/>
      <c r="E27" s="15"/>
      <c r="F27" s="16"/>
      <c r="G27" s="16"/>
    </row>
    <row r="28" spans="1:7" x14ac:dyDescent="0.35">
      <c r="A28" s="17" t="s">
        <v>262</v>
      </c>
      <c r="B28" s="33"/>
      <c r="C28" s="33"/>
      <c r="D28" s="14"/>
      <c r="E28" s="15"/>
      <c r="F28" s="16"/>
      <c r="G28" s="16"/>
    </row>
    <row r="29" spans="1:7" x14ac:dyDescent="0.35">
      <c r="A29" s="13" t="s">
        <v>263</v>
      </c>
      <c r="B29" s="33"/>
      <c r="C29" s="33"/>
      <c r="D29" s="14"/>
      <c r="E29" s="15">
        <v>261.89</v>
      </c>
      <c r="F29" s="16">
        <v>5.7999999999999996E-3</v>
      </c>
      <c r="G29" s="16">
        <v>4.9306000000000003E-2</v>
      </c>
    </row>
    <row r="30" spans="1:7" x14ac:dyDescent="0.35">
      <c r="A30" s="17" t="s">
        <v>120</v>
      </c>
      <c r="B30" s="34"/>
      <c r="C30" s="34"/>
      <c r="D30" s="18"/>
      <c r="E30" s="19">
        <v>261.89</v>
      </c>
      <c r="F30" s="20">
        <v>5.7999999999999996E-3</v>
      </c>
      <c r="G30" s="21"/>
    </row>
    <row r="31" spans="1:7" x14ac:dyDescent="0.35">
      <c r="A31" s="13"/>
      <c r="B31" s="33"/>
      <c r="C31" s="33"/>
      <c r="D31" s="14"/>
      <c r="E31" s="15"/>
      <c r="F31" s="16"/>
      <c r="G31" s="16"/>
    </row>
    <row r="32" spans="1:7" x14ac:dyDescent="0.35">
      <c r="A32" s="24" t="s">
        <v>121</v>
      </c>
      <c r="B32" s="35"/>
      <c r="C32" s="35"/>
      <c r="D32" s="25"/>
      <c r="E32" s="19">
        <v>261.89</v>
      </c>
      <c r="F32" s="20">
        <v>5.7999999999999996E-3</v>
      </c>
      <c r="G32" s="21"/>
    </row>
    <row r="33" spans="1:7" x14ac:dyDescent="0.35">
      <c r="A33" s="13" t="s">
        <v>264</v>
      </c>
      <c r="B33" s="33"/>
      <c r="C33" s="33"/>
      <c r="D33" s="14"/>
      <c r="E33" s="15">
        <v>7.0755799999999994E-2</v>
      </c>
      <c r="F33" s="16">
        <v>9.9999999999999995E-7</v>
      </c>
      <c r="G33" s="16"/>
    </row>
    <row r="34" spans="1:7" x14ac:dyDescent="0.35">
      <c r="A34" s="13" t="s">
        <v>265</v>
      </c>
      <c r="B34" s="33"/>
      <c r="C34" s="33"/>
      <c r="D34" s="14"/>
      <c r="E34" s="15">
        <v>41.719244199999999</v>
      </c>
      <c r="F34" s="16">
        <v>8.9899999999999995E-4</v>
      </c>
      <c r="G34" s="16">
        <v>4.9305000000000002E-2</v>
      </c>
    </row>
    <row r="35" spans="1:7" x14ac:dyDescent="0.35">
      <c r="A35" s="28" t="s">
        <v>266</v>
      </c>
      <c r="B35" s="36"/>
      <c r="C35" s="36"/>
      <c r="D35" s="29"/>
      <c r="E35" s="30">
        <v>45107.79</v>
      </c>
      <c r="F35" s="31">
        <v>1</v>
      </c>
      <c r="G35" s="31"/>
    </row>
    <row r="40" spans="1:7" x14ac:dyDescent="0.35">
      <c r="A40" s="1" t="s">
        <v>269</v>
      </c>
    </row>
    <row r="41" spans="1:7" x14ac:dyDescent="0.35">
      <c r="A41" s="48" t="s">
        <v>270</v>
      </c>
      <c r="B41" s="3" t="s">
        <v>248</v>
      </c>
    </row>
    <row r="42" spans="1:7" x14ac:dyDescent="0.35">
      <c r="A42" t="s">
        <v>271</v>
      </c>
    </row>
    <row r="43" spans="1:7" x14ac:dyDescent="0.35">
      <c r="A43" t="s">
        <v>272</v>
      </c>
      <c r="B43" t="s">
        <v>273</v>
      </c>
      <c r="C43" t="s">
        <v>273</v>
      </c>
    </row>
    <row r="44" spans="1:7" x14ac:dyDescent="0.35">
      <c r="B44" s="49">
        <v>46052</v>
      </c>
      <c r="C44" s="49">
        <v>46080</v>
      </c>
    </row>
    <row r="45" spans="1:7" x14ac:dyDescent="0.35">
      <c r="A45" t="s">
        <v>274</v>
      </c>
      <c r="B45">
        <v>11.682399999999999</v>
      </c>
      <c r="C45">
        <v>11.578099999999999</v>
      </c>
    </row>
    <row r="46" spans="1:7" x14ac:dyDescent="0.35">
      <c r="A46" t="s">
        <v>275</v>
      </c>
      <c r="B46">
        <v>11.682399999999999</v>
      </c>
      <c r="C46">
        <v>11.578099999999999</v>
      </c>
    </row>
    <row r="47" spans="1:7" x14ac:dyDescent="0.35">
      <c r="A47" t="s">
        <v>276</v>
      </c>
      <c r="B47">
        <v>11.6172</v>
      </c>
      <c r="C47">
        <v>11.5021</v>
      </c>
    </row>
    <row r="48" spans="1:7" x14ac:dyDescent="0.35">
      <c r="A48" t="s">
        <v>277</v>
      </c>
      <c r="B48">
        <v>11.6172</v>
      </c>
      <c r="C48">
        <v>11.5021</v>
      </c>
    </row>
    <row r="50" spans="1:4" x14ac:dyDescent="0.35">
      <c r="A50" t="s">
        <v>278</v>
      </c>
      <c r="B50" s="3" t="s">
        <v>248</v>
      </c>
    </row>
    <row r="51" spans="1:4" x14ac:dyDescent="0.35">
      <c r="A51" t="s">
        <v>279</v>
      </c>
      <c r="B51" s="3" t="s">
        <v>248</v>
      </c>
    </row>
    <row r="52" spans="1:4" ht="29" customHeight="1" x14ac:dyDescent="0.35">
      <c r="A52" s="48" t="s">
        <v>280</v>
      </c>
      <c r="B52" s="3" t="s">
        <v>248</v>
      </c>
    </row>
    <row r="53" spans="1:4" ht="29" customHeight="1" x14ac:dyDescent="0.35">
      <c r="A53" s="48" t="s">
        <v>281</v>
      </c>
      <c r="B53" s="3" t="s">
        <v>248</v>
      </c>
    </row>
    <row r="54" spans="1:4" x14ac:dyDescent="0.35">
      <c r="A54" t="s">
        <v>283</v>
      </c>
      <c r="B54" s="50">
        <v>9.01E-2</v>
      </c>
    </row>
    <row r="55" spans="1:4" ht="43.5" customHeight="1" x14ac:dyDescent="0.35">
      <c r="A55" s="48" t="s">
        <v>751</v>
      </c>
      <c r="B55" s="3" t="s">
        <v>248</v>
      </c>
    </row>
    <row r="56" spans="1:4" x14ac:dyDescent="0.35">
      <c r="B56" s="3"/>
    </row>
    <row r="57" spans="1:4" ht="29" customHeight="1" x14ac:dyDescent="0.35">
      <c r="A57" s="48" t="s">
        <v>752</v>
      </c>
      <c r="B57" s="3" t="s">
        <v>248</v>
      </c>
    </row>
    <row r="58" spans="1:4" ht="29" customHeight="1" x14ac:dyDescent="0.35">
      <c r="A58" s="48" t="s">
        <v>753</v>
      </c>
      <c r="B58" t="s">
        <v>248</v>
      </c>
    </row>
    <row r="59" spans="1:4" ht="29" customHeight="1" x14ac:dyDescent="0.35">
      <c r="A59" s="48" t="s">
        <v>754</v>
      </c>
      <c r="B59" s="3" t="s">
        <v>248</v>
      </c>
    </row>
    <row r="60" spans="1:4" ht="29" customHeight="1" x14ac:dyDescent="0.35">
      <c r="A60" s="48" t="s">
        <v>755</v>
      </c>
      <c r="B60" s="3" t="s">
        <v>248</v>
      </c>
    </row>
    <row r="62" spans="1:4" ht="70" customHeight="1" x14ac:dyDescent="0.35">
      <c r="A62" s="75" t="s">
        <v>298</v>
      </c>
      <c r="B62" s="75" t="s">
        <v>299</v>
      </c>
      <c r="C62" s="75" t="s">
        <v>300</v>
      </c>
      <c r="D62" s="75" t="s">
        <v>301</v>
      </c>
    </row>
    <row r="63" spans="1:4" ht="70" customHeight="1" x14ac:dyDescent="0.35">
      <c r="A63" s="75" t="s">
        <v>1828</v>
      </c>
      <c r="B63" s="75"/>
      <c r="C63" s="75" t="s">
        <v>362</v>
      </c>
      <c r="D63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9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1829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1830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3"/>
      <c r="B7" s="33"/>
      <c r="C7" s="33"/>
      <c r="D7" s="14"/>
      <c r="E7" s="15"/>
      <c r="F7" s="16"/>
      <c r="G7" s="16"/>
    </row>
    <row r="8" spans="1:8" x14ac:dyDescent="0.35">
      <c r="A8" s="17" t="s">
        <v>257</v>
      </c>
      <c r="B8" s="33"/>
      <c r="C8" s="33"/>
      <c r="D8" s="14"/>
      <c r="E8" s="15"/>
      <c r="F8" s="16"/>
      <c r="G8" s="16"/>
    </row>
    <row r="9" spans="1:8" x14ac:dyDescent="0.35">
      <c r="A9" s="13" t="s">
        <v>1812</v>
      </c>
      <c r="B9" s="33" t="s">
        <v>1813</v>
      </c>
      <c r="C9" s="33"/>
      <c r="D9" s="14">
        <v>95654182.000000015</v>
      </c>
      <c r="E9" s="15">
        <v>151803.19</v>
      </c>
      <c r="F9" s="16">
        <v>0.51200000000000001</v>
      </c>
      <c r="G9" s="16"/>
    </row>
    <row r="10" spans="1:8" x14ac:dyDescent="0.35">
      <c r="A10" s="13" t="s">
        <v>1810</v>
      </c>
      <c r="B10" s="33" t="s">
        <v>1811</v>
      </c>
      <c r="C10" s="33"/>
      <c r="D10" s="14">
        <v>54634818</v>
      </c>
      <c r="E10" s="15">
        <v>144607.44</v>
      </c>
      <c r="F10" s="16">
        <v>0.48770000000000002</v>
      </c>
      <c r="G10" s="16"/>
    </row>
    <row r="11" spans="1:8" x14ac:dyDescent="0.35">
      <c r="A11" s="17" t="s">
        <v>120</v>
      </c>
      <c r="B11" s="34"/>
      <c r="C11" s="34"/>
      <c r="D11" s="18"/>
      <c r="E11" s="19">
        <v>296410.63</v>
      </c>
      <c r="F11" s="20">
        <v>0.99970000000000003</v>
      </c>
      <c r="G11" s="21"/>
    </row>
    <row r="12" spans="1:8" x14ac:dyDescent="0.35">
      <c r="A12" s="13"/>
      <c r="B12" s="33"/>
      <c r="C12" s="33"/>
      <c r="D12" s="14"/>
      <c r="E12" s="15"/>
      <c r="F12" s="16"/>
      <c r="G12" s="16"/>
    </row>
    <row r="13" spans="1:8" x14ac:dyDescent="0.35">
      <c r="A13" s="24" t="s">
        <v>121</v>
      </c>
      <c r="B13" s="35"/>
      <c r="C13" s="35"/>
      <c r="D13" s="25"/>
      <c r="E13" s="19">
        <v>296410.63</v>
      </c>
      <c r="F13" s="20">
        <v>0.99970000000000003</v>
      </c>
      <c r="G13" s="21"/>
    </row>
    <row r="14" spans="1:8" x14ac:dyDescent="0.35">
      <c r="A14" s="13"/>
      <c r="B14" s="33"/>
      <c r="C14" s="33"/>
      <c r="D14" s="14"/>
      <c r="E14" s="15"/>
      <c r="F14" s="16"/>
      <c r="G14" s="16"/>
    </row>
    <row r="15" spans="1:8" x14ac:dyDescent="0.35">
      <c r="A15" s="17" t="s">
        <v>262</v>
      </c>
      <c r="B15" s="33"/>
      <c r="C15" s="33"/>
      <c r="D15" s="14"/>
      <c r="E15" s="15"/>
      <c r="F15" s="16"/>
      <c r="G15" s="16"/>
    </row>
    <row r="16" spans="1:8" x14ac:dyDescent="0.35">
      <c r="A16" s="13" t="s">
        <v>263</v>
      </c>
      <c r="B16" s="33"/>
      <c r="C16" s="33"/>
      <c r="D16" s="14"/>
      <c r="E16" s="15">
        <v>1626.34</v>
      </c>
      <c r="F16" s="16">
        <v>5.4999999999999997E-3</v>
      </c>
      <c r="G16" s="16">
        <v>4.9306000000000003E-2</v>
      </c>
    </row>
    <row r="17" spans="1:7" x14ac:dyDescent="0.35">
      <c r="A17" s="17" t="s">
        <v>120</v>
      </c>
      <c r="B17" s="34"/>
      <c r="C17" s="34"/>
      <c r="D17" s="18"/>
      <c r="E17" s="19">
        <v>1626.34</v>
      </c>
      <c r="F17" s="20">
        <v>5.4999999999999997E-3</v>
      </c>
      <c r="G17" s="21"/>
    </row>
    <row r="18" spans="1:7" x14ac:dyDescent="0.35">
      <c r="A18" s="13"/>
      <c r="B18" s="33"/>
      <c r="C18" s="33"/>
      <c r="D18" s="14"/>
      <c r="E18" s="15"/>
      <c r="F18" s="16"/>
      <c r="G18" s="16"/>
    </row>
    <row r="19" spans="1:7" x14ac:dyDescent="0.35">
      <c r="A19" s="24" t="s">
        <v>121</v>
      </c>
      <c r="B19" s="35"/>
      <c r="C19" s="35"/>
      <c r="D19" s="25"/>
      <c r="E19" s="19">
        <v>1626.34</v>
      </c>
      <c r="F19" s="20">
        <v>5.4999999999999997E-3</v>
      </c>
      <c r="G19" s="21"/>
    </row>
    <row r="20" spans="1:7" x14ac:dyDescent="0.35">
      <c r="A20" s="13" t="s">
        <v>264</v>
      </c>
      <c r="B20" s="33"/>
      <c r="C20" s="33"/>
      <c r="D20" s="14"/>
      <c r="E20" s="15">
        <v>0.43938830000000001</v>
      </c>
      <c r="F20" s="16">
        <v>9.9999999999999995E-7</v>
      </c>
      <c r="G20" s="16"/>
    </row>
    <row r="21" spans="1:7" x14ac:dyDescent="0.35">
      <c r="A21" s="13" t="s">
        <v>265</v>
      </c>
      <c r="B21" s="33"/>
      <c r="C21" s="33"/>
      <c r="D21" s="14"/>
      <c r="E21" s="26">
        <v>-1558.3693883000001</v>
      </c>
      <c r="F21" s="27">
        <v>-5.2009999999999999E-3</v>
      </c>
      <c r="G21" s="16">
        <v>4.9305000000000002E-2</v>
      </c>
    </row>
    <row r="22" spans="1:7" x14ac:dyDescent="0.35">
      <c r="A22" s="28" t="s">
        <v>266</v>
      </c>
      <c r="B22" s="36"/>
      <c r="C22" s="36"/>
      <c r="D22" s="29"/>
      <c r="E22" s="30">
        <v>296479.03999999998</v>
      </c>
      <c r="F22" s="31">
        <v>1</v>
      </c>
      <c r="G22" s="31"/>
    </row>
    <row r="27" spans="1:7" x14ac:dyDescent="0.35">
      <c r="A27" s="1" t="s">
        <v>269</v>
      </c>
    </row>
    <row r="28" spans="1:7" x14ac:dyDescent="0.35">
      <c r="A28" s="48" t="s">
        <v>270</v>
      </c>
      <c r="B28" s="3" t="s">
        <v>248</v>
      </c>
    </row>
    <row r="29" spans="1:7" x14ac:dyDescent="0.35">
      <c r="A29" t="s">
        <v>271</v>
      </c>
    </row>
    <row r="30" spans="1:7" x14ac:dyDescent="0.35">
      <c r="A30" t="s">
        <v>272</v>
      </c>
      <c r="B30" t="s">
        <v>273</v>
      </c>
      <c r="C30" t="s">
        <v>273</v>
      </c>
    </row>
    <row r="31" spans="1:7" x14ac:dyDescent="0.35">
      <c r="B31" s="49">
        <v>46052</v>
      </c>
      <c r="C31" s="49">
        <v>46080</v>
      </c>
    </row>
    <row r="32" spans="1:7" x14ac:dyDescent="0.35">
      <c r="A32" t="s">
        <v>645</v>
      </c>
      <c r="B32">
        <v>40.340000000000003</v>
      </c>
      <c r="C32">
        <v>37.531999999999996</v>
      </c>
    </row>
    <row r="33" spans="1:4" x14ac:dyDescent="0.35">
      <c r="A33" t="s">
        <v>275</v>
      </c>
      <c r="B33">
        <v>40.340000000000003</v>
      </c>
      <c r="C33">
        <v>37.531999999999996</v>
      </c>
    </row>
    <row r="34" spans="1:4" x14ac:dyDescent="0.35">
      <c r="A34" t="s">
        <v>646</v>
      </c>
      <c r="B34">
        <v>39.792999999999999</v>
      </c>
      <c r="C34">
        <v>37.012</v>
      </c>
    </row>
    <row r="35" spans="1:4" x14ac:dyDescent="0.35">
      <c r="A35" t="s">
        <v>277</v>
      </c>
      <c r="B35">
        <v>39.792999999999999</v>
      </c>
      <c r="C35">
        <v>37.012</v>
      </c>
    </row>
    <row r="37" spans="1:4" x14ac:dyDescent="0.35">
      <c r="A37" t="s">
        <v>278</v>
      </c>
      <c r="B37" s="3" t="s">
        <v>248</v>
      </c>
    </row>
    <row r="38" spans="1:4" x14ac:dyDescent="0.35">
      <c r="A38" t="s">
        <v>279</v>
      </c>
      <c r="B38" s="3" t="s">
        <v>248</v>
      </c>
    </row>
    <row r="39" spans="1:4" ht="29" customHeight="1" x14ac:dyDescent="0.35">
      <c r="A39" s="48" t="s">
        <v>280</v>
      </c>
      <c r="B39" s="3" t="s">
        <v>248</v>
      </c>
    </row>
    <row r="40" spans="1:4" ht="29" customHeight="1" x14ac:dyDescent="0.35">
      <c r="A40" s="48" t="s">
        <v>281</v>
      </c>
      <c r="B40" s="3" t="s">
        <v>248</v>
      </c>
    </row>
    <row r="41" spans="1:4" ht="43.5" customHeight="1" x14ac:dyDescent="0.35">
      <c r="A41" s="48" t="s">
        <v>751</v>
      </c>
      <c r="B41" s="3" t="s">
        <v>248</v>
      </c>
    </row>
    <row r="42" spans="1:4" x14ac:dyDescent="0.35">
      <c r="B42" s="3"/>
    </row>
    <row r="43" spans="1:4" ht="29" customHeight="1" x14ac:dyDescent="0.35">
      <c r="A43" s="48" t="s">
        <v>752</v>
      </c>
      <c r="B43" s="3" t="s">
        <v>248</v>
      </c>
    </row>
    <row r="44" spans="1:4" ht="29" customHeight="1" x14ac:dyDescent="0.35">
      <c r="A44" s="48" t="s">
        <v>753</v>
      </c>
      <c r="B44" t="s">
        <v>248</v>
      </c>
    </row>
    <row r="45" spans="1:4" ht="29" customHeight="1" x14ac:dyDescent="0.35">
      <c r="A45" s="48" t="s">
        <v>754</v>
      </c>
      <c r="B45" s="3" t="s">
        <v>248</v>
      </c>
    </row>
    <row r="46" spans="1:4" ht="29" customHeight="1" x14ac:dyDescent="0.35">
      <c r="A46" s="48" t="s">
        <v>755</v>
      </c>
      <c r="B46" s="3" t="s">
        <v>248</v>
      </c>
    </row>
    <row r="48" spans="1:4" ht="70" customHeight="1" x14ac:dyDescent="0.35">
      <c r="A48" s="75" t="s">
        <v>298</v>
      </c>
      <c r="B48" s="75" t="s">
        <v>299</v>
      </c>
      <c r="C48" s="75" t="s">
        <v>300</v>
      </c>
      <c r="D48" s="75" t="s">
        <v>301</v>
      </c>
    </row>
    <row r="49" spans="1:4" ht="70" customHeight="1" x14ac:dyDescent="0.35">
      <c r="A49" s="75" t="s">
        <v>1831</v>
      </c>
      <c r="B49" s="75"/>
      <c r="C49" s="75" t="s">
        <v>364</v>
      </c>
      <c r="D4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showGridLines="0" workbookViewId="0">
      <pane ySplit="4" topLeftCell="A31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468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469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7" t="s">
        <v>171</v>
      </c>
      <c r="B8" s="33"/>
      <c r="C8" s="33"/>
      <c r="D8" s="14"/>
      <c r="E8" s="15"/>
      <c r="F8" s="16"/>
      <c r="G8" s="16"/>
    </row>
    <row r="9" spans="1:8" x14ac:dyDescent="0.35">
      <c r="A9" s="17" t="s">
        <v>470</v>
      </c>
      <c r="B9" s="33"/>
      <c r="C9" s="33"/>
      <c r="D9" s="14"/>
      <c r="E9" s="15"/>
      <c r="F9" s="16"/>
      <c r="G9" s="16"/>
    </row>
    <row r="10" spans="1:8" x14ac:dyDescent="0.35">
      <c r="A10" s="17" t="s">
        <v>120</v>
      </c>
      <c r="B10" s="33"/>
      <c r="C10" s="33"/>
      <c r="D10" s="14"/>
      <c r="E10" s="22" t="s">
        <v>248</v>
      </c>
      <c r="F10" s="23" t="s">
        <v>248</v>
      </c>
      <c r="G10" s="16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17" t="s">
        <v>235</v>
      </c>
      <c r="B12" s="33"/>
      <c r="C12" s="33"/>
      <c r="D12" s="14"/>
      <c r="E12" s="15"/>
      <c r="F12" s="16"/>
      <c r="G12" s="16"/>
    </row>
    <row r="13" spans="1:8" x14ac:dyDescent="0.35">
      <c r="A13" s="13" t="s">
        <v>241</v>
      </c>
      <c r="B13" s="33" t="s">
        <v>242</v>
      </c>
      <c r="C13" s="33" t="s">
        <v>238</v>
      </c>
      <c r="D13" s="14">
        <v>5500000</v>
      </c>
      <c r="E13" s="15">
        <v>5649.34</v>
      </c>
      <c r="F13" s="16">
        <v>0.40339999999999998</v>
      </c>
      <c r="G13" s="16">
        <v>5.7515999999999998E-2</v>
      </c>
    </row>
    <row r="14" spans="1:8" x14ac:dyDescent="0.35">
      <c r="A14" s="13" t="s">
        <v>471</v>
      </c>
      <c r="B14" s="33" t="s">
        <v>472</v>
      </c>
      <c r="C14" s="33" t="s">
        <v>238</v>
      </c>
      <c r="D14" s="14">
        <v>600000</v>
      </c>
      <c r="E14" s="15">
        <v>605.52</v>
      </c>
      <c r="F14" s="16">
        <v>4.3200000000000002E-2</v>
      </c>
      <c r="G14" s="16">
        <v>5.7660999999999997E-2</v>
      </c>
    </row>
    <row r="15" spans="1:8" x14ac:dyDescent="0.35">
      <c r="A15" s="17" t="s">
        <v>120</v>
      </c>
      <c r="B15" s="34"/>
      <c r="C15" s="34"/>
      <c r="D15" s="18"/>
      <c r="E15" s="19">
        <v>6254.86</v>
      </c>
      <c r="F15" s="20">
        <v>0.4466</v>
      </c>
      <c r="G15" s="21"/>
    </row>
    <row r="16" spans="1:8" x14ac:dyDescent="0.35">
      <c r="A16" s="13"/>
      <c r="B16" s="33"/>
      <c r="C16" s="33"/>
      <c r="D16" s="14"/>
      <c r="E16" s="15"/>
      <c r="F16" s="16"/>
      <c r="G16" s="16"/>
    </row>
    <row r="17" spans="1:7" x14ac:dyDescent="0.35">
      <c r="A17" s="17" t="s">
        <v>473</v>
      </c>
      <c r="B17" s="33"/>
      <c r="C17" s="33"/>
      <c r="D17" s="14"/>
      <c r="E17" s="15"/>
      <c r="F17" s="16"/>
      <c r="G17" s="16"/>
    </row>
    <row r="18" spans="1:7" x14ac:dyDescent="0.35">
      <c r="A18" s="13" t="s">
        <v>474</v>
      </c>
      <c r="B18" s="33" t="s">
        <v>475</v>
      </c>
      <c r="C18" s="33" t="s">
        <v>238</v>
      </c>
      <c r="D18" s="14">
        <v>5000000</v>
      </c>
      <c r="E18" s="15">
        <v>5231.96</v>
      </c>
      <c r="F18" s="16">
        <v>0.37359999999999999</v>
      </c>
      <c r="G18" s="16">
        <v>6.5121999999999999E-2</v>
      </c>
    </row>
    <row r="19" spans="1:7" x14ac:dyDescent="0.35">
      <c r="A19" s="13" t="s">
        <v>476</v>
      </c>
      <c r="B19" s="33" t="s">
        <v>477</v>
      </c>
      <c r="C19" s="33" t="s">
        <v>238</v>
      </c>
      <c r="D19" s="14">
        <v>1500000</v>
      </c>
      <c r="E19" s="15">
        <v>1555.7</v>
      </c>
      <c r="F19" s="16">
        <v>0.1111</v>
      </c>
      <c r="G19" s="16">
        <v>6.3991999999999993E-2</v>
      </c>
    </row>
    <row r="20" spans="1:7" x14ac:dyDescent="0.35">
      <c r="A20" s="13" t="s">
        <v>478</v>
      </c>
      <c r="B20" s="33" t="s">
        <v>479</v>
      </c>
      <c r="C20" s="33" t="s">
        <v>238</v>
      </c>
      <c r="D20" s="14">
        <v>500000</v>
      </c>
      <c r="E20" s="15">
        <v>527.38</v>
      </c>
      <c r="F20" s="16">
        <v>3.7699999999999997E-2</v>
      </c>
      <c r="G20" s="16">
        <v>6.5121999999999999E-2</v>
      </c>
    </row>
    <row r="21" spans="1:7" x14ac:dyDescent="0.35">
      <c r="A21" s="17" t="s">
        <v>120</v>
      </c>
      <c r="B21" s="34"/>
      <c r="C21" s="34"/>
      <c r="D21" s="18"/>
      <c r="E21" s="19">
        <v>7315.04</v>
      </c>
      <c r="F21" s="20">
        <v>0.52239999999999998</v>
      </c>
      <c r="G21" s="21"/>
    </row>
    <row r="22" spans="1:7" x14ac:dyDescent="0.35">
      <c r="A22" s="13"/>
      <c r="B22" s="33"/>
      <c r="C22" s="33"/>
      <c r="D22" s="14"/>
      <c r="E22" s="15"/>
      <c r="F22" s="16"/>
      <c r="G22" s="16"/>
    </row>
    <row r="23" spans="1:7" x14ac:dyDescent="0.35">
      <c r="A23" s="13"/>
      <c r="B23" s="33"/>
      <c r="C23" s="33"/>
      <c r="D23" s="14"/>
      <c r="E23" s="15"/>
      <c r="F23" s="16"/>
      <c r="G23" s="16"/>
    </row>
    <row r="24" spans="1:7" x14ac:dyDescent="0.35">
      <c r="A24" s="17" t="s">
        <v>247</v>
      </c>
      <c r="B24" s="33"/>
      <c r="C24" s="33"/>
      <c r="D24" s="14"/>
      <c r="E24" s="15"/>
      <c r="F24" s="16"/>
      <c r="G24" s="16"/>
    </row>
    <row r="25" spans="1:7" x14ac:dyDescent="0.35">
      <c r="A25" s="17" t="s">
        <v>120</v>
      </c>
      <c r="B25" s="33"/>
      <c r="C25" s="33"/>
      <c r="D25" s="14"/>
      <c r="E25" s="22" t="s">
        <v>248</v>
      </c>
      <c r="F25" s="23" t="s">
        <v>248</v>
      </c>
      <c r="G25" s="16"/>
    </row>
    <row r="26" spans="1:7" x14ac:dyDescent="0.35">
      <c r="A26" s="13"/>
      <c r="B26" s="33"/>
      <c r="C26" s="33"/>
      <c r="D26" s="14"/>
      <c r="E26" s="15"/>
      <c r="F26" s="16"/>
      <c r="G26" s="16"/>
    </row>
    <row r="27" spans="1:7" x14ac:dyDescent="0.35">
      <c r="A27" s="17" t="s">
        <v>249</v>
      </c>
      <c r="B27" s="33"/>
      <c r="C27" s="33"/>
      <c r="D27" s="14"/>
      <c r="E27" s="15"/>
      <c r="F27" s="16"/>
      <c r="G27" s="16"/>
    </row>
    <row r="28" spans="1:7" x14ac:dyDescent="0.35">
      <c r="A28" s="17" t="s">
        <v>120</v>
      </c>
      <c r="B28" s="33"/>
      <c r="C28" s="33"/>
      <c r="D28" s="14"/>
      <c r="E28" s="22" t="s">
        <v>248</v>
      </c>
      <c r="F28" s="23" t="s">
        <v>248</v>
      </c>
      <c r="G28" s="16"/>
    </row>
    <row r="29" spans="1:7" x14ac:dyDescent="0.35">
      <c r="A29" s="13"/>
      <c r="B29" s="33"/>
      <c r="C29" s="33"/>
      <c r="D29" s="14"/>
      <c r="E29" s="15"/>
      <c r="F29" s="16"/>
      <c r="G29" s="16"/>
    </row>
    <row r="30" spans="1:7" x14ac:dyDescent="0.35">
      <c r="A30" s="24" t="s">
        <v>121</v>
      </c>
      <c r="B30" s="35"/>
      <c r="C30" s="35"/>
      <c r="D30" s="25"/>
      <c r="E30" s="19">
        <v>13569.9</v>
      </c>
      <c r="F30" s="20">
        <v>0.96899999999999997</v>
      </c>
      <c r="G30" s="21"/>
    </row>
    <row r="31" spans="1:7" x14ac:dyDescent="0.35">
      <c r="A31" s="13"/>
      <c r="B31" s="33"/>
      <c r="C31" s="33"/>
      <c r="D31" s="14"/>
      <c r="E31" s="15"/>
      <c r="F31" s="16"/>
      <c r="G31" s="16"/>
    </row>
    <row r="32" spans="1:7" x14ac:dyDescent="0.35">
      <c r="A32" s="13"/>
      <c r="B32" s="33"/>
      <c r="C32" s="33"/>
      <c r="D32" s="14"/>
      <c r="E32" s="15"/>
      <c r="F32" s="16"/>
      <c r="G32" s="16"/>
    </row>
    <row r="33" spans="1:7" x14ac:dyDescent="0.35">
      <c r="A33" s="17" t="s">
        <v>262</v>
      </c>
      <c r="B33" s="33"/>
      <c r="C33" s="33"/>
      <c r="D33" s="14"/>
      <c r="E33" s="15"/>
      <c r="F33" s="16"/>
      <c r="G33" s="16"/>
    </row>
    <row r="34" spans="1:7" x14ac:dyDescent="0.35">
      <c r="A34" s="13" t="s">
        <v>263</v>
      </c>
      <c r="B34" s="33"/>
      <c r="C34" s="33"/>
      <c r="D34" s="14"/>
      <c r="E34" s="15">
        <v>203.92</v>
      </c>
      <c r="F34" s="16">
        <v>1.46E-2</v>
      </c>
      <c r="G34" s="16">
        <v>4.9306000000000003E-2</v>
      </c>
    </row>
    <row r="35" spans="1:7" x14ac:dyDescent="0.35">
      <c r="A35" s="17" t="s">
        <v>120</v>
      </c>
      <c r="B35" s="34"/>
      <c r="C35" s="34"/>
      <c r="D35" s="18"/>
      <c r="E35" s="19">
        <v>203.92</v>
      </c>
      <c r="F35" s="20">
        <v>1.46E-2</v>
      </c>
      <c r="G35" s="21"/>
    </row>
    <row r="36" spans="1:7" x14ac:dyDescent="0.35">
      <c r="A36" s="13"/>
      <c r="B36" s="33"/>
      <c r="C36" s="33"/>
      <c r="D36" s="14"/>
      <c r="E36" s="15"/>
      <c r="F36" s="16"/>
      <c r="G36" s="16"/>
    </row>
    <row r="37" spans="1:7" x14ac:dyDescent="0.35">
      <c r="A37" s="24" t="s">
        <v>121</v>
      </c>
      <c r="B37" s="35"/>
      <c r="C37" s="35"/>
      <c r="D37" s="25"/>
      <c r="E37" s="19">
        <v>203.92</v>
      </c>
      <c r="F37" s="20">
        <v>1.46E-2</v>
      </c>
      <c r="G37" s="21"/>
    </row>
    <row r="38" spans="1:7" x14ac:dyDescent="0.35">
      <c r="A38" s="13" t="s">
        <v>264</v>
      </c>
      <c r="B38" s="33"/>
      <c r="C38" s="33"/>
      <c r="D38" s="14"/>
      <c r="E38" s="15">
        <v>231.4570645</v>
      </c>
      <c r="F38" s="16">
        <v>1.6525000000000001E-2</v>
      </c>
      <c r="G38" s="16"/>
    </row>
    <row r="39" spans="1:7" x14ac:dyDescent="0.35">
      <c r="A39" s="13" t="s">
        <v>265</v>
      </c>
      <c r="B39" s="33"/>
      <c r="C39" s="33"/>
      <c r="D39" s="14"/>
      <c r="E39" s="15">
        <v>0.4029355</v>
      </c>
      <c r="F39" s="27">
        <v>-1.25E-4</v>
      </c>
      <c r="G39" s="16">
        <v>4.9306000000000003E-2</v>
      </c>
    </row>
    <row r="40" spans="1:7" x14ac:dyDescent="0.35">
      <c r="A40" s="28" t="s">
        <v>266</v>
      </c>
      <c r="B40" s="36"/>
      <c r="C40" s="36"/>
      <c r="D40" s="29"/>
      <c r="E40" s="30">
        <v>14005.68</v>
      </c>
      <c r="F40" s="31">
        <v>1</v>
      </c>
      <c r="G40" s="31"/>
    </row>
    <row r="42" spans="1:7" x14ac:dyDescent="0.35">
      <c r="A42" s="1" t="s">
        <v>268</v>
      </c>
    </row>
    <row r="43" spans="1:7" x14ac:dyDescent="0.35">
      <c r="A43" s="73" t="s">
        <v>480</v>
      </c>
    </row>
    <row r="45" spans="1:7" x14ac:dyDescent="0.35">
      <c r="A45" s="1" t="s">
        <v>269</v>
      </c>
    </row>
    <row r="46" spans="1:7" x14ac:dyDescent="0.35">
      <c r="A46" s="48" t="s">
        <v>270</v>
      </c>
      <c r="B46" s="3" t="s">
        <v>248</v>
      </c>
    </row>
    <row r="47" spans="1:7" x14ac:dyDescent="0.35">
      <c r="A47" t="s">
        <v>271</v>
      </c>
    </row>
    <row r="48" spans="1:7" x14ac:dyDescent="0.35">
      <c r="A48" t="s">
        <v>272</v>
      </c>
      <c r="B48" t="s">
        <v>273</v>
      </c>
      <c r="C48" t="s">
        <v>273</v>
      </c>
    </row>
    <row r="49" spans="1:3" x14ac:dyDescent="0.35">
      <c r="B49" s="49">
        <v>46052</v>
      </c>
      <c r="C49" s="49">
        <v>46080</v>
      </c>
    </row>
    <row r="50" spans="1:3" x14ac:dyDescent="0.35">
      <c r="A50" t="s">
        <v>274</v>
      </c>
      <c r="B50">
        <v>12.896100000000001</v>
      </c>
      <c r="C50">
        <v>12.9925</v>
      </c>
    </row>
    <row r="51" spans="1:3" x14ac:dyDescent="0.35">
      <c r="A51" t="s">
        <v>275</v>
      </c>
      <c r="B51">
        <v>12.8963</v>
      </c>
      <c r="C51">
        <v>12.992800000000001</v>
      </c>
    </row>
    <row r="52" spans="1:3" x14ac:dyDescent="0.35">
      <c r="A52" t="s">
        <v>276</v>
      </c>
      <c r="B52">
        <v>12.7879</v>
      </c>
      <c r="C52">
        <v>12.8809</v>
      </c>
    </row>
    <row r="53" spans="1:3" x14ac:dyDescent="0.35">
      <c r="A53" t="s">
        <v>277</v>
      </c>
      <c r="B53">
        <v>12.787800000000001</v>
      </c>
      <c r="C53">
        <v>12.8809</v>
      </c>
    </row>
    <row r="55" spans="1:3" x14ac:dyDescent="0.35">
      <c r="A55" t="s">
        <v>278</v>
      </c>
      <c r="B55" s="3" t="s">
        <v>248</v>
      </c>
    </row>
    <row r="56" spans="1:3" x14ac:dyDescent="0.35">
      <c r="A56" t="s">
        <v>279</v>
      </c>
      <c r="B56" s="3" t="s">
        <v>248</v>
      </c>
    </row>
    <row r="57" spans="1:3" ht="29" customHeight="1" x14ac:dyDescent="0.35">
      <c r="A57" s="48" t="s">
        <v>280</v>
      </c>
      <c r="B57" s="3" t="s">
        <v>248</v>
      </c>
    </row>
    <row r="58" spans="1:3" ht="29" customHeight="1" x14ac:dyDescent="0.35">
      <c r="A58" s="48" t="s">
        <v>281</v>
      </c>
      <c r="B58" s="3" t="s">
        <v>248</v>
      </c>
    </row>
    <row r="59" spans="1:3" x14ac:dyDescent="0.35">
      <c r="A59" t="s">
        <v>282</v>
      </c>
      <c r="B59" s="50">
        <f>B74</f>
        <v>2.2502356821132001</v>
      </c>
    </row>
    <row r="60" spans="1:3" ht="43.5" customHeight="1" x14ac:dyDescent="0.35">
      <c r="A60" s="48" t="s">
        <v>284</v>
      </c>
      <c r="B60" s="3" t="s">
        <v>248</v>
      </c>
    </row>
    <row r="61" spans="1:3" x14ac:dyDescent="0.35">
      <c r="B61" s="3"/>
    </row>
    <row r="62" spans="1:3" ht="29" customHeight="1" x14ac:dyDescent="0.35">
      <c r="A62" s="48" t="s">
        <v>285</v>
      </c>
      <c r="B62" s="3" t="s">
        <v>248</v>
      </c>
    </row>
    <row r="63" spans="1:3" ht="29" customHeight="1" x14ac:dyDescent="0.35">
      <c r="A63" s="48" t="s">
        <v>286</v>
      </c>
      <c r="B63" t="s">
        <v>248</v>
      </c>
    </row>
    <row r="64" spans="1:3" ht="29" customHeight="1" x14ac:dyDescent="0.35">
      <c r="A64" s="48" t="s">
        <v>287</v>
      </c>
      <c r="B64" s="3" t="s">
        <v>248</v>
      </c>
    </row>
    <row r="65" spans="1:4" ht="29" customHeight="1" x14ac:dyDescent="0.35">
      <c r="A65" s="48" t="s">
        <v>288</v>
      </c>
      <c r="B65" s="3" t="s">
        <v>248</v>
      </c>
    </row>
    <row r="67" spans="1:4" x14ac:dyDescent="0.35">
      <c r="A67" t="s">
        <v>289</v>
      </c>
    </row>
    <row r="68" spans="1:4" ht="58" customHeight="1" x14ac:dyDescent="0.35">
      <c r="A68" s="52" t="s">
        <v>290</v>
      </c>
      <c r="B68" s="56" t="s">
        <v>481</v>
      </c>
    </row>
    <row r="69" spans="1:4" ht="43.5" customHeight="1" x14ac:dyDescent="0.35">
      <c r="A69" s="52" t="s">
        <v>292</v>
      </c>
      <c r="B69" s="56" t="s">
        <v>482</v>
      </c>
    </row>
    <row r="70" spans="1:4" x14ac:dyDescent="0.35">
      <c r="A70" s="52"/>
      <c r="B70" s="52"/>
    </row>
    <row r="71" spans="1:4" x14ac:dyDescent="0.35">
      <c r="A71" s="52" t="s">
        <v>294</v>
      </c>
      <c r="B71" s="53">
        <v>6.1284231043496851</v>
      </c>
    </row>
    <row r="72" spans="1:4" x14ac:dyDescent="0.35">
      <c r="A72" s="52"/>
      <c r="B72" s="52"/>
    </row>
    <row r="73" spans="1:4" x14ac:dyDescent="0.35">
      <c r="A73" s="52" t="s">
        <v>295</v>
      </c>
      <c r="B73" s="54">
        <v>2.0695000000000001</v>
      </c>
    </row>
    <row r="74" spans="1:4" x14ac:dyDescent="0.35">
      <c r="A74" s="52" t="s">
        <v>296</v>
      </c>
      <c r="B74" s="54">
        <v>2.2502356821132001</v>
      </c>
    </row>
    <row r="75" spans="1:4" x14ac:dyDescent="0.35">
      <c r="A75" s="52"/>
      <c r="B75" s="52"/>
    </row>
    <row r="76" spans="1:4" x14ac:dyDescent="0.35">
      <c r="A76" s="52" t="s">
        <v>297</v>
      </c>
      <c r="B76" s="55">
        <v>46081</v>
      </c>
    </row>
    <row r="78" spans="1:4" ht="70" customHeight="1" x14ac:dyDescent="0.35">
      <c r="A78" s="75" t="s">
        <v>298</v>
      </c>
      <c r="B78" s="75" t="s">
        <v>299</v>
      </c>
      <c r="C78" s="75" t="s">
        <v>300</v>
      </c>
      <c r="D78" s="75" t="s">
        <v>301</v>
      </c>
    </row>
    <row r="79" spans="1:4" ht="70" customHeight="1" x14ac:dyDescent="0.35">
      <c r="A79" s="75" t="s">
        <v>483</v>
      </c>
      <c r="B79" s="75"/>
      <c r="C79" s="75" t="s">
        <v>312</v>
      </c>
      <c r="D7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46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1832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1833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3"/>
      <c r="B7" s="33"/>
      <c r="C7" s="33"/>
      <c r="D7" s="14"/>
      <c r="E7" s="15"/>
      <c r="F7" s="16"/>
      <c r="G7" s="16"/>
    </row>
    <row r="8" spans="1:8" x14ac:dyDescent="0.35">
      <c r="A8" s="17" t="s">
        <v>257</v>
      </c>
      <c r="B8" s="33"/>
      <c r="C8" s="33"/>
      <c r="D8" s="14"/>
      <c r="E8" s="15"/>
      <c r="F8" s="16"/>
      <c r="G8" s="16"/>
    </row>
    <row r="9" spans="1:8" x14ac:dyDescent="0.35">
      <c r="A9" s="13" t="s">
        <v>1810</v>
      </c>
      <c r="B9" s="33" t="s">
        <v>1811</v>
      </c>
      <c r="C9" s="33"/>
      <c r="D9" s="14">
        <v>4627237</v>
      </c>
      <c r="E9" s="15">
        <v>12247.37</v>
      </c>
      <c r="F9" s="16">
        <v>0.99880000000000002</v>
      </c>
      <c r="G9" s="16"/>
    </row>
    <row r="10" spans="1:8" x14ac:dyDescent="0.35">
      <c r="A10" s="17" t="s">
        <v>120</v>
      </c>
      <c r="B10" s="34"/>
      <c r="C10" s="34"/>
      <c r="D10" s="18"/>
      <c r="E10" s="19">
        <v>12247.37</v>
      </c>
      <c r="F10" s="20">
        <v>0.99880000000000002</v>
      </c>
      <c r="G10" s="21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24" t="s">
        <v>121</v>
      </c>
      <c r="B12" s="35"/>
      <c r="C12" s="35"/>
      <c r="D12" s="25"/>
      <c r="E12" s="19">
        <v>12247.37</v>
      </c>
      <c r="F12" s="20">
        <v>0.99880000000000002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262</v>
      </c>
      <c r="B14" s="33"/>
      <c r="C14" s="33"/>
      <c r="D14" s="14"/>
      <c r="E14" s="15"/>
      <c r="F14" s="16"/>
      <c r="G14" s="16"/>
    </row>
    <row r="15" spans="1:8" x14ac:dyDescent="0.35">
      <c r="A15" s="13" t="s">
        <v>263</v>
      </c>
      <c r="B15" s="33"/>
      <c r="C15" s="33"/>
      <c r="D15" s="14"/>
      <c r="E15" s="15">
        <v>108.96</v>
      </c>
      <c r="F15" s="16">
        <v>8.8999999999999999E-3</v>
      </c>
      <c r="G15" s="16">
        <v>4.9306000000000003E-2</v>
      </c>
    </row>
    <row r="16" spans="1:8" x14ac:dyDescent="0.35">
      <c r="A16" s="17" t="s">
        <v>120</v>
      </c>
      <c r="B16" s="34"/>
      <c r="C16" s="34"/>
      <c r="D16" s="18"/>
      <c r="E16" s="19">
        <v>108.96</v>
      </c>
      <c r="F16" s="20">
        <v>8.8999999999999999E-3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24" t="s">
        <v>121</v>
      </c>
      <c r="B18" s="35"/>
      <c r="C18" s="35"/>
      <c r="D18" s="25"/>
      <c r="E18" s="19">
        <v>108.96</v>
      </c>
      <c r="F18" s="20">
        <v>8.8999999999999999E-3</v>
      </c>
      <c r="G18" s="21"/>
    </row>
    <row r="19" spans="1:7" x14ac:dyDescent="0.35">
      <c r="A19" s="13" t="s">
        <v>264</v>
      </c>
      <c r="B19" s="33"/>
      <c r="C19" s="33"/>
      <c r="D19" s="14"/>
      <c r="E19" s="15">
        <v>2.94366E-2</v>
      </c>
      <c r="F19" s="16">
        <v>1.9999999999999999E-6</v>
      </c>
      <c r="G19" s="16"/>
    </row>
    <row r="20" spans="1:7" x14ac:dyDescent="0.35">
      <c r="A20" s="13" t="s">
        <v>265</v>
      </c>
      <c r="B20" s="33"/>
      <c r="C20" s="33"/>
      <c r="D20" s="14"/>
      <c r="E20" s="26">
        <v>-94.389436599999996</v>
      </c>
      <c r="F20" s="27">
        <v>-7.7019999999999996E-3</v>
      </c>
      <c r="G20" s="16">
        <v>4.9306000000000003E-2</v>
      </c>
    </row>
    <row r="21" spans="1:7" x14ac:dyDescent="0.35">
      <c r="A21" s="28" t="s">
        <v>266</v>
      </c>
      <c r="B21" s="36"/>
      <c r="C21" s="36"/>
      <c r="D21" s="29"/>
      <c r="E21" s="30">
        <v>12261.97</v>
      </c>
      <c r="F21" s="31">
        <v>1</v>
      </c>
      <c r="G21" s="31"/>
    </row>
    <row r="26" spans="1:7" x14ac:dyDescent="0.35">
      <c r="A26" s="1" t="s">
        <v>269</v>
      </c>
    </row>
    <row r="27" spans="1:7" x14ac:dyDescent="0.35">
      <c r="A27" s="48" t="s">
        <v>270</v>
      </c>
      <c r="B27" s="3" t="s">
        <v>248</v>
      </c>
    </row>
    <row r="28" spans="1:7" x14ac:dyDescent="0.35">
      <c r="A28" t="s">
        <v>271</v>
      </c>
    </row>
    <row r="29" spans="1:7" x14ac:dyDescent="0.35">
      <c r="A29" t="s">
        <v>272</v>
      </c>
      <c r="B29" t="s">
        <v>273</v>
      </c>
      <c r="C29" t="s">
        <v>273</v>
      </c>
    </row>
    <row r="30" spans="1:7" x14ac:dyDescent="0.35">
      <c r="B30" s="49">
        <v>46052</v>
      </c>
      <c r="C30" s="49">
        <v>46080</v>
      </c>
    </row>
    <row r="31" spans="1:7" x14ac:dyDescent="0.35">
      <c r="A31" t="s">
        <v>274</v>
      </c>
      <c r="B31">
        <v>12.895300000000001</v>
      </c>
      <c r="C31">
        <v>11.5487</v>
      </c>
    </row>
    <row r="32" spans="1:7" x14ac:dyDescent="0.35">
      <c r="A32" t="s">
        <v>276</v>
      </c>
      <c r="B32">
        <v>12.8896</v>
      </c>
      <c r="C32">
        <v>11.539300000000001</v>
      </c>
    </row>
    <row r="34" spans="1:4" x14ac:dyDescent="0.35">
      <c r="A34" t="s">
        <v>278</v>
      </c>
      <c r="B34" s="3" t="s">
        <v>248</v>
      </c>
    </row>
    <row r="35" spans="1:4" x14ac:dyDescent="0.35">
      <c r="A35" t="s">
        <v>279</v>
      </c>
      <c r="B35" s="3" t="s">
        <v>248</v>
      </c>
    </row>
    <row r="36" spans="1:4" ht="29" customHeight="1" x14ac:dyDescent="0.35">
      <c r="A36" s="48" t="s">
        <v>280</v>
      </c>
      <c r="B36" s="3" t="s">
        <v>248</v>
      </c>
    </row>
    <row r="37" spans="1:4" ht="29" customHeight="1" x14ac:dyDescent="0.35">
      <c r="A37" s="48" t="s">
        <v>281</v>
      </c>
      <c r="B37" s="3" t="s">
        <v>248</v>
      </c>
    </row>
    <row r="38" spans="1:4" ht="43.5" customHeight="1" x14ac:dyDescent="0.35">
      <c r="A38" s="48" t="s">
        <v>751</v>
      </c>
      <c r="B38" s="3" t="s">
        <v>248</v>
      </c>
    </row>
    <row r="39" spans="1:4" x14ac:dyDescent="0.35">
      <c r="B39" s="3"/>
    </row>
    <row r="40" spans="1:4" ht="29" customHeight="1" x14ac:dyDescent="0.35">
      <c r="A40" s="48" t="s">
        <v>752</v>
      </c>
      <c r="B40" s="3" t="s">
        <v>248</v>
      </c>
    </row>
    <row r="41" spans="1:4" ht="29" customHeight="1" x14ac:dyDescent="0.35">
      <c r="A41" s="48" t="s">
        <v>753</v>
      </c>
      <c r="B41" t="s">
        <v>248</v>
      </c>
    </row>
    <row r="42" spans="1:4" ht="29" customHeight="1" x14ac:dyDescent="0.35">
      <c r="A42" s="48" t="s">
        <v>754</v>
      </c>
      <c r="B42" s="3" t="s">
        <v>248</v>
      </c>
    </row>
    <row r="43" spans="1:4" ht="29" customHeight="1" x14ac:dyDescent="0.35">
      <c r="A43" s="48" t="s">
        <v>755</v>
      </c>
      <c r="B43" s="3" t="s">
        <v>248</v>
      </c>
    </row>
    <row r="45" spans="1:4" ht="70" customHeight="1" x14ac:dyDescent="0.35">
      <c r="A45" s="75" t="s">
        <v>298</v>
      </c>
      <c r="B45" s="75" t="s">
        <v>299</v>
      </c>
      <c r="C45" s="75" t="s">
        <v>300</v>
      </c>
      <c r="D45" s="75" t="s">
        <v>301</v>
      </c>
    </row>
    <row r="46" spans="1:4" ht="70" customHeight="1" x14ac:dyDescent="0.35">
      <c r="A46" s="75" t="s">
        <v>1834</v>
      </c>
      <c r="B46" s="75"/>
      <c r="C46" s="75" t="s">
        <v>366</v>
      </c>
      <c r="D4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13"/>
  <sheetViews>
    <sheetView showGridLines="0" workbookViewId="0">
      <pane ySplit="4" topLeftCell="A77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1835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1836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171</v>
      </c>
      <c r="B9" s="33"/>
      <c r="C9" s="33"/>
      <c r="D9" s="14"/>
      <c r="E9" s="15"/>
      <c r="F9" s="16"/>
      <c r="G9" s="16"/>
    </row>
    <row r="10" spans="1:8" x14ac:dyDescent="0.35">
      <c r="A10" s="17" t="s">
        <v>172</v>
      </c>
      <c r="B10" s="33"/>
      <c r="C10" s="33"/>
      <c r="D10" s="14"/>
      <c r="E10" s="15"/>
      <c r="F10" s="16"/>
      <c r="G10" s="16"/>
    </row>
    <row r="11" spans="1:8" x14ac:dyDescent="0.35">
      <c r="A11" s="13" t="s">
        <v>1837</v>
      </c>
      <c r="B11" s="33" t="s">
        <v>1838</v>
      </c>
      <c r="C11" s="33" t="s">
        <v>175</v>
      </c>
      <c r="D11" s="14">
        <v>104500000</v>
      </c>
      <c r="E11" s="15">
        <v>101312.75</v>
      </c>
      <c r="F11" s="16">
        <v>7.5999999999999998E-2</v>
      </c>
      <c r="G11" s="16">
        <v>7.1374999999999994E-2</v>
      </c>
    </row>
    <row r="12" spans="1:8" x14ac:dyDescent="0.35">
      <c r="A12" s="13" t="s">
        <v>1839</v>
      </c>
      <c r="B12" s="33" t="s">
        <v>1840</v>
      </c>
      <c r="C12" s="33" t="s">
        <v>182</v>
      </c>
      <c r="D12" s="14">
        <v>100000000</v>
      </c>
      <c r="E12" s="15">
        <v>96536.3</v>
      </c>
      <c r="F12" s="16">
        <v>7.2400000000000006E-2</v>
      </c>
      <c r="G12" s="16">
        <v>7.2800000000000004E-2</v>
      </c>
    </row>
    <row r="13" spans="1:8" x14ac:dyDescent="0.35">
      <c r="A13" s="13" t="s">
        <v>1841</v>
      </c>
      <c r="B13" s="33" t="s">
        <v>1842</v>
      </c>
      <c r="C13" s="33" t="s">
        <v>175</v>
      </c>
      <c r="D13" s="14">
        <v>98500000</v>
      </c>
      <c r="E13" s="15">
        <v>95795.78</v>
      </c>
      <c r="F13" s="16">
        <v>7.1800000000000003E-2</v>
      </c>
      <c r="G13" s="16">
        <v>7.1550000000000002E-2</v>
      </c>
    </row>
    <row r="14" spans="1:8" x14ac:dyDescent="0.35">
      <c r="A14" s="13" t="s">
        <v>1843</v>
      </c>
      <c r="B14" s="33" t="s">
        <v>1844</v>
      </c>
      <c r="C14" s="33" t="s">
        <v>182</v>
      </c>
      <c r="D14" s="14">
        <v>96000000</v>
      </c>
      <c r="E14" s="15">
        <v>94648.61</v>
      </c>
      <c r="F14" s="16">
        <v>7.0999999999999994E-2</v>
      </c>
      <c r="G14" s="16">
        <v>7.1385000000000004E-2</v>
      </c>
    </row>
    <row r="15" spans="1:8" x14ac:dyDescent="0.35">
      <c r="A15" s="13" t="s">
        <v>1845</v>
      </c>
      <c r="B15" s="33" t="s">
        <v>1846</v>
      </c>
      <c r="C15" s="33" t="s">
        <v>175</v>
      </c>
      <c r="D15" s="14">
        <v>95500000</v>
      </c>
      <c r="E15" s="15">
        <v>93973.72</v>
      </c>
      <c r="F15" s="16">
        <v>7.0499999999999993E-2</v>
      </c>
      <c r="G15" s="16">
        <v>7.2596999999999995E-2</v>
      </c>
    </row>
    <row r="16" spans="1:8" x14ac:dyDescent="0.35">
      <c r="A16" s="13" t="s">
        <v>1847</v>
      </c>
      <c r="B16" s="33" t="s">
        <v>1848</v>
      </c>
      <c r="C16" s="33" t="s">
        <v>175</v>
      </c>
      <c r="D16" s="14">
        <v>92500000</v>
      </c>
      <c r="E16" s="15">
        <v>91153.39</v>
      </c>
      <c r="F16" s="16">
        <v>6.8400000000000002E-2</v>
      </c>
      <c r="G16" s="16">
        <v>7.2474999999999998E-2</v>
      </c>
    </row>
    <row r="17" spans="1:7" x14ac:dyDescent="0.35">
      <c r="A17" s="13" t="s">
        <v>1849</v>
      </c>
      <c r="B17" s="33" t="s">
        <v>1850</v>
      </c>
      <c r="C17" s="33" t="s">
        <v>182</v>
      </c>
      <c r="D17" s="14">
        <v>83000000</v>
      </c>
      <c r="E17" s="15">
        <v>80903.67</v>
      </c>
      <c r="F17" s="16">
        <v>6.0699999999999997E-2</v>
      </c>
      <c r="G17" s="16">
        <v>7.0000000000000007E-2</v>
      </c>
    </row>
    <row r="18" spans="1:7" x14ac:dyDescent="0.35">
      <c r="A18" s="13" t="s">
        <v>1851</v>
      </c>
      <c r="B18" s="33" t="s">
        <v>1852</v>
      </c>
      <c r="C18" s="33" t="s">
        <v>175</v>
      </c>
      <c r="D18" s="14">
        <v>80000000</v>
      </c>
      <c r="E18" s="15">
        <v>78381.84</v>
      </c>
      <c r="F18" s="16">
        <v>5.8799999999999998E-2</v>
      </c>
      <c r="G18" s="16">
        <v>7.1099999999999997E-2</v>
      </c>
    </row>
    <row r="19" spans="1:7" x14ac:dyDescent="0.35">
      <c r="A19" s="13" t="s">
        <v>1853</v>
      </c>
      <c r="B19" s="33" t="s">
        <v>1854</v>
      </c>
      <c r="C19" s="33" t="s">
        <v>175</v>
      </c>
      <c r="D19" s="14">
        <v>80000000</v>
      </c>
      <c r="E19" s="15">
        <v>77072.72</v>
      </c>
      <c r="F19" s="16">
        <v>5.7799999999999997E-2</v>
      </c>
      <c r="G19" s="16">
        <v>7.1650000000000005E-2</v>
      </c>
    </row>
    <row r="20" spans="1:7" x14ac:dyDescent="0.35">
      <c r="A20" s="13" t="s">
        <v>1855</v>
      </c>
      <c r="B20" s="33" t="s">
        <v>1856</v>
      </c>
      <c r="C20" s="33" t="s">
        <v>175</v>
      </c>
      <c r="D20" s="14">
        <v>59000000</v>
      </c>
      <c r="E20" s="15">
        <v>59769.71</v>
      </c>
      <c r="F20" s="16">
        <v>4.48E-2</v>
      </c>
      <c r="G20" s="16">
        <v>7.2349999999999998E-2</v>
      </c>
    </row>
    <row r="21" spans="1:7" x14ac:dyDescent="0.35">
      <c r="A21" s="13" t="s">
        <v>1857</v>
      </c>
      <c r="B21" s="33" t="s">
        <v>1858</v>
      </c>
      <c r="C21" s="33" t="s">
        <v>446</v>
      </c>
      <c r="D21" s="14">
        <v>55000000</v>
      </c>
      <c r="E21" s="15">
        <v>55612.76</v>
      </c>
      <c r="F21" s="16">
        <v>4.1700000000000001E-2</v>
      </c>
      <c r="G21" s="16">
        <v>7.2349999999999998E-2</v>
      </c>
    </row>
    <row r="22" spans="1:7" x14ac:dyDescent="0.35">
      <c r="A22" s="13" t="s">
        <v>1859</v>
      </c>
      <c r="B22" s="33" t="s">
        <v>1860</v>
      </c>
      <c r="C22" s="33" t="s">
        <v>1861</v>
      </c>
      <c r="D22" s="14">
        <v>53500000</v>
      </c>
      <c r="E22" s="15">
        <v>52060.9</v>
      </c>
      <c r="F22" s="16">
        <v>3.9E-2</v>
      </c>
      <c r="G22" s="16">
        <v>7.3400000000000007E-2</v>
      </c>
    </row>
    <row r="23" spans="1:7" x14ac:dyDescent="0.35">
      <c r="A23" s="13" t="s">
        <v>1862</v>
      </c>
      <c r="B23" s="33" t="s">
        <v>1863</v>
      </c>
      <c r="C23" s="33" t="s">
        <v>175</v>
      </c>
      <c r="D23" s="14">
        <v>38500000</v>
      </c>
      <c r="E23" s="15">
        <v>37032.339999999997</v>
      </c>
      <c r="F23" s="16">
        <v>2.7799999999999998E-2</v>
      </c>
      <c r="G23" s="16">
        <v>7.1925000000000003E-2</v>
      </c>
    </row>
    <row r="24" spans="1:7" x14ac:dyDescent="0.35">
      <c r="A24" s="13" t="s">
        <v>1864</v>
      </c>
      <c r="B24" s="33" t="s">
        <v>1865</v>
      </c>
      <c r="C24" s="33" t="s">
        <v>175</v>
      </c>
      <c r="D24" s="14">
        <v>33500000</v>
      </c>
      <c r="E24" s="15">
        <v>33945.550000000003</v>
      </c>
      <c r="F24" s="16">
        <v>2.5499999999999998E-2</v>
      </c>
      <c r="G24" s="16">
        <v>7.1599999999999997E-2</v>
      </c>
    </row>
    <row r="25" spans="1:7" x14ac:dyDescent="0.35">
      <c r="A25" s="13" t="s">
        <v>1866</v>
      </c>
      <c r="B25" s="33" t="s">
        <v>1867</v>
      </c>
      <c r="C25" s="33" t="s">
        <v>175</v>
      </c>
      <c r="D25" s="14">
        <v>28000000</v>
      </c>
      <c r="E25" s="15">
        <v>27843.73</v>
      </c>
      <c r="F25" s="16">
        <v>2.0899999999999998E-2</v>
      </c>
      <c r="G25" s="16">
        <v>7.1849999999999997E-2</v>
      </c>
    </row>
    <row r="26" spans="1:7" x14ac:dyDescent="0.35">
      <c r="A26" s="13" t="s">
        <v>1868</v>
      </c>
      <c r="B26" s="33" t="s">
        <v>1869</v>
      </c>
      <c r="C26" s="33" t="s">
        <v>175</v>
      </c>
      <c r="D26" s="14">
        <v>27000000</v>
      </c>
      <c r="E26" s="15">
        <v>27616.95</v>
      </c>
      <c r="F26" s="16">
        <v>2.07E-2</v>
      </c>
      <c r="G26" s="16">
        <v>7.2596999999999995E-2</v>
      </c>
    </row>
    <row r="27" spans="1:7" x14ac:dyDescent="0.35">
      <c r="A27" s="13" t="s">
        <v>1870</v>
      </c>
      <c r="B27" s="33" t="s">
        <v>1871</v>
      </c>
      <c r="C27" s="33" t="s">
        <v>175</v>
      </c>
      <c r="D27" s="14">
        <v>27500000</v>
      </c>
      <c r="E27" s="15">
        <v>27099</v>
      </c>
      <c r="F27" s="16">
        <v>2.0299999999999999E-2</v>
      </c>
      <c r="G27" s="16">
        <v>7.1599999999999997E-2</v>
      </c>
    </row>
    <row r="28" spans="1:7" x14ac:dyDescent="0.35">
      <c r="A28" s="13" t="s">
        <v>1872</v>
      </c>
      <c r="B28" s="33" t="s">
        <v>1873</v>
      </c>
      <c r="C28" s="33" t="s">
        <v>175</v>
      </c>
      <c r="D28" s="14">
        <v>12500000</v>
      </c>
      <c r="E28" s="15">
        <v>12611.6</v>
      </c>
      <c r="F28" s="16">
        <v>9.4999999999999998E-3</v>
      </c>
      <c r="G28" s="16">
        <v>7.0849999999999996E-2</v>
      </c>
    </row>
    <row r="29" spans="1:7" x14ac:dyDescent="0.35">
      <c r="A29" s="13" t="s">
        <v>1874</v>
      </c>
      <c r="B29" s="33" t="s">
        <v>1875</v>
      </c>
      <c r="C29" s="33" t="s">
        <v>175</v>
      </c>
      <c r="D29" s="14">
        <v>12500000</v>
      </c>
      <c r="E29" s="15">
        <v>12429.59</v>
      </c>
      <c r="F29" s="16">
        <v>9.2999999999999992E-3</v>
      </c>
      <c r="G29" s="16">
        <v>7.1762000000000006E-2</v>
      </c>
    </row>
    <row r="30" spans="1:7" x14ac:dyDescent="0.35">
      <c r="A30" s="13" t="s">
        <v>1876</v>
      </c>
      <c r="B30" s="33" t="s">
        <v>1877</v>
      </c>
      <c r="C30" s="33" t="s">
        <v>175</v>
      </c>
      <c r="D30" s="14">
        <v>11500000</v>
      </c>
      <c r="E30" s="15">
        <v>11337.39</v>
      </c>
      <c r="F30" s="16">
        <v>8.5000000000000006E-3</v>
      </c>
      <c r="G30" s="16">
        <v>7.2474999999999998E-2</v>
      </c>
    </row>
    <row r="31" spans="1:7" x14ac:dyDescent="0.35">
      <c r="A31" s="13" t="s">
        <v>1472</v>
      </c>
      <c r="B31" s="33" t="s">
        <v>1473</v>
      </c>
      <c r="C31" s="33" t="s">
        <v>175</v>
      </c>
      <c r="D31" s="14">
        <v>9500000</v>
      </c>
      <c r="E31" s="15">
        <v>9834.11</v>
      </c>
      <c r="F31" s="16">
        <v>7.4000000000000003E-3</v>
      </c>
      <c r="G31" s="16">
        <v>7.1275000000000005E-2</v>
      </c>
    </row>
    <row r="32" spans="1:7" x14ac:dyDescent="0.35">
      <c r="A32" s="13" t="s">
        <v>1878</v>
      </c>
      <c r="B32" s="33" t="s">
        <v>1879</v>
      </c>
      <c r="C32" s="33" t="s">
        <v>175</v>
      </c>
      <c r="D32" s="14">
        <v>6000000</v>
      </c>
      <c r="E32" s="15">
        <v>6130.87</v>
      </c>
      <c r="F32" s="16">
        <v>4.5999999999999999E-3</v>
      </c>
      <c r="G32" s="16">
        <v>7.1599999999999997E-2</v>
      </c>
    </row>
    <row r="33" spans="1:7" x14ac:dyDescent="0.35">
      <c r="A33" s="13" t="s">
        <v>1880</v>
      </c>
      <c r="B33" s="33" t="s">
        <v>1881</v>
      </c>
      <c r="C33" s="33" t="s">
        <v>175</v>
      </c>
      <c r="D33" s="14">
        <v>3500000</v>
      </c>
      <c r="E33" s="15">
        <v>3569.44</v>
      </c>
      <c r="F33" s="16">
        <v>2.7000000000000001E-3</v>
      </c>
      <c r="G33" s="16">
        <v>7.1800000000000003E-2</v>
      </c>
    </row>
    <row r="34" spans="1:7" x14ac:dyDescent="0.35">
      <c r="A34" s="13" t="s">
        <v>1882</v>
      </c>
      <c r="B34" s="33" t="s">
        <v>1883</v>
      </c>
      <c r="C34" s="33" t="s">
        <v>175</v>
      </c>
      <c r="D34" s="14">
        <v>3300000</v>
      </c>
      <c r="E34" s="15">
        <v>3453.65</v>
      </c>
      <c r="F34" s="16">
        <v>2.5999999999999999E-3</v>
      </c>
      <c r="G34" s="16">
        <v>7.1325E-2</v>
      </c>
    </row>
    <row r="35" spans="1:7" x14ac:dyDescent="0.35">
      <c r="A35" s="13" t="s">
        <v>1884</v>
      </c>
      <c r="B35" s="33" t="s">
        <v>1885</v>
      </c>
      <c r="C35" s="33" t="s">
        <v>175</v>
      </c>
      <c r="D35" s="14">
        <v>3500000</v>
      </c>
      <c r="E35" s="15">
        <v>3394.57</v>
      </c>
      <c r="F35" s="16">
        <v>2.5000000000000001E-3</v>
      </c>
      <c r="G35" s="16">
        <v>7.1749999999999994E-2</v>
      </c>
    </row>
    <row r="36" spans="1:7" x14ac:dyDescent="0.35">
      <c r="A36" s="13" t="s">
        <v>1886</v>
      </c>
      <c r="B36" s="33" t="s">
        <v>1887</v>
      </c>
      <c r="C36" s="33" t="s">
        <v>175</v>
      </c>
      <c r="D36" s="14">
        <v>3000000</v>
      </c>
      <c r="E36" s="15">
        <v>3139.61</v>
      </c>
      <c r="F36" s="16">
        <v>2.3999999999999998E-3</v>
      </c>
      <c r="G36" s="16">
        <v>7.1451000000000001E-2</v>
      </c>
    </row>
    <row r="37" spans="1:7" x14ac:dyDescent="0.35">
      <c r="A37" s="13" t="s">
        <v>1888</v>
      </c>
      <c r="B37" s="33" t="s">
        <v>1889</v>
      </c>
      <c r="C37" s="33" t="s">
        <v>175</v>
      </c>
      <c r="D37" s="14">
        <v>3000000</v>
      </c>
      <c r="E37" s="15">
        <v>2951.29</v>
      </c>
      <c r="F37" s="16">
        <v>2.2000000000000001E-3</v>
      </c>
      <c r="G37" s="16">
        <v>7.1074999999999999E-2</v>
      </c>
    </row>
    <row r="38" spans="1:7" x14ac:dyDescent="0.35">
      <c r="A38" s="13" t="s">
        <v>1890</v>
      </c>
      <c r="B38" s="33" t="s">
        <v>1891</v>
      </c>
      <c r="C38" s="33" t="s">
        <v>175</v>
      </c>
      <c r="D38" s="14">
        <v>2500000</v>
      </c>
      <c r="E38" s="15">
        <v>2586.5</v>
      </c>
      <c r="F38" s="16">
        <v>1.9E-3</v>
      </c>
      <c r="G38" s="16">
        <v>7.1275000000000005E-2</v>
      </c>
    </row>
    <row r="39" spans="1:7" x14ac:dyDescent="0.35">
      <c r="A39" s="13" t="s">
        <v>1892</v>
      </c>
      <c r="B39" s="33" t="s">
        <v>1893</v>
      </c>
      <c r="C39" s="33" t="s">
        <v>175</v>
      </c>
      <c r="D39" s="14">
        <v>1500000</v>
      </c>
      <c r="E39" s="15">
        <v>1609.4</v>
      </c>
      <c r="F39" s="16">
        <v>1.1999999999999999E-3</v>
      </c>
      <c r="G39" s="16">
        <v>6.905E-2</v>
      </c>
    </row>
    <row r="40" spans="1:7" x14ac:dyDescent="0.35">
      <c r="A40" s="13" t="s">
        <v>1466</v>
      </c>
      <c r="B40" s="33" t="s">
        <v>1467</v>
      </c>
      <c r="C40" s="33" t="s">
        <v>175</v>
      </c>
      <c r="D40" s="14">
        <v>1000000</v>
      </c>
      <c r="E40" s="15">
        <v>1071.74</v>
      </c>
      <c r="F40" s="16">
        <v>8.0000000000000004E-4</v>
      </c>
      <c r="G40" s="16">
        <v>6.905E-2</v>
      </c>
    </row>
    <row r="41" spans="1:7" x14ac:dyDescent="0.35">
      <c r="A41" s="13" t="s">
        <v>1894</v>
      </c>
      <c r="B41" s="33" t="s">
        <v>1895</v>
      </c>
      <c r="C41" s="33" t="s">
        <v>175</v>
      </c>
      <c r="D41" s="14">
        <v>1000000</v>
      </c>
      <c r="E41" s="15">
        <v>1044.6600000000001</v>
      </c>
      <c r="F41" s="16">
        <v>8.0000000000000004E-4</v>
      </c>
      <c r="G41" s="16">
        <v>7.1275000000000005E-2</v>
      </c>
    </row>
    <row r="42" spans="1:7" x14ac:dyDescent="0.35">
      <c r="A42" s="13" t="s">
        <v>791</v>
      </c>
      <c r="B42" s="33" t="s">
        <v>792</v>
      </c>
      <c r="C42" s="33" t="s">
        <v>175</v>
      </c>
      <c r="D42" s="14">
        <v>1000000</v>
      </c>
      <c r="E42" s="15">
        <v>1035.44</v>
      </c>
      <c r="F42" s="16">
        <v>8.0000000000000004E-4</v>
      </c>
      <c r="G42" s="16">
        <v>6.9459999999999994E-2</v>
      </c>
    </row>
    <row r="43" spans="1:7" x14ac:dyDescent="0.35">
      <c r="A43" s="13" t="s">
        <v>1458</v>
      </c>
      <c r="B43" s="33" t="s">
        <v>1459</v>
      </c>
      <c r="C43" s="33" t="s">
        <v>175</v>
      </c>
      <c r="D43" s="14">
        <v>1000000</v>
      </c>
      <c r="E43" s="15">
        <v>1034.6400000000001</v>
      </c>
      <c r="F43" s="16">
        <v>8.0000000000000004E-4</v>
      </c>
      <c r="G43" s="16">
        <v>7.1275000000000005E-2</v>
      </c>
    </row>
    <row r="44" spans="1:7" x14ac:dyDescent="0.35">
      <c r="A44" s="13" t="s">
        <v>1896</v>
      </c>
      <c r="B44" s="33" t="s">
        <v>1897</v>
      </c>
      <c r="C44" s="33" t="s">
        <v>175</v>
      </c>
      <c r="D44" s="14">
        <v>1000000</v>
      </c>
      <c r="E44" s="15">
        <v>1012.3</v>
      </c>
      <c r="F44" s="16">
        <v>8.0000000000000004E-4</v>
      </c>
      <c r="G44" s="16">
        <v>7.0607000000000003E-2</v>
      </c>
    </row>
    <row r="45" spans="1:7" x14ac:dyDescent="0.35">
      <c r="A45" s="13" t="s">
        <v>1898</v>
      </c>
      <c r="B45" s="33" t="s">
        <v>1899</v>
      </c>
      <c r="C45" s="33" t="s">
        <v>175</v>
      </c>
      <c r="D45" s="14">
        <v>1000000</v>
      </c>
      <c r="E45" s="15">
        <v>989.38</v>
      </c>
      <c r="F45" s="16">
        <v>6.9999999999999999E-4</v>
      </c>
      <c r="G45" s="16">
        <v>7.2596999999999995E-2</v>
      </c>
    </row>
    <row r="46" spans="1:7" x14ac:dyDescent="0.35">
      <c r="A46" s="13" t="s">
        <v>1900</v>
      </c>
      <c r="B46" s="33" t="s">
        <v>1901</v>
      </c>
      <c r="C46" s="33" t="s">
        <v>175</v>
      </c>
      <c r="D46" s="14">
        <v>500000</v>
      </c>
      <c r="E46" s="15">
        <v>541.01</v>
      </c>
      <c r="F46" s="16">
        <v>4.0000000000000002E-4</v>
      </c>
      <c r="G46" s="16">
        <v>7.1325E-2</v>
      </c>
    </row>
    <row r="47" spans="1:7" x14ac:dyDescent="0.35">
      <c r="A47" s="13" t="s">
        <v>1902</v>
      </c>
      <c r="B47" s="33" t="s">
        <v>1903</v>
      </c>
      <c r="C47" s="33" t="s">
        <v>771</v>
      </c>
      <c r="D47" s="14">
        <v>500000</v>
      </c>
      <c r="E47" s="15">
        <v>524.24</v>
      </c>
      <c r="F47" s="16">
        <v>4.0000000000000002E-4</v>
      </c>
      <c r="G47" s="16">
        <v>7.1499999999999994E-2</v>
      </c>
    </row>
    <row r="48" spans="1:7" x14ac:dyDescent="0.35">
      <c r="A48" s="13" t="s">
        <v>1460</v>
      </c>
      <c r="B48" s="33" t="s">
        <v>1461</v>
      </c>
      <c r="C48" s="33" t="s">
        <v>175</v>
      </c>
      <c r="D48" s="14">
        <v>500000</v>
      </c>
      <c r="E48" s="15">
        <v>520.99</v>
      </c>
      <c r="F48" s="16">
        <v>4.0000000000000002E-4</v>
      </c>
      <c r="G48" s="16">
        <v>7.0556999999999995E-2</v>
      </c>
    </row>
    <row r="49" spans="1:7" x14ac:dyDescent="0.35">
      <c r="A49" s="13" t="s">
        <v>1904</v>
      </c>
      <c r="B49" s="33" t="s">
        <v>1905</v>
      </c>
      <c r="C49" s="33" t="s">
        <v>182</v>
      </c>
      <c r="D49" s="14">
        <v>500000</v>
      </c>
      <c r="E49" s="15">
        <v>518.37</v>
      </c>
      <c r="F49" s="16">
        <v>4.0000000000000002E-4</v>
      </c>
      <c r="G49" s="16">
        <v>7.1360999999999994E-2</v>
      </c>
    </row>
    <row r="50" spans="1:7" x14ac:dyDescent="0.35">
      <c r="A50" s="13" t="s">
        <v>1438</v>
      </c>
      <c r="B50" s="33" t="s">
        <v>1439</v>
      </c>
      <c r="C50" s="33" t="s">
        <v>175</v>
      </c>
      <c r="D50" s="14">
        <v>500000</v>
      </c>
      <c r="E50" s="15">
        <v>516.79</v>
      </c>
      <c r="F50" s="16">
        <v>4.0000000000000002E-4</v>
      </c>
      <c r="G50" s="16">
        <v>6.9599999999999995E-2</v>
      </c>
    </row>
    <row r="51" spans="1:7" x14ac:dyDescent="0.35">
      <c r="A51" s="13" t="s">
        <v>1486</v>
      </c>
      <c r="B51" s="33" t="s">
        <v>1487</v>
      </c>
      <c r="C51" s="33" t="s">
        <v>175</v>
      </c>
      <c r="D51" s="14">
        <v>500000</v>
      </c>
      <c r="E51" s="15">
        <v>516.44000000000005</v>
      </c>
      <c r="F51" s="16">
        <v>4.0000000000000002E-4</v>
      </c>
      <c r="G51" s="16">
        <v>6.9199999999999998E-2</v>
      </c>
    </row>
    <row r="52" spans="1:7" x14ac:dyDescent="0.35">
      <c r="A52" s="13" t="s">
        <v>1906</v>
      </c>
      <c r="B52" s="33" t="s">
        <v>1907</v>
      </c>
      <c r="C52" s="33" t="s">
        <v>175</v>
      </c>
      <c r="D52" s="14">
        <v>500000</v>
      </c>
      <c r="E52" s="15">
        <v>512.66999999999996</v>
      </c>
      <c r="F52" s="16">
        <v>4.0000000000000002E-4</v>
      </c>
      <c r="G52" s="16">
        <v>6.9111000000000006E-2</v>
      </c>
    </row>
    <row r="53" spans="1:7" x14ac:dyDescent="0.35">
      <c r="A53" s="13" t="s">
        <v>1908</v>
      </c>
      <c r="B53" s="33" t="s">
        <v>1909</v>
      </c>
      <c r="C53" s="33" t="s">
        <v>446</v>
      </c>
      <c r="D53" s="14">
        <v>500000</v>
      </c>
      <c r="E53" s="15">
        <v>493.84</v>
      </c>
      <c r="F53" s="16">
        <v>4.0000000000000002E-4</v>
      </c>
      <c r="G53" s="16">
        <v>7.145E-2</v>
      </c>
    </row>
    <row r="54" spans="1:7" x14ac:dyDescent="0.35">
      <c r="A54" s="13" t="s">
        <v>1910</v>
      </c>
      <c r="B54" s="33" t="s">
        <v>1911</v>
      </c>
      <c r="C54" s="33" t="s">
        <v>182</v>
      </c>
      <c r="D54" s="14">
        <v>500000</v>
      </c>
      <c r="E54" s="15">
        <v>491.89</v>
      </c>
      <c r="F54" s="16">
        <v>4.0000000000000002E-4</v>
      </c>
      <c r="G54" s="16">
        <v>7.195E-2</v>
      </c>
    </row>
    <row r="55" spans="1:7" x14ac:dyDescent="0.35">
      <c r="A55" s="17" t="s">
        <v>120</v>
      </c>
      <c r="B55" s="34"/>
      <c r="C55" s="34"/>
      <c r="D55" s="18"/>
      <c r="E55" s="19">
        <v>1214632.1399999999</v>
      </c>
      <c r="F55" s="20">
        <v>0.91120000000000001</v>
      </c>
      <c r="G55" s="21"/>
    </row>
    <row r="56" spans="1:7" x14ac:dyDescent="0.35">
      <c r="A56" s="13"/>
      <c r="B56" s="33"/>
      <c r="C56" s="33"/>
      <c r="D56" s="14"/>
      <c r="E56" s="15"/>
      <c r="F56" s="16"/>
      <c r="G56" s="16"/>
    </row>
    <row r="57" spans="1:7" x14ac:dyDescent="0.35">
      <c r="A57" s="17" t="s">
        <v>235</v>
      </c>
      <c r="B57" s="33"/>
      <c r="C57" s="33"/>
      <c r="D57" s="14"/>
      <c r="E57" s="15"/>
      <c r="F57" s="16"/>
      <c r="G57" s="16"/>
    </row>
    <row r="58" spans="1:7" x14ac:dyDescent="0.35">
      <c r="A58" s="13" t="s">
        <v>853</v>
      </c>
      <c r="B58" s="33" t="s">
        <v>854</v>
      </c>
      <c r="C58" s="33" t="s">
        <v>238</v>
      </c>
      <c r="D58" s="14">
        <v>60000000</v>
      </c>
      <c r="E58" s="15">
        <v>62435.82</v>
      </c>
      <c r="F58" s="16">
        <v>4.6800000000000001E-2</v>
      </c>
      <c r="G58" s="16">
        <v>6.4045000000000005E-2</v>
      </c>
    </row>
    <row r="59" spans="1:7" x14ac:dyDescent="0.35">
      <c r="A59" s="17" t="s">
        <v>120</v>
      </c>
      <c r="B59" s="34"/>
      <c r="C59" s="34"/>
      <c r="D59" s="18"/>
      <c r="E59" s="19">
        <v>62435.82</v>
      </c>
      <c r="F59" s="20">
        <v>4.6800000000000001E-2</v>
      </c>
      <c r="G59" s="21"/>
    </row>
    <row r="60" spans="1:7" x14ac:dyDescent="0.35">
      <c r="A60" s="13"/>
      <c r="B60" s="33"/>
      <c r="C60" s="33"/>
      <c r="D60" s="14"/>
      <c r="E60" s="15"/>
      <c r="F60" s="16"/>
      <c r="G60" s="16"/>
    </row>
    <row r="61" spans="1:7" x14ac:dyDescent="0.35">
      <c r="A61" s="17" t="s">
        <v>247</v>
      </c>
      <c r="B61" s="33"/>
      <c r="C61" s="33"/>
      <c r="D61" s="14"/>
      <c r="E61" s="15"/>
      <c r="F61" s="16"/>
      <c r="G61" s="16"/>
    </row>
    <row r="62" spans="1:7" x14ac:dyDescent="0.35">
      <c r="A62" s="17" t="s">
        <v>120</v>
      </c>
      <c r="B62" s="33"/>
      <c r="C62" s="33"/>
      <c r="D62" s="14"/>
      <c r="E62" s="22" t="s">
        <v>248</v>
      </c>
      <c r="F62" s="23" t="s">
        <v>248</v>
      </c>
      <c r="G62" s="16"/>
    </row>
    <row r="63" spans="1:7" x14ac:dyDescent="0.35">
      <c r="A63" s="13"/>
      <c r="B63" s="33"/>
      <c r="C63" s="33"/>
      <c r="D63" s="14"/>
      <c r="E63" s="15"/>
      <c r="F63" s="16"/>
      <c r="G63" s="16"/>
    </row>
    <row r="64" spans="1:7" x14ac:dyDescent="0.35">
      <c r="A64" s="17" t="s">
        <v>249</v>
      </c>
      <c r="B64" s="33"/>
      <c r="C64" s="33"/>
      <c r="D64" s="14"/>
      <c r="E64" s="15"/>
      <c r="F64" s="16"/>
      <c r="G64" s="16"/>
    </row>
    <row r="65" spans="1:7" x14ac:dyDescent="0.35">
      <c r="A65" s="17" t="s">
        <v>120</v>
      </c>
      <c r="B65" s="33"/>
      <c r="C65" s="33"/>
      <c r="D65" s="14"/>
      <c r="E65" s="22" t="s">
        <v>248</v>
      </c>
      <c r="F65" s="23" t="s">
        <v>248</v>
      </c>
      <c r="G65" s="16"/>
    </row>
    <row r="66" spans="1:7" x14ac:dyDescent="0.35">
      <c r="A66" s="13"/>
      <c r="B66" s="33"/>
      <c r="C66" s="33"/>
      <c r="D66" s="14"/>
      <c r="E66" s="15"/>
      <c r="F66" s="16"/>
      <c r="G66" s="16"/>
    </row>
    <row r="67" spans="1:7" x14ac:dyDescent="0.35">
      <c r="A67" s="24" t="s">
        <v>121</v>
      </c>
      <c r="B67" s="35"/>
      <c r="C67" s="35"/>
      <c r="D67" s="25"/>
      <c r="E67" s="19">
        <v>1277067.96</v>
      </c>
      <c r="F67" s="20">
        <v>0.95799999999999996</v>
      </c>
      <c r="G67" s="21"/>
    </row>
    <row r="68" spans="1:7" x14ac:dyDescent="0.35">
      <c r="A68" s="13"/>
      <c r="B68" s="33"/>
      <c r="C68" s="33"/>
      <c r="D68" s="14"/>
      <c r="E68" s="15"/>
      <c r="F68" s="16"/>
      <c r="G68" s="16"/>
    </row>
    <row r="69" spans="1:7" x14ac:dyDescent="0.35">
      <c r="A69" s="13"/>
      <c r="B69" s="33"/>
      <c r="C69" s="33"/>
      <c r="D69" s="14"/>
      <c r="E69" s="15"/>
      <c r="F69" s="16"/>
      <c r="G69" s="16"/>
    </row>
    <row r="70" spans="1:7" x14ac:dyDescent="0.35">
      <c r="A70" s="17" t="s">
        <v>262</v>
      </c>
      <c r="B70" s="33"/>
      <c r="C70" s="33"/>
      <c r="D70" s="14"/>
      <c r="E70" s="15"/>
      <c r="F70" s="16"/>
      <c r="G70" s="16"/>
    </row>
    <row r="71" spans="1:7" x14ac:dyDescent="0.35">
      <c r="A71" s="13" t="s">
        <v>263</v>
      </c>
      <c r="B71" s="33"/>
      <c r="C71" s="33"/>
      <c r="D71" s="14"/>
      <c r="E71" s="15">
        <v>769.69</v>
      </c>
      <c r="F71" s="16">
        <v>5.9999999999999995E-4</v>
      </c>
      <c r="G71" s="16">
        <v>4.9306000000000003E-2</v>
      </c>
    </row>
    <row r="72" spans="1:7" x14ac:dyDescent="0.35">
      <c r="A72" s="17" t="s">
        <v>120</v>
      </c>
      <c r="B72" s="34"/>
      <c r="C72" s="34"/>
      <c r="D72" s="18"/>
      <c r="E72" s="19">
        <v>769.69</v>
      </c>
      <c r="F72" s="20">
        <v>5.9999999999999995E-4</v>
      </c>
      <c r="G72" s="21"/>
    </row>
    <row r="73" spans="1:7" x14ac:dyDescent="0.35">
      <c r="A73" s="13"/>
      <c r="B73" s="33"/>
      <c r="C73" s="33"/>
      <c r="D73" s="14"/>
      <c r="E73" s="15"/>
      <c r="F73" s="16"/>
      <c r="G73" s="16"/>
    </row>
    <row r="74" spans="1:7" x14ac:dyDescent="0.35">
      <c r="A74" s="24" t="s">
        <v>121</v>
      </c>
      <c r="B74" s="35"/>
      <c r="C74" s="35"/>
      <c r="D74" s="25"/>
      <c r="E74" s="19">
        <v>769.69</v>
      </c>
      <c r="F74" s="20">
        <v>5.9999999999999995E-4</v>
      </c>
      <c r="G74" s="21"/>
    </row>
    <row r="75" spans="1:7" x14ac:dyDescent="0.35">
      <c r="A75" s="13" t="s">
        <v>264</v>
      </c>
      <c r="B75" s="33"/>
      <c r="C75" s="33"/>
      <c r="D75" s="14"/>
      <c r="E75" s="15">
        <v>55685.025425799999</v>
      </c>
      <c r="F75" s="16">
        <v>4.1758999999999998E-2</v>
      </c>
      <c r="G75" s="16"/>
    </row>
    <row r="76" spans="1:7" x14ac:dyDescent="0.35">
      <c r="A76" s="13" t="s">
        <v>265</v>
      </c>
      <c r="B76" s="33"/>
      <c r="C76" s="33"/>
      <c r="D76" s="14"/>
      <c r="E76" s="26">
        <v>-67.255425799999998</v>
      </c>
      <c r="F76" s="27">
        <v>-3.59E-4</v>
      </c>
      <c r="G76" s="16">
        <v>4.9305000000000002E-2</v>
      </c>
    </row>
    <row r="77" spans="1:7" x14ac:dyDescent="0.35">
      <c r="A77" s="28" t="s">
        <v>266</v>
      </c>
      <c r="B77" s="36"/>
      <c r="C77" s="36"/>
      <c r="D77" s="29"/>
      <c r="E77" s="30">
        <v>1333455.42</v>
      </c>
      <c r="F77" s="31">
        <v>1</v>
      </c>
      <c r="G77" s="31"/>
    </row>
    <row r="79" spans="1:7" x14ac:dyDescent="0.35">
      <c r="A79" s="1" t="s">
        <v>268</v>
      </c>
    </row>
    <row r="80" spans="1:7" x14ac:dyDescent="0.35">
      <c r="A80" s="73" t="s">
        <v>1912</v>
      </c>
    </row>
    <row r="82" spans="1:3" x14ac:dyDescent="0.35">
      <c r="A82" s="1" t="s">
        <v>269</v>
      </c>
    </row>
    <row r="83" spans="1:3" ht="29" customHeight="1" x14ac:dyDescent="0.35">
      <c r="A83" s="48" t="s">
        <v>270</v>
      </c>
      <c r="B83" s="3" t="s">
        <v>248</v>
      </c>
    </row>
    <row r="84" spans="1:3" x14ac:dyDescent="0.35">
      <c r="A84" t="s">
        <v>271</v>
      </c>
    </row>
    <row r="85" spans="1:3" x14ac:dyDescent="0.35">
      <c r="A85" t="s">
        <v>1493</v>
      </c>
      <c r="B85" t="s">
        <v>273</v>
      </c>
      <c r="C85" t="s">
        <v>273</v>
      </c>
    </row>
    <row r="86" spans="1:3" x14ac:dyDescent="0.35">
      <c r="B86" s="49">
        <v>46052</v>
      </c>
      <c r="C86" s="49">
        <v>46080</v>
      </c>
    </row>
    <row r="87" spans="1:3" x14ac:dyDescent="0.35">
      <c r="A87" t="s">
        <v>1494</v>
      </c>
      <c r="B87">
        <v>1390.4806000000001</v>
      </c>
      <c r="C87">
        <v>1402.0776000000001</v>
      </c>
    </row>
    <row r="89" spans="1:3" x14ac:dyDescent="0.35">
      <c r="A89" t="s">
        <v>278</v>
      </c>
      <c r="B89" s="3" t="s">
        <v>248</v>
      </c>
    </row>
    <row r="90" spans="1:3" x14ac:dyDescent="0.35">
      <c r="A90" t="s">
        <v>279</v>
      </c>
      <c r="B90" s="3" t="s">
        <v>248</v>
      </c>
    </row>
    <row r="91" spans="1:3" ht="58" customHeight="1" x14ac:dyDescent="0.35">
      <c r="A91" s="48" t="s">
        <v>280</v>
      </c>
      <c r="B91" s="3" t="s">
        <v>248</v>
      </c>
    </row>
    <row r="92" spans="1:3" ht="43.5" customHeight="1" x14ac:dyDescent="0.35">
      <c r="A92" s="48" t="s">
        <v>281</v>
      </c>
      <c r="B92" s="3" t="s">
        <v>248</v>
      </c>
    </row>
    <row r="93" spans="1:3" x14ac:dyDescent="0.35">
      <c r="A93" t="s">
        <v>282</v>
      </c>
      <c r="B93" s="50">
        <f>B108</f>
        <v>4.959998493667114</v>
      </c>
    </row>
    <row r="94" spans="1:3" ht="72.5" customHeight="1" x14ac:dyDescent="0.35">
      <c r="A94" s="48" t="s">
        <v>284</v>
      </c>
      <c r="B94" s="3" t="s">
        <v>248</v>
      </c>
    </row>
    <row r="95" spans="1:3" x14ac:dyDescent="0.35">
      <c r="B95" s="3"/>
    </row>
    <row r="96" spans="1:3" ht="58" customHeight="1" x14ac:dyDescent="0.35">
      <c r="A96" s="48" t="s">
        <v>285</v>
      </c>
      <c r="B96" s="3" t="s">
        <v>248</v>
      </c>
    </row>
    <row r="97" spans="1:4" ht="58" customHeight="1" x14ac:dyDescent="0.35">
      <c r="A97" s="48" t="s">
        <v>286</v>
      </c>
      <c r="B97">
        <v>463400.87</v>
      </c>
    </row>
    <row r="98" spans="1:4" ht="43.5" customHeight="1" x14ac:dyDescent="0.35">
      <c r="A98" s="48" t="s">
        <v>287</v>
      </c>
      <c r="B98" s="3" t="s">
        <v>248</v>
      </c>
    </row>
    <row r="99" spans="1:4" ht="43.5" customHeight="1" x14ac:dyDescent="0.35">
      <c r="A99" s="48" t="s">
        <v>288</v>
      </c>
      <c r="B99" s="3" t="s">
        <v>248</v>
      </c>
    </row>
    <row r="101" spans="1:4" x14ac:dyDescent="0.35">
      <c r="A101" t="s">
        <v>289</v>
      </c>
    </row>
    <row r="102" spans="1:4" x14ac:dyDescent="0.35">
      <c r="A102" s="52" t="s">
        <v>290</v>
      </c>
      <c r="B102" s="52" t="s">
        <v>1913</v>
      </c>
    </row>
    <row r="103" spans="1:4" x14ac:dyDescent="0.35">
      <c r="A103" s="52" t="s">
        <v>292</v>
      </c>
      <c r="B103" s="52" t="s">
        <v>1496</v>
      </c>
    </row>
    <row r="104" spans="1:4" x14ac:dyDescent="0.35">
      <c r="A104" s="52"/>
      <c r="B104" s="52"/>
    </row>
    <row r="105" spans="1:4" x14ac:dyDescent="0.35">
      <c r="A105" s="52" t="s">
        <v>294</v>
      </c>
      <c r="B105" s="53">
        <v>7.1449940861841634</v>
      </c>
    </row>
    <row r="106" spans="1:4" x14ac:dyDescent="0.35">
      <c r="A106" s="52"/>
      <c r="B106" s="52"/>
    </row>
    <row r="107" spans="1:4" x14ac:dyDescent="0.35">
      <c r="A107" s="52" t="s">
        <v>295</v>
      </c>
      <c r="B107" s="54">
        <v>4.1817000000000002</v>
      </c>
    </row>
    <row r="108" spans="1:4" x14ac:dyDescent="0.35">
      <c r="A108" s="52" t="s">
        <v>296</v>
      </c>
      <c r="B108" s="54">
        <v>4.959998493667114</v>
      </c>
    </row>
    <row r="109" spans="1:4" x14ac:dyDescent="0.35">
      <c r="A109" s="52"/>
      <c r="B109" s="52"/>
    </row>
    <row r="110" spans="1:4" x14ac:dyDescent="0.35">
      <c r="A110" s="52" t="s">
        <v>297</v>
      </c>
      <c r="B110" s="55">
        <v>46081</v>
      </c>
    </row>
    <row r="112" spans="1:4" ht="70" customHeight="1" x14ac:dyDescent="0.35">
      <c r="A112" s="75" t="s">
        <v>298</v>
      </c>
      <c r="B112" s="75" t="s">
        <v>299</v>
      </c>
      <c r="C112" s="75" t="s">
        <v>300</v>
      </c>
      <c r="D112" s="75" t="s">
        <v>301</v>
      </c>
    </row>
    <row r="113" spans="1:4" ht="70" customHeight="1" x14ac:dyDescent="0.35">
      <c r="A113" s="75" t="s">
        <v>1913</v>
      </c>
      <c r="B113" s="75"/>
      <c r="C113" s="75" t="s">
        <v>368</v>
      </c>
      <c r="D113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99"/>
  <sheetViews>
    <sheetView showGridLines="0" workbookViewId="0">
      <pane ySplit="4" topLeftCell="A49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1914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1915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171</v>
      </c>
      <c r="B9" s="33"/>
      <c r="C9" s="33"/>
      <c r="D9" s="14"/>
      <c r="E9" s="15"/>
      <c r="F9" s="16"/>
      <c r="G9" s="16"/>
    </row>
    <row r="10" spans="1:8" x14ac:dyDescent="0.35">
      <c r="A10" s="17" t="s">
        <v>172</v>
      </c>
      <c r="B10" s="33"/>
      <c r="C10" s="33"/>
      <c r="D10" s="14"/>
      <c r="E10" s="15"/>
      <c r="F10" s="16"/>
      <c r="G10" s="16"/>
    </row>
    <row r="11" spans="1:8" x14ac:dyDescent="0.35">
      <c r="A11" s="13" t="s">
        <v>1916</v>
      </c>
      <c r="B11" s="33" t="s">
        <v>1917</v>
      </c>
      <c r="C11" s="33" t="s">
        <v>175</v>
      </c>
      <c r="D11" s="14">
        <v>147000000</v>
      </c>
      <c r="E11" s="15">
        <v>144481.29999999999</v>
      </c>
      <c r="F11" s="16">
        <v>0.13450000000000001</v>
      </c>
      <c r="G11" s="16">
        <v>7.2775000000000006E-2</v>
      </c>
    </row>
    <row r="12" spans="1:8" x14ac:dyDescent="0.35">
      <c r="A12" s="13" t="s">
        <v>1918</v>
      </c>
      <c r="B12" s="33" t="s">
        <v>1919</v>
      </c>
      <c r="C12" s="33" t="s">
        <v>175</v>
      </c>
      <c r="D12" s="14">
        <v>123500000</v>
      </c>
      <c r="E12" s="15">
        <v>121186.1</v>
      </c>
      <c r="F12" s="16">
        <v>0.1128</v>
      </c>
      <c r="G12" s="16">
        <v>7.3096999999999995E-2</v>
      </c>
    </row>
    <row r="13" spans="1:8" x14ac:dyDescent="0.35">
      <c r="A13" s="13" t="s">
        <v>1920</v>
      </c>
      <c r="B13" s="33" t="s">
        <v>1921</v>
      </c>
      <c r="C13" s="33" t="s">
        <v>175</v>
      </c>
      <c r="D13" s="14">
        <v>92000000</v>
      </c>
      <c r="E13" s="15">
        <v>89981.24</v>
      </c>
      <c r="F13" s="16">
        <v>8.3699999999999997E-2</v>
      </c>
      <c r="G13" s="16">
        <v>7.195E-2</v>
      </c>
    </row>
    <row r="14" spans="1:8" x14ac:dyDescent="0.35">
      <c r="A14" s="13" t="s">
        <v>1922</v>
      </c>
      <c r="B14" s="33" t="s">
        <v>1923</v>
      </c>
      <c r="C14" s="33" t="s">
        <v>446</v>
      </c>
      <c r="D14" s="14">
        <v>83700000</v>
      </c>
      <c r="E14" s="15">
        <v>84503.1</v>
      </c>
      <c r="F14" s="16">
        <v>7.8600000000000003E-2</v>
      </c>
      <c r="G14" s="16">
        <v>7.2799000000000003E-2</v>
      </c>
    </row>
    <row r="15" spans="1:8" x14ac:dyDescent="0.35">
      <c r="A15" s="13" t="s">
        <v>1924</v>
      </c>
      <c r="B15" s="33" t="s">
        <v>1925</v>
      </c>
      <c r="C15" s="33" t="s">
        <v>175</v>
      </c>
      <c r="D15" s="14">
        <v>82000000</v>
      </c>
      <c r="E15" s="15">
        <v>80753.350000000006</v>
      </c>
      <c r="F15" s="16">
        <v>7.5200000000000003E-2</v>
      </c>
      <c r="G15" s="16">
        <v>7.1849999999999997E-2</v>
      </c>
    </row>
    <row r="16" spans="1:8" x14ac:dyDescent="0.35">
      <c r="A16" s="13" t="s">
        <v>1926</v>
      </c>
      <c r="B16" s="33" t="s">
        <v>1927</v>
      </c>
      <c r="C16" s="33" t="s">
        <v>175</v>
      </c>
      <c r="D16" s="14">
        <v>75000000</v>
      </c>
      <c r="E16" s="15">
        <v>73769.179999999993</v>
      </c>
      <c r="F16" s="16">
        <v>6.8699999999999997E-2</v>
      </c>
      <c r="G16" s="16">
        <v>7.2073999999999999E-2</v>
      </c>
    </row>
    <row r="17" spans="1:7" x14ac:dyDescent="0.35">
      <c r="A17" s="13" t="s">
        <v>1928</v>
      </c>
      <c r="B17" s="33" t="s">
        <v>1929</v>
      </c>
      <c r="C17" s="33" t="s">
        <v>175</v>
      </c>
      <c r="D17" s="14">
        <v>50500000</v>
      </c>
      <c r="E17" s="15">
        <v>52079.39</v>
      </c>
      <c r="F17" s="16">
        <v>4.8500000000000001E-2</v>
      </c>
      <c r="G17" s="16">
        <v>7.1349999999999997E-2</v>
      </c>
    </row>
    <row r="18" spans="1:7" x14ac:dyDescent="0.35">
      <c r="A18" s="13" t="s">
        <v>1930</v>
      </c>
      <c r="B18" s="33" t="s">
        <v>1931</v>
      </c>
      <c r="C18" s="33" t="s">
        <v>175</v>
      </c>
      <c r="D18" s="14">
        <v>50000000</v>
      </c>
      <c r="E18" s="15">
        <v>48883.75</v>
      </c>
      <c r="F18" s="16">
        <v>4.5499999999999999E-2</v>
      </c>
      <c r="G18" s="16">
        <v>7.3099999999999998E-2</v>
      </c>
    </row>
    <row r="19" spans="1:7" x14ac:dyDescent="0.35">
      <c r="A19" s="13" t="s">
        <v>1932</v>
      </c>
      <c r="B19" s="33" t="s">
        <v>1933</v>
      </c>
      <c r="C19" s="33" t="s">
        <v>175</v>
      </c>
      <c r="D19" s="14">
        <v>39500000</v>
      </c>
      <c r="E19" s="15">
        <v>40763.96</v>
      </c>
      <c r="F19" s="16">
        <v>3.7900000000000003E-2</v>
      </c>
      <c r="G19" s="16">
        <v>7.1400000000000005E-2</v>
      </c>
    </row>
    <row r="20" spans="1:7" x14ac:dyDescent="0.35">
      <c r="A20" s="13" t="s">
        <v>1934</v>
      </c>
      <c r="B20" s="33" t="s">
        <v>1935</v>
      </c>
      <c r="C20" s="33" t="s">
        <v>175</v>
      </c>
      <c r="D20" s="14">
        <v>39000000</v>
      </c>
      <c r="E20" s="15">
        <v>38629.89</v>
      </c>
      <c r="F20" s="16">
        <v>3.5999999999999997E-2</v>
      </c>
      <c r="G20" s="16">
        <v>7.1374999999999994E-2</v>
      </c>
    </row>
    <row r="21" spans="1:7" x14ac:dyDescent="0.35">
      <c r="A21" s="13" t="s">
        <v>1936</v>
      </c>
      <c r="B21" s="33" t="s">
        <v>1937</v>
      </c>
      <c r="C21" s="33" t="s">
        <v>175</v>
      </c>
      <c r="D21" s="14">
        <v>38000000</v>
      </c>
      <c r="E21" s="15">
        <v>37236.58</v>
      </c>
      <c r="F21" s="16">
        <v>3.4700000000000002E-2</v>
      </c>
      <c r="G21" s="16">
        <v>7.2675000000000003E-2</v>
      </c>
    </row>
    <row r="22" spans="1:7" x14ac:dyDescent="0.35">
      <c r="A22" s="13" t="s">
        <v>1938</v>
      </c>
      <c r="B22" s="33" t="s">
        <v>1939</v>
      </c>
      <c r="C22" s="33" t="s">
        <v>446</v>
      </c>
      <c r="D22" s="14">
        <v>28000000</v>
      </c>
      <c r="E22" s="15">
        <v>27934.37</v>
      </c>
      <c r="F22" s="16">
        <v>2.5999999999999999E-2</v>
      </c>
      <c r="G22" s="16">
        <v>7.2499999999999995E-2</v>
      </c>
    </row>
    <row r="23" spans="1:7" x14ac:dyDescent="0.35">
      <c r="A23" s="13" t="s">
        <v>1940</v>
      </c>
      <c r="B23" s="33" t="s">
        <v>1941</v>
      </c>
      <c r="C23" s="33" t="s">
        <v>175</v>
      </c>
      <c r="D23" s="14">
        <v>25000000</v>
      </c>
      <c r="E23" s="15">
        <v>25602.63</v>
      </c>
      <c r="F23" s="16">
        <v>2.3800000000000002E-2</v>
      </c>
      <c r="G23" s="16">
        <v>7.3096999999999995E-2</v>
      </c>
    </row>
    <row r="24" spans="1:7" x14ac:dyDescent="0.35">
      <c r="A24" s="13" t="s">
        <v>1942</v>
      </c>
      <c r="B24" s="33" t="s">
        <v>1943</v>
      </c>
      <c r="C24" s="33" t="s">
        <v>446</v>
      </c>
      <c r="D24" s="14">
        <v>20000000</v>
      </c>
      <c r="E24" s="15">
        <v>20050.64</v>
      </c>
      <c r="F24" s="16">
        <v>1.8700000000000001E-2</v>
      </c>
      <c r="G24" s="16">
        <v>7.2999999999999995E-2</v>
      </c>
    </row>
    <row r="25" spans="1:7" x14ac:dyDescent="0.35">
      <c r="A25" s="13" t="s">
        <v>1944</v>
      </c>
      <c r="B25" s="33" t="s">
        <v>1945</v>
      </c>
      <c r="C25" s="33" t="s">
        <v>175</v>
      </c>
      <c r="D25" s="14">
        <v>19000000</v>
      </c>
      <c r="E25" s="15">
        <v>18796.810000000001</v>
      </c>
      <c r="F25" s="16">
        <v>1.7500000000000002E-2</v>
      </c>
      <c r="G25" s="16">
        <v>7.1374999999999994E-2</v>
      </c>
    </row>
    <row r="26" spans="1:7" x14ac:dyDescent="0.35">
      <c r="A26" s="13" t="s">
        <v>1946</v>
      </c>
      <c r="B26" s="33" t="s">
        <v>1947</v>
      </c>
      <c r="C26" s="33" t="s">
        <v>175</v>
      </c>
      <c r="D26" s="14">
        <v>11000000</v>
      </c>
      <c r="E26" s="15">
        <v>10761.73</v>
      </c>
      <c r="F26" s="16">
        <v>0.01</v>
      </c>
      <c r="G26" s="16">
        <v>7.1650000000000005E-2</v>
      </c>
    </row>
    <row r="27" spans="1:7" x14ac:dyDescent="0.35">
      <c r="A27" s="13" t="s">
        <v>1948</v>
      </c>
      <c r="B27" s="33" t="s">
        <v>1949</v>
      </c>
      <c r="C27" s="33" t="s">
        <v>175</v>
      </c>
      <c r="D27" s="14">
        <v>10000000</v>
      </c>
      <c r="E27" s="15">
        <v>10038.959999999999</v>
      </c>
      <c r="F27" s="16">
        <v>9.2999999999999992E-3</v>
      </c>
      <c r="G27" s="16">
        <v>7.2800000000000004E-2</v>
      </c>
    </row>
    <row r="28" spans="1:7" x14ac:dyDescent="0.35">
      <c r="A28" s="13" t="s">
        <v>1950</v>
      </c>
      <c r="B28" s="33" t="s">
        <v>1951</v>
      </c>
      <c r="C28" s="33" t="s">
        <v>175</v>
      </c>
      <c r="D28" s="14">
        <v>9000000</v>
      </c>
      <c r="E28" s="15">
        <v>9319.74</v>
      </c>
      <c r="F28" s="16">
        <v>8.6999999999999994E-3</v>
      </c>
      <c r="G28" s="16">
        <v>7.2599999999999998E-2</v>
      </c>
    </row>
    <row r="29" spans="1:7" x14ac:dyDescent="0.35">
      <c r="A29" s="13" t="s">
        <v>1952</v>
      </c>
      <c r="B29" s="33" t="s">
        <v>1953</v>
      </c>
      <c r="C29" s="33" t="s">
        <v>175</v>
      </c>
      <c r="D29" s="14">
        <v>7700000</v>
      </c>
      <c r="E29" s="15">
        <v>7817.67</v>
      </c>
      <c r="F29" s="16">
        <v>7.3000000000000001E-3</v>
      </c>
      <c r="G29" s="16">
        <v>7.1925000000000003E-2</v>
      </c>
    </row>
    <row r="30" spans="1:7" x14ac:dyDescent="0.35">
      <c r="A30" s="13" t="s">
        <v>1954</v>
      </c>
      <c r="B30" s="33" t="s">
        <v>1955</v>
      </c>
      <c r="C30" s="33" t="s">
        <v>175</v>
      </c>
      <c r="D30" s="14">
        <v>6000000</v>
      </c>
      <c r="E30" s="15">
        <v>6250.6</v>
      </c>
      <c r="F30" s="16">
        <v>5.7999999999999996E-3</v>
      </c>
      <c r="G30" s="16">
        <v>7.2599999999999998E-2</v>
      </c>
    </row>
    <row r="31" spans="1:7" x14ac:dyDescent="0.35">
      <c r="A31" s="13" t="s">
        <v>1956</v>
      </c>
      <c r="B31" s="33" t="s">
        <v>1957</v>
      </c>
      <c r="C31" s="33" t="s">
        <v>175</v>
      </c>
      <c r="D31" s="14">
        <v>6000000</v>
      </c>
      <c r="E31" s="15">
        <v>6233.02</v>
      </c>
      <c r="F31" s="16">
        <v>5.7999999999999996E-3</v>
      </c>
      <c r="G31" s="16">
        <v>7.1925000000000003E-2</v>
      </c>
    </row>
    <row r="32" spans="1:7" x14ac:dyDescent="0.35">
      <c r="A32" s="13" t="s">
        <v>1958</v>
      </c>
      <c r="B32" s="33" t="s">
        <v>1959</v>
      </c>
      <c r="C32" s="33" t="s">
        <v>175</v>
      </c>
      <c r="D32" s="14">
        <v>5500000</v>
      </c>
      <c r="E32" s="15">
        <v>5715.42</v>
      </c>
      <c r="F32" s="16">
        <v>5.3E-3</v>
      </c>
      <c r="G32" s="16">
        <v>7.1650000000000005E-2</v>
      </c>
    </row>
    <row r="33" spans="1:7" x14ac:dyDescent="0.35">
      <c r="A33" s="13" t="s">
        <v>1960</v>
      </c>
      <c r="B33" s="33" t="s">
        <v>1961</v>
      </c>
      <c r="C33" s="33" t="s">
        <v>175</v>
      </c>
      <c r="D33" s="14">
        <v>5000000</v>
      </c>
      <c r="E33" s="15">
        <v>4993.6000000000004</v>
      </c>
      <c r="F33" s="16">
        <v>4.5999999999999999E-3</v>
      </c>
      <c r="G33" s="16">
        <v>7.3136000000000007E-2</v>
      </c>
    </row>
    <row r="34" spans="1:7" x14ac:dyDescent="0.35">
      <c r="A34" s="13" t="s">
        <v>1962</v>
      </c>
      <c r="B34" s="33" t="s">
        <v>1963</v>
      </c>
      <c r="C34" s="33" t="s">
        <v>175</v>
      </c>
      <c r="D34" s="14">
        <v>4500000</v>
      </c>
      <c r="E34" s="15">
        <v>4662.08</v>
      </c>
      <c r="F34" s="16">
        <v>4.3E-3</v>
      </c>
      <c r="G34" s="16">
        <v>7.2599999999999998E-2</v>
      </c>
    </row>
    <row r="35" spans="1:7" x14ac:dyDescent="0.35">
      <c r="A35" s="13" t="s">
        <v>1964</v>
      </c>
      <c r="B35" s="33" t="s">
        <v>1965</v>
      </c>
      <c r="C35" s="33" t="s">
        <v>175</v>
      </c>
      <c r="D35" s="14">
        <v>3500000</v>
      </c>
      <c r="E35" s="15">
        <v>3523.78</v>
      </c>
      <c r="F35" s="16">
        <v>3.3E-3</v>
      </c>
      <c r="G35" s="16">
        <v>7.2800000000000004E-2</v>
      </c>
    </row>
    <row r="36" spans="1:7" x14ac:dyDescent="0.35">
      <c r="A36" s="13" t="s">
        <v>1966</v>
      </c>
      <c r="B36" s="33" t="s">
        <v>1967</v>
      </c>
      <c r="C36" s="33" t="s">
        <v>175</v>
      </c>
      <c r="D36" s="14">
        <v>3000000</v>
      </c>
      <c r="E36" s="15">
        <v>2965.75</v>
      </c>
      <c r="F36" s="16">
        <v>2.8E-3</v>
      </c>
      <c r="G36" s="16">
        <v>7.2599999999999998E-2</v>
      </c>
    </row>
    <row r="37" spans="1:7" x14ac:dyDescent="0.35">
      <c r="A37" s="13" t="s">
        <v>1968</v>
      </c>
      <c r="B37" s="33" t="s">
        <v>1969</v>
      </c>
      <c r="C37" s="33" t="s">
        <v>446</v>
      </c>
      <c r="D37" s="14">
        <v>1500000</v>
      </c>
      <c r="E37" s="15">
        <v>1561.58</v>
      </c>
      <c r="F37" s="16">
        <v>1.5E-3</v>
      </c>
      <c r="G37" s="16">
        <v>7.1999999999999995E-2</v>
      </c>
    </row>
    <row r="38" spans="1:7" x14ac:dyDescent="0.35">
      <c r="A38" s="13" t="s">
        <v>1970</v>
      </c>
      <c r="B38" s="33" t="s">
        <v>1971</v>
      </c>
      <c r="C38" s="33" t="s">
        <v>446</v>
      </c>
      <c r="D38" s="14">
        <v>1000000</v>
      </c>
      <c r="E38" s="15">
        <v>1044.05</v>
      </c>
      <c r="F38" s="16">
        <v>1E-3</v>
      </c>
      <c r="G38" s="16">
        <v>7.1999999999999995E-2</v>
      </c>
    </row>
    <row r="39" spans="1:7" x14ac:dyDescent="0.35">
      <c r="A39" s="13" t="s">
        <v>1972</v>
      </c>
      <c r="B39" s="33" t="s">
        <v>1973</v>
      </c>
      <c r="C39" s="33" t="s">
        <v>175</v>
      </c>
      <c r="D39" s="14">
        <v>1000000</v>
      </c>
      <c r="E39" s="15">
        <v>1014.21</v>
      </c>
      <c r="F39" s="16">
        <v>8.9999999999999998E-4</v>
      </c>
      <c r="G39" s="16">
        <v>7.1650000000000005E-2</v>
      </c>
    </row>
    <row r="40" spans="1:7" x14ac:dyDescent="0.35">
      <c r="A40" s="13" t="s">
        <v>1974</v>
      </c>
      <c r="B40" s="33" t="s">
        <v>1975</v>
      </c>
      <c r="C40" s="33" t="s">
        <v>175</v>
      </c>
      <c r="D40" s="14">
        <v>500000</v>
      </c>
      <c r="E40" s="15">
        <v>505.28</v>
      </c>
      <c r="F40" s="16">
        <v>5.0000000000000001E-4</v>
      </c>
      <c r="G40" s="16">
        <v>7.1448999999999999E-2</v>
      </c>
    </row>
    <row r="41" spans="1:7" x14ac:dyDescent="0.35">
      <c r="A41" s="17" t="s">
        <v>120</v>
      </c>
      <c r="B41" s="34"/>
      <c r="C41" s="34"/>
      <c r="D41" s="18"/>
      <c r="E41" s="19">
        <v>981059.76</v>
      </c>
      <c r="F41" s="20">
        <v>0.91320000000000001</v>
      </c>
      <c r="G41" s="21"/>
    </row>
    <row r="42" spans="1:7" x14ac:dyDescent="0.35">
      <c r="A42" s="13"/>
      <c r="B42" s="33"/>
      <c r="C42" s="33"/>
      <c r="D42" s="14"/>
      <c r="E42" s="15"/>
      <c r="F42" s="16"/>
      <c r="G42" s="16"/>
    </row>
    <row r="43" spans="1:7" x14ac:dyDescent="0.35">
      <c r="A43" s="17" t="s">
        <v>235</v>
      </c>
      <c r="B43" s="33"/>
      <c r="C43" s="33"/>
      <c r="D43" s="14"/>
      <c r="E43" s="15"/>
      <c r="F43" s="16"/>
      <c r="G43" s="16"/>
    </row>
    <row r="44" spans="1:7" x14ac:dyDescent="0.35">
      <c r="A44" s="13" t="s">
        <v>243</v>
      </c>
      <c r="B44" s="33" t="s">
        <v>244</v>
      </c>
      <c r="C44" s="33" t="s">
        <v>238</v>
      </c>
      <c r="D44" s="14">
        <v>56600000</v>
      </c>
      <c r="E44" s="15">
        <v>56848.7</v>
      </c>
      <c r="F44" s="16">
        <v>5.2900000000000003E-2</v>
      </c>
      <c r="G44" s="16">
        <v>6.5508999999999998E-2</v>
      </c>
    </row>
    <row r="45" spans="1:7" x14ac:dyDescent="0.35">
      <c r="A45" s="17" t="s">
        <v>120</v>
      </c>
      <c r="B45" s="34"/>
      <c r="C45" s="34"/>
      <c r="D45" s="18"/>
      <c r="E45" s="19">
        <v>56848.7</v>
      </c>
      <c r="F45" s="20">
        <v>5.2900000000000003E-2</v>
      </c>
      <c r="G45" s="21"/>
    </row>
    <row r="46" spans="1:7" x14ac:dyDescent="0.35">
      <c r="A46" s="13"/>
      <c r="B46" s="33"/>
      <c r="C46" s="33"/>
      <c r="D46" s="14"/>
      <c r="E46" s="15"/>
      <c r="F46" s="16"/>
      <c r="G46" s="16"/>
    </row>
    <row r="47" spans="1:7" x14ac:dyDescent="0.35">
      <c r="A47" s="17" t="s">
        <v>247</v>
      </c>
      <c r="B47" s="33"/>
      <c r="C47" s="33"/>
      <c r="D47" s="14"/>
      <c r="E47" s="15"/>
      <c r="F47" s="16"/>
      <c r="G47" s="16"/>
    </row>
    <row r="48" spans="1:7" x14ac:dyDescent="0.35">
      <c r="A48" s="17" t="s">
        <v>120</v>
      </c>
      <c r="B48" s="33"/>
      <c r="C48" s="33"/>
      <c r="D48" s="14"/>
      <c r="E48" s="22" t="s">
        <v>248</v>
      </c>
      <c r="F48" s="23" t="s">
        <v>248</v>
      </c>
      <c r="G48" s="16"/>
    </row>
    <row r="49" spans="1:7" x14ac:dyDescent="0.35">
      <c r="A49" s="13"/>
      <c r="B49" s="33"/>
      <c r="C49" s="33"/>
      <c r="D49" s="14"/>
      <c r="E49" s="15"/>
      <c r="F49" s="16"/>
      <c r="G49" s="16"/>
    </row>
    <row r="50" spans="1:7" x14ac:dyDescent="0.35">
      <c r="A50" s="17" t="s">
        <v>249</v>
      </c>
      <c r="B50" s="33"/>
      <c r="C50" s="33"/>
      <c r="D50" s="14"/>
      <c r="E50" s="15"/>
      <c r="F50" s="16"/>
      <c r="G50" s="16"/>
    </row>
    <row r="51" spans="1:7" x14ac:dyDescent="0.35">
      <c r="A51" s="17" t="s">
        <v>120</v>
      </c>
      <c r="B51" s="33"/>
      <c r="C51" s="33"/>
      <c r="D51" s="14"/>
      <c r="E51" s="22" t="s">
        <v>248</v>
      </c>
      <c r="F51" s="23" t="s">
        <v>248</v>
      </c>
      <c r="G51" s="16"/>
    </row>
    <row r="52" spans="1:7" x14ac:dyDescent="0.35">
      <c r="A52" s="13"/>
      <c r="B52" s="33"/>
      <c r="C52" s="33"/>
      <c r="D52" s="14"/>
      <c r="E52" s="15"/>
      <c r="F52" s="16"/>
      <c r="G52" s="16"/>
    </row>
    <row r="53" spans="1:7" x14ac:dyDescent="0.35">
      <c r="A53" s="24" t="s">
        <v>121</v>
      </c>
      <c r="B53" s="35"/>
      <c r="C53" s="35"/>
      <c r="D53" s="25"/>
      <c r="E53" s="19">
        <v>1037908.46</v>
      </c>
      <c r="F53" s="20">
        <v>0.96609999999999996</v>
      </c>
      <c r="G53" s="21"/>
    </row>
    <row r="54" spans="1:7" x14ac:dyDescent="0.35">
      <c r="A54" s="13"/>
      <c r="B54" s="33"/>
      <c r="C54" s="33"/>
      <c r="D54" s="14"/>
      <c r="E54" s="15"/>
      <c r="F54" s="16"/>
      <c r="G54" s="16"/>
    </row>
    <row r="55" spans="1:7" x14ac:dyDescent="0.35">
      <c r="A55" s="13"/>
      <c r="B55" s="33"/>
      <c r="C55" s="33"/>
      <c r="D55" s="14"/>
      <c r="E55" s="15"/>
      <c r="F55" s="16"/>
      <c r="G55" s="16"/>
    </row>
    <row r="56" spans="1:7" x14ac:dyDescent="0.35">
      <c r="A56" s="17" t="s">
        <v>262</v>
      </c>
      <c r="B56" s="33"/>
      <c r="C56" s="33"/>
      <c r="D56" s="14"/>
      <c r="E56" s="15"/>
      <c r="F56" s="16"/>
      <c r="G56" s="16"/>
    </row>
    <row r="57" spans="1:7" x14ac:dyDescent="0.35">
      <c r="A57" s="13" t="s">
        <v>263</v>
      </c>
      <c r="B57" s="33"/>
      <c r="C57" s="33"/>
      <c r="D57" s="14"/>
      <c r="E57" s="15">
        <v>4768.07</v>
      </c>
      <c r="F57" s="16">
        <v>4.4000000000000003E-3</v>
      </c>
      <c r="G57" s="16">
        <v>4.9306000000000003E-2</v>
      </c>
    </row>
    <row r="58" spans="1:7" x14ac:dyDescent="0.35">
      <c r="A58" s="17" t="s">
        <v>120</v>
      </c>
      <c r="B58" s="34"/>
      <c r="C58" s="34"/>
      <c r="D58" s="18"/>
      <c r="E58" s="19">
        <v>4768.07</v>
      </c>
      <c r="F58" s="20">
        <v>4.4000000000000003E-3</v>
      </c>
      <c r="G58" s="21"/>
    </row>
    <row r="59" spans="1:7" x14ac:dyDescent="0.35">
      <c r="A59" s="13"/>
      <c r="B59" s="33"/>
      <c r="C59" s="33"/>
      <c r="D59" s="14"/>
      <c r="E59" s="15"/>
      <c r="F59" s="16"/>
      <c r="G59" s="16"/>
    </row>
    <row r="60" spans="1:7" x14ac:dyDescent="0.35">
      <c r="A60" s="24" t="s">
        <v>121</v>
      </c>
      <c r="B60" s="35"/>
      <c r="C60" s="35"/>
      <c r="D60" s="25"/>
      <c r="E60" s="19">
        <v>4768.07</v>
      </c>
      <c r="F60" s="20">
        <v>4.4000000000000003E-3</v>
      </c>
      <c r="G60" s="21"/>
    </row>
    <row r="61" spans="1:7" x14ac:dyDescent="0.35">
      <c r="A61" s="13" t="s">
        <v>264</v>
      </c>
      <c r="B61" s="33"/>
      <c r="C61" s="33"/>
      <c r="D61" s="14"/>
      <c r="E61" s="15">
        <v>34375.633352800003</v>
      </c>
      <c r="F61" s="16">
        <v>3.1990999999999999E-2</v>
      </c>
      <c r="G61" s="16"/>
    </row>
    <row r="62" spans="1:7" x14ac:dyDescent="0.35">
      <c r="A62" s="13" t="s">
        <v>265</v>
      </c>
      <c r="B62" s="33"/>
      <c r="C62" s="33"/>
      <c r="D62" s="14"/>
      <c r="E62" s="26">
        <v>-2540.1933528</v>
      </c>
      <c r="F62" s="27">
        <v>-2.4910000000000002E-3</v>
      </c>
      <c r="G62" s="16">
        <v>4.9305000000000002E-2</v>
      </c>
    </row>
    <row r="63" spans="1:7" x14ac:dyDescent="0.35">
      <c r="A63" s="28" t="s">
        <v>266</v>
      </c>
      <c r="B63" s="36"/>
      <c r="C63" s="36"/>
      <c r="D63" s="29"/>
      <c r="E63" s="30">
        <v>1074511.97</v>
      </c>
      <c r="F63" s="31">
        <v>1</v>
      </c>
      <c r="G63" s="31"/>
    </row>
    <row r="65" spans="1:3" x14ac:dyDescent="0.35">
      <c r="A65" s="1" t="s">
        <v>268</v>
      </c>
    </row>
    <row r="66" spans="1:3" x14ac:dyDescent="0.35">
      <c r="A66" s="73" t="s">
        <v>1976</v>
      </c>
    </row>
    <row r="68" spans="1:3" x14ac:dyDescent="0.35">
      <c r="A68" s="1" t="s">
        <v>269</v>
      </c>
    </row>
    <row r="69" spans="1:3" ht="29" customHeight="1" x14ac:dyDescent="0.35">
      <c r="A69" s="48" t="s">
        <v>270</v>
      </c>
      <c r="B69" s="3" t="s">
        <v>248</v>
      </c>
    </row>
    <row r="70" spans="1:3" x14ac:dyDescent="0.35">
      <c r="A70" t="s">
        <v>271</v>
      </c>
    </row>
    <row r="71" spans="1:3" x14ac:dyDescent="0.35">
      <c r="A71" t="s">
        <v>1493</v>
      </c>
      <c r="B71" t="s">
        <v>273</v>
      </c>
      <c r="C71" t="s">
        <v>273</v>
      </c>
    </row>
    <row r="72" spans="1:3" x14ac:dyDescent="0.35">
      <c r="B72" s="49">
        <v>46052</v>
      </c>
      <c r="C72" s="49">
        <v>46080</v>
      </c>
    </row>
    <row r="73" spans="1:3" x14ac:dyDescent="0.35">
      <c r="A73" t="s">
        <v>1494</v>
      </c>
      <c r="B73">
        <v>1306.4949999999999</v>
      </c>
      <c r="C73">
        <v>1316.972</v>
      </c>
    </row>
    <row r="75" spans="1:3" x14ac:dyDescent="0.35">
      <c r="A75" t="s">
        <v>278</v>
      </c>
      <c r="B75" s="3" t="s">
        <v>248</v>
      </c>
    </row>
    <row r="76" spans="1:3" x14ac:dyDescent="0.35">
      <c r="A76" t="s">
        <v>279</v>
      </c>
      <c r="B76" s="3" t="s">
        <v>248</v>
      </c>
    </row>
    <row r="77" spans="1:3" ht="58" customHeight="1" x14ac:dyDescent="0.35">
      <c r="A77" s="48" t="s">
        <v>280</v>
      </c>
      <c r="B77" s="3" t="s">
        <v>248</v>
      </c>
    </row>
    <row r="78" spans="1:3" ht="43.5" customHeight="1" x14ac:dyDescent="0.35">
      <c r="A78" s="48" t="s">
        <v>281</v>
      </c>
      <c r="B78" s="3" t="s">
        <v>248</v>
      </c>
    </row>
    <row r="79" spans="1:3" x14ac:dyDescent="0.35">
      <c r="A79" t="s">
        <v>282</v>
      </c>
      <c r="B79" s="50">
        <f>B94</f>
        <v>5.9814890852859079</v>
      </c>
    </row>
    <row r="80" spans="1:3" ht="72.5" customHeight="1" x14ac:dyDescent="0.35">
      <c r="A80" s="48" t="s">
        <v>284</v>
      </c>
      <c r="B80" s="3" t="s">
        <v>248</v>
      </c>
    </row>
    <row r="81" spans="1:2" x14ac:dyDescent="0.35">
      <c r="B81" s="3"/>
    </row>
    <row r="82" spans="1:2" ht="58" customHeight="1" x14ac:dyDescent="0.35">
      <c r="A82" s="48" t="s">
        <v>285</v>
      </c>
      <c r="B82" s="3" t="s">
        <v>248</v>
      </c>
    </row>
    <row r="83" spans="1:2" ht="58" customHeight="1" x14ac:dyDescent="0.35">
      <c r="A83" s="48" t="s">
        <v>286</v>
      </c>
      <c r="B83">
        <v>447729.17</v>
      </c>
    </row>
    <row r="84" spans="1:2" ht="43.5" customHeight="1" x14ac:dyDescent="0.35">
      <c r="A84" s="48" t="s">
        <v>287</v>
      </c>
      <c r="B84" s="3" t="s">
        <v>248</v>
      </c>
    </row>
    <row r="85" spans="1:2" ht="43.5" customHeight="1" x14ac:dyDescent="0.35">
      <c r="A85" s="48" t="s">
        <v>288</v>
      </c>
      <c r="B85" s="3" t="s">
        <v>248</v>
      </c>
    </row>
    <row r="87" spans="1:2" x14ac:dyDescent="0.35">
      <c r="A87" t="s">
        <v>289</v>
      </c>
    </row>
    <row r="88" spans="1:2" x14ac:dyDescent="0.35">
      <c r="A88" s="52" t="s">
        <v>290</v>
      </c>
      <c r="B88" s="52" t="s">
        <v>1977</v>
      </c>
    </row>
    <row r="89" spans="1:2" x14ac:dyDescent="0.35">
      <c r="A89" s="52" t="s">
        <v>292</v>
      </c>
      <c r="B89" s="52" t="s">
        <v>1496</v>
      </c>
    </row>
    <row r="90" spans="1:2" x14ac:dyDescent="0.35">
      <c r="A90" s="52"/>
      <c r="B90" s="52"/>
    </row>
    <row r="91" spans="1:2" x14ac:dyDescent="0.35">
      <c r="A91" s="52" t="s">
        <v>294</v>
      </c>
      <c r="B91" s="53">
        <v>7.1961316080475459</v>
      </c>
    </row>
    <row r="92" spans="1:2" x14ac:dyDescent="0.35">
      <c r="A92" s="52"/>
      <c r="B92" s="52"/>
    </row>
    <row r="93" spans="1:2" x14ac:dyDescent="0.35">
      <c r="A93" s="52" t="s">
        <v>295</v>
      </c>
      <c r="B93" s="54">
        <v>4.8838999999999997</v>
      </c>
    </row>
    <row r="94" spans="1:2" x14ac:dyDescent="0.35">
      <c r="A94" s="52" t="s">
        <v>296</v>
      </c>
      <c r="B94" s="54">
        <v>5.9814890852859079</v>
      </c>
    </row>
    <row r="95" spans="1:2" x14ac:dyDescent="0.35">
      <c r="A95" s="52"/>
      <c r="B95" s="52"/>
    </row>
    <row r="96" spans="1:2" x14ac:dyDescent="0.35">
      <c r="A96" s="52" t="s">
        <v>297</v>
      </c>
      <c r="B96" s="55">
        <v>46081</v>
      </c>
    </row>
    <row r="98" spans="1:4" ht="70" customHeight="1" x14ac:dyDescent="0.35">
      <c r="A98" s="75" t="s">
        <v>298</v>
      </c>
      <c r="B98" s="75" t="s">
        <v>299</v>
      </c>
      <c r="C98" s="75" t="s">
        <v>300</v>
      </c>
      <c r="D98" s="75" t="s">
        <v>301</v>
      </c>
    </row>
    <row r="99" spans="1:4" ht="70" customHeight="1" x14ac:dyDescent="0.35">
      <c r="A99" s="75" t="s">
        <v>1977</v>
      </c>
      <c r="B99" s="75"/>
      <c r="C99" s="75" t="s">
        <v>370</v>
      </c>
      <c r="D9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82"/>
  <sheetViews>
    <sheetView showGridLines="0" workbookViewId="0">
      <pane ySplit="4" topLeftCell="A37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1978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1979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171</v>
      </c>
      <c r="B9" s="33"/>
      <c r="C9" s="33"/>
      <c r="D9" s="14"/>
      <c r="E9" s="15"/>
      <c r="F9" s="16"/>
      <c r="G9" s="16"/>
    </row>
    <row r="10" spans="1:8" x14ac:dyDescent="0.35">
      <c r="A10" s="17" t="s">
        <v>172</v>
      </c>
      <c r="B10" s="33"/>
      <c r="C10" s="33"/>
      <c r="D10" s="14"/>
      <c r="E10" s="15"/>
      <c r="F10" s="16"/>
      <c r="G10" s="16"/>
    </row>
    <row r="11" spans="1:8" x14ac:dyDescent="0.35">
      <c r="A11" s="13" t="s">
        <v>1980</v>
      </c>
      <c r="B11" s="33" t="s">
        <v>1981</v>
      </c>
      <c r="C11" s="33" t="s">
        <v>175</v>
      </c>
      <c r="D11" s="14">
        <v>1000000</v>
      </c>
      <c r="E11" s="15">
        <v>1013.46</v>
      </c>
      <c r="F11" s="16">
        <v>9.7199999999999995E-2</v>
      </c>
      <c r="G11" s="16">
        <v>7.3200000000000001E-2</v>
      </c>
    </row>
    <row r="12" spans="1:8" x14ac:dyDescent="0.35">
      <c r="A12" s="13" t="s">
        <v>1982</v>
      </c>
      <c r="B12" s="33" t="s">
        <v>1983</v>
      </c>
      <c r="C12" s="33" t="s">
        <v>446</v>
      </c>
      <c r="D12" s="14">
        <v>1000000</v>
      </c>
      <c r="E12" s="15">
        <v>1012.12</v>
      </c>
      <c r="F12" s="16">
        <v>9.7100000000000006E-2</v>
      </c>
      <c r="G12" s="16">
        <v>7.3349999999999999E-2</v>
      </c>
    </row>
    <row r="13" spans="1:8" x14ac:dyDescent="0.35">
      <c r="A13" s="13" t="s">
        <v>1984</v>
      </c>
      <c r="B13" s="33" t="s">
        <v>1985</v>
      </c>
      <c r="C13" s="33" t="s">
        <v>175</v>
      </c>
      <c r="D13" s="14">
        <v>1000000</v>
      </c>
      <c r="E13" s="15">
        <v>1009.87</v>
      </c>
      <c r="F13" s="16">
        <v>9.69E-2</v>
      </c>
      <c r="G13" s="16">
        <v>7.3849999999999999E-2</v>
      </c>
    </row>
    <row r="14" spans="1:8" x14ac:dyDescent="0.35">
      <c r="A14" s="13" t="s">
        <v>199</v>
      </c>
      <c r="B14" s="33" t="s">
        <v>200</v>
      </c>
      <c r="C14" s="33" t="s">
        <v>182</v>
      </c>
      <c r="D14" s="14">
        <v>1000000</v>
      </c>
      <c r="E14" s="15">
        <v>1009.1</v>
      </c>
      <c r="F14" s="16">
        <v>9.6799999999999997E-2</v>
      </c>
      <c r="G14" s="16">
        <v>7.3449E-2</v>
      </c>
    </row>
    <row r="15" spans="1:8" x14ac:dyDescent="0.35">
      <c r="A15" s="13" t="s">
        <v>1986</v>
      </c>
      <c r="B15" s="33" t="s">
        <v>1987</v>
      </c>
      <c r="C15" s="33" t="s">
        <v>175</v>
      </c>
      <c r="D15" s="14">
        <v>1000000</v>
      </c>
      <c r="E15" s="15">
        <v>1008.14</v>
      </c>
      <c r="F15" s="16">
        <v>9.6699999999999994E-2</v>
      </c>
      <c r="G15" s="16">
        <v>7.2149000000000005E-2</v>
      </c>
    </row>
    <row r="16" spans="1:8" x14ac:dyDescent="0.35">
      <c r="A16" s="13" t="s">
        <v>1988</v>
      </c>
      <c r="B16" s="33" t="s">
        <v>1989</v>
      </c>
      <c r="C16" s="33" t="s">
        <v>175</v>
      </c>
      <c r="D16" s="14">
        <v>1000000</v>
      </c>
      <c r="E16" s="15">
        <v>1007.68</v>
      </c>
      <c r="F16" s="16">
        <v>9.6699999999999994E-2</v>
      </c>
      <c r="G16" s="16">
        <v>7.2900000000000006E-2</v>
      </c>
    </row>
    <row r="17" spans="1:7" x14ac:dyDescent="0.35">
      <c r="A17" s="13" t="s">
        <v>1990</v>
      </c>
      <c r="B17" s="33" t="s">
        <v>1991</v>
      </c>
      <c r="C17" s="33" t="s">
        <v>175</v>
      </c>
      <c r="D17" s="14">
        <v>500000</v>
      </c>
      <c r="E17" s="15">
        <v>506.2</v>
      </c>
      <c r="F17" s="16">
        <v>4.8599999999999997E-2</v>
      </c>
      <c r="G17" s="16">
        <v>7.1525000000000005E-2</v>
      </c>
    </row>
    <row r="18" spans="1:7" x14ac:dyDescent="0.35">
      <c r="A18" s="13" t="s">
        <v>759</v>
      </c>
      <c r="B18" s="33" t="s">
        <v>760</v>
      </c>
      <c r="C18" s="33" t="s">
        <v>175</v>
      </c>
      <c r="D18" s="14">
        <v>500000</v>
      </c>
      <c r="E18" s="15">
        <v>506.15</v>
      </c>
      <c r="F18" s="16">
        <v>4.8599999999999997E-2</v>
      </c>
      <c r="G18" s="16">
        <v>7.0199999999999999E-2</v>
      </c>
    </row>
    <row r="19" spans="1:7" x14ac:dyDescent="0.35">
      <c r="A19" s="13" t="s">
        <v>1992</v>
      </c>
      <c r="B19" s="33" t="s">
        <v>1993</v>
      </c>
      <c r="C19" s="33" t="s">
        <v>175</v>
      </c>
      <c r="D19" s="14">
        <v>500000</v>
      </c>
      <c r="E19" s="15">
        <v>505.89</v>
      </c>
      <c r="F19" s="16">
        <v>4.8500000000000001E-2</v>
      </c>
      <c r="G19" s="16">
        <v>6.9472000000000006E-2</v>
      </c>
    </row>
    <row r="20" spans="1:7" x14ac:dyDescent="0.35">
      <c r="A20" s="13" t="s">
        <v>1994</v>
      </c>
      <c r="B20" s="33" t="s">
        <v>1995</v>
      </c>
      <c r="C20" s="33" t="s">
        <v>175</v>
      </c>
      <c r="D20" s="14">
        <v>500000</v>
      </c>
      <c r="E20" s="15">
        <v>504.77</v>
      </c>
      <c r="F20" s="16">
        <v>4.8399999999999999E-2</v>
      </c>
      <c r="G20" s="16">
        <v>7.0499999999999993E-2</v>
      </c>
    </row>
    <row r="21" spans="1:7" x14ac:dyDescent="0.35">
      <c r="A21" s="13" t="s">
        <v>221</v>
      </c>
      <c r="B21" s="33" t="s">
        <v>222</v>
      </c>
      <c r="C21" s="33" t="s">
        <v>175</v>
      </c>
      <c r="D21" s="14">
        <v>500000</v>
      </c>
      <c r="E21" s="15">
        <v>504.38</v>
      </c>
      <c r="F21" s="16">
        <v>4.8399999999999999E-2</v>
      </c>
      <c r="G21" s="16">
        <v>6.9528999999999994E-2</v>
      </c>
    </row>
    <row r="22" spans="1:7" x14ac:dyDescent="0.35">
      <c r="A22" s="13" t="s">
        <v>1996</v>
      </c>
      <c r="B22" s="33" t="s">
        <v>1997</v>
      </c>
      <c r="C22" s="33" t="s">
        <v>175</v>
      </c>
      <c r="D22" s="14">
        <v>500000</v>
      </c>
      <c r="E22" s="15">
        <v>502.17</v>
      </c>
      <c r="F22" s="16">
        <v>4.82E-2</v>
      </c>
      <c r="G22" s="16">
        <v>7.3200000000000001E-2</v>
      </c>
    </row>
    <row r="23" spans="1:7" x14ac:dyDescent="0.35">
      <c r="A23" s="13" t="s">
        <v>213</v>
      </c>
      <c r="B23" s="33" t="s">
        <v>214</v>
      </c>
      <c r="C23" s="33" t="s">
        <v>175</v>
      </c>
      <c r="D23" s="14">
        <v>500000</v>
      </c>
      <c r="E23" s="15">
        <v>501.17</v>
      </c>
      <c r="F23" s="16">
        <v>4.8099999999999997E-2</v>
      </c>
      <c r="G23" s="16">
        <v>7.4349999999999999E-2</v>
      </c>
    </row>
    <row r="24" spans="1:7" x14ac:dyDescent="0.35">
      <c r="A24" s="13" t="s">
        <v>231</v>
      </c>
      <c r="B24" s="33" t="s">
        <v>232</v>
      </c>
      <c r="C24" s="33" t="s">
        <v>175</v>
      </c>
      <c r="D24" s="14">
        <v>300000</v>
      </c>
      <c r="E24" s="15">
        <v>302.5</v>
      </c>
      <c r="F24" s="16">
        <v>2.9000000000000001E-2</v>
      </c>
      <c r="G24" s="16">
        <v>7.145E-2</v>
      </c>
    </row>
    <row r="25" spans="1:7" x14ac:dyDescent="0.35">
      <c r="A25" s="17" t="s">
        <v>120</v>
      </c>
      <c r="B25" s="34"/>
      <c r="C25" s="34"/>
      <c r="D25" s="18"/>
      <c r="E25" s="19">
        <v>9893.6</v>
      </c>
      <c r="F25" s="20">
        <v>0.94920000000000004</v>
      </c>
      <c r="G25" s="21"/>
    </row>
    <row r="26" spans="1:7" x14ac:dyDescent="0.35">
      <c r="A26" s="13"/>
      <c r="B26" s="33"/>
      <c r="C26" s="33"/>
      <c r="D26" s="14"/>
      <c r="E26" s="15"/>
      <c r="F26" s="16"/>
      <c r="G26" s="16"/>
    </row>
    <row r="27" spans="1:7" x14ac:dyDescent="0.35">
      <c r="A27" s="17" t="s">
        <v>247</v>
      </c>
      <c r="B27" s="33"/>
      <c r="C27" s="33"/>
      <c r="D27" s="14"/>
      <c r="E27" s="15"/>
      <c r="F27" s="16"/>
      <c r="G27" s="16"/>
    </row>
    <row r="28" spans="1:7" x14ac:dyDescent="0.35">
      <c r="A28" s="17" t="s">
        <v>120</v>
      </c>
      <c r="B28" s="33"/>
      <c r="C28" s="33"/>
      <c r="D28" s="14"/>
      <c r="E28" s="22" t="s">
        <v>248</v>
      </c>
      <c r="F28" s="23" t="s">
        <v>248</v>
      </c>
      <c r="G28" s="16"/>
    </row>
    <row r="29" spans="1:7" x14ac:dyDescent="0.35">
      <c r="A29" s="13"/>
      <c r="B29" s="33"/>
      <c r="C29" s="33"/>
      <c r="D29" s="14"/>
      <c r="E29" s="15"/>
      <c r="F29" s="16"/>
      <c r="G29" s="16"/>
    </row>
    <row r="30" spans="1:7" x14ac:dyDescent="0.35">
      <c r="A30" s="17" t="s">
        <v>249</v>
      </c>
      <c r="B30" s="33"/>
      <c r="C30" s="33"/>
      <c r="D30" s="14"/>
      <c r="E30" s="15"/>
      <c r="F30" s="16"/>
      <c r="G30" s="16"/>
    </row>
    <row r="31" spans="1:7" x14ac:dyDescent="0.35">
      <c r="A31" s="17" t="s">
        <v>120</v>
      </c>
      <c r="B31" s="33"/>
      <c r="C31" s="33"/>
      <c r="D31" s="14"/>
      <c r="E31" s="22" t="s">
        <v>248</v>
      </c>
      <c r="F31" s="23" t="s">
        <v>248</v>
      </c>
      <c r="G31" s="16"/>
    </row>
    <row r="32" spans="1:7" x14ac:dyDescent="0.35">
      <c r="A32" s="13"/>
      <c r="B32" s="33"/>
      <c r="C32" s="33"/>
      <c r="D32" s="14"/>
      <c r="E32" s="15"/>
      <c r="F32" s="16"/>
      <c r="G32" s="16"/>
    </row>
    <row r="33" spans="1:7" x14ac:dyDescent="0.35">
      <c r="A33" s="24" t="s">
        <v>121</v>
      </c>
      <c r="B33" s="35"/>
      <c r="C33" s="35"/>
      <c r="D33" s="25"/>
      <c r="E33" s="19">
        <v>9893.6</v>
      </c>
      <c r="F33" s="20">
        <v>0.94920000000000004</v>
      </c>
      <c r="G33" s="21"/>
    </row>
    <row r="34" spans="1:7" x14ac:dyDescent="0.35">
      <c r="A34" s="13"/>
      <c r="B34" s="33"/>
      <c r="C34" s="33"/>
      <c r="D34" s="14"/>
      <c r="E34" s="15"/>
      <c r="F34" s="16"/>
      <c r="G34" s="16"/>
    </row>
    <row r="35" spans="1:7" x14ac:dyDescent="0.35">
      <c r="A35" s="13"/>
      <c r="B35" s="33"/>
      <c r="C35" s="33"/>
      <c r="D35" s="14"/>
      <c r="E35" s="15"/>
      <c r="F35" s="16"/>
      <c r="G35" s="16"/>
    </row>
    <row r="36" spans="1:7" x14ac:dyDescent="0.35">
      <c r="A36" s="17" t="s">
        <v>262</v>
      </c>
      <c r="B36" s="33"/>
      <c r="C36" s="33"/>
      <c r="D36" s="14"/>
      <c r="E36" s="15"/>
      <c r="F36" s="16"/>
      <c r="G36" s="16"/>
    </row>
    <row r="37" spans="1:7" x14ac:dyDescent="0.35">
      <c r="A37" s="13" t="s">
        <v>263</v>
      </c>
      <c r="B37" s="33"/>
      <c r="C37" s="33"/>
      <c r="D37" s="14"/>
      <c r="E37" s="15">
        <v>287.88</v>
      </c>
      <c r="F37" s="16">
        <v>2.76E-2</v>
      </c>
      <c r="G37" s="16">
        <v>4.9306000000000003E-2</v>
      </c>
    </row>
    <row r="38" spans="1:7" x14ac:dyDescent="0.35">
      <c r="A38" s="17" t="s">
        <v>120</v>
      </c>
      <c r="B38" s="34"/>
      <c r="C38" s="34"/>
      <c r="D38" s="18"/>
      <c r="E38" s="19">
        <v>287.88</v>
      </c>
      <c r="F38" s="20">
        <v>2.76E-2</v>
      </c>
      <c r="G38" s="21"/>
    </row>
    <row r="39" spans="1:7" x14ac:dyDescent="0.35">
      <c r="A39" s="13"/>
      <c r="B39" s="33"/>
      <c r="C39" s="33"/>
      <c r="D39" s="14"/>
      <c r="E39" s="15"/>
      <c r="F39" s="16"/>
      <c r="G39" s="16"/>
    </row>
    <row r="40" spans="1:7" x14ac:dyDescent="0.35">
      <c r="A40" s="24" t="s">
        <v>121</v>
      </c>
      <c r="B40" s="35"/>
      <c r="C40" s="35"/>
      <c r="D40" s="25"/>
      <c r="E40" s="19">
        <v>287.88</v>
      </c>
      <c r="F40" s="20">
        <v>2.76E-2</v>
      </c>
      <c r="G40" s="21"/>
    </row>
    <row r="41" spans="1:7" x14ac:dyDescent="0.35">
      <c r="A41" s="13" t="s">
        <v>264</v>
      </c>
      <c r="B41" s="33"/>
      <c r="C41" s="33"/>
      <c r="D41" s="14"/>
      <c r="E41" s="15">
        <v>241.61992269999999</v>
      </c>
      <c r="F41" s="16">
        <v>2.3179999999999999E-2</v>
      </c>
      <c r="G41" s="16"/>
    </row>
    <row r="42" spans="1:7" x14ac:dyDescent="0.35">
      <c r="A42" s="13" t="s">
        <v>265</v>
      </c>
      <c r="B42" s="33"/>
      <c r="C42" s="33"/>
      <c r="D42" s="14"/>
      <c r="E42" s="15">
        <v>0.20007730000000001</v>
      </c>
      <c r="F42" s="16">
        <v>2.0000000000000002E-5</v>
      </c>
      <c r="G42" s="16">
        <v>4.9305000000000002E-2</v>
      </c>
    </row>
    <row r="43" spans="1:7" x14ac:dyDescent="0.35">
      <c r="A43" s="28" t="s">
        <v>266</v>
      </c>
      <c r="B43" s="36"/>
      <c r="C43" s="36"/>
      <c r="D43" s="29"/>
      <c r="E43" s="30">
        <v>10423.299999999999</v>
      </c>
      <c r="F43" s="31">
        <v>1</v>
      </c>
      <c r="G43" s="31"/>
    </row>
    <row r="45" spans="1:7" x14ac:dyDescent="0.35">
      <c r="A45" s="1" t="s">
        <v>268</v>
      </c>
    </row>
    <row r="46" spans="1:7" x14ac:dyDescent="0.35">
      <c r="A46" s="73" t="s">
        <v>1998</v>
      </c>
    </row>
    <row r="48" spans="1:7" x14ac:dyDescent="0.35">
      <c r="A48" s="1" t="s">
        <v>269</v>
      </c>
    </row>
    <row r="49" spans="1:3" x14ac:dyDescent="0.35">
      <c r="A49" s="48" t="s">
        <v>270</v>
      </c>
      <c r="B49" s="3" t="s">
        <v>248</v>
      </c>
    </row>
    <row r="50" spans="1:3" x14ac:dyDescent="0.35">
      <c r="A50" t="s">
        <v>271</v>
      </c>
    </row>
    <row r="51" spans="1:3" x14ac:dyDescent="0.35">
      <c r="A51" t="s">
        <v>272</v>
      </c>
      <c r="B51" t="s">
        <v>273</v>
      </c>
      <c r="C51" t="s">
        <v>273</v>
      </c>
    </row>
    <row r="52" spans="1:3" x14ac:dyDescent="0.35">
      <c r="B52" s="49">
        <v>46052</v>
      </c>
      <c r="C52" s="49">
        <v>46080</v>
      </c>
    </row>
    <row r="53" spans="1:3" x14ac:dyDescent="0.35">
      <c r="A53" t="s">
        <v>274</v>
      </c>
      <c r="B53">
        <v>10.95</v>
      </c>
      <c r="C53">
        <v>11.04</v>
      </c>
    </row>
    <row r="54" spans="1:3" x14ac:dyDescent="0.35">
      <c r="A54" t="s">
        <v>275</v>
      </c>
      <c r="B54">
        <v>10.95</v>
      </c>
      <c r="C54">
        <v>11.04</v>
      </c>
    </row>
    <row r="55" spans="1:3" x14ac:dyDescent="0.35">
      <c r="A55" t="s">
        <v>276</v>
      </c>
      <c r="B55">
        <v>10.922000000000001</v>
      </c>
      <c r="C55">
        <v>11.01</v>
      </c>
    </row>
    <row r="56" spans="1:3" x14ac:dyDescent="0.35">
      <c r="A56" t="s">
        <v>277</v>
      </c>
      <c r="B56">
        <v>10.922000000000001</v>
      </c>
      <c r="C56">
        <v>11.01</v>
      </c>
    </row>
    <row r="58" spans="1:3" x14ac:dyDescent="0.35">
      <c r="A58" t="s">
        <v>278</v>
      </c>
      <c r="B58" s="3" t="s">
        <v>248</v>
      </c>
    </row>
    <row r="59" spans="1:3" x14ac:dyDescent="0.35">
      <c r="A59" t="s">
        <v>279</v>
      </c>
      <c r="B59" s="3" t="s">
        <v>248</v>
      </c>
    </row>
    <row r="60" spans="1:3" ht="29" customHeight="1" x14ac:dyDescent="0.35">
      <c r="A60" s="48" t="s">
        <v>280</v>
      </c>
      <c r="B60" s="3" t="s">
        <v>248</v>
      </c>
    </row>
    <row r="61" spans="1:3" ht="29" customHeight="1" x14ac:dyDescent="0.35">
      <c r="A61" s="48" t="s">
        <v>281</v>
      </c>
      <c r="B61" s="3" t="s">
        <v>248</v>
      </c>
    </row>
    <row r="62" spans="1:3" x14ac:dyDescent="0.35">
      <c r="A62" t="s">
        <v>282</v>
      </c>
      <c r="B62" s="50">
        <f>B77</f>
        <v>1.652613166607219</v>
      </c>
    </row>
    <row r="63" spans="1:3" ht="43.5" customHeight="1" x14ac:dyDescent="0.35">
      <c r="A63" s="48" t="s">
        <v>284</v>
      </c>
      <c r="B63" s="3" t="s">
        <v>248</v>
      </c>
    </row>
    <row r="64" spans="1:3" x14ac:dyDescent="0.35">
      <c r="B64" s="3"/>
    </row>
    <row r="65" spans="1:2" ht="29" customHeight="1" x14ac:dyDescent="0.35">
      <c r="A65" s="48" t="s">
        <v>285</v>
      </c>
      <c r="B65" s="3" t="s">
        <v>248</v>
      </c>
    </row>
    <row r="66" spans="1:2" ht="29" customHeight="1" x14ac:dyDescent="0.35">
      <c r="A66" s="48" t="s">
        <v>286</v>
      </c>
      <c r="B66">
        <v>6733.57</v>
      </c>
    </row>
    <row r="67" spans="1:2" ht="29" customHeight="1" x14ac:dyDescent="0.35">
      <c r="A67" s="48" t="s">
        <v>287</v>
      </c>
      <c r="B67" s="3" t="s">
        <v>248</v>
      </c>
    </row>
    <row r="68" spans="1:2" ht="29" customHeight="1" x14ac:dyDescent="0.35">
      <c r="A68" s="48" t="s">
        <v>288</v>
      </c>
      <c r="B68" s="3" t="s">
        <v>248</v>
      </c>
    </row>
    <row r="70" spans="1:2" x14ac:dyDescent="0.35">
      <c r="A70" t="s">
        <v>289</v>
      </c>
    </row>
    <row r="71" spans="1:2" ht="87" customHeight="1" x14ac:dyDescent="0.35">
      <c r="A71" s="52" t="s">
        <v>290</v>
      </c>
      <c r="B71" s="56" t="s">
        <v>1999</v>
      </c>
    </row>
    <row r="72" spans="1:2" ht="58" customHeight="1" x14ac:dyDescent="0.35">
      <c r="A72" s="52" t="s">
        <v>292</v>
      </c>
      <c r="B72" s="56" t="s">
        <v>2000</v>
      </c>
    </row>
    <row r="73" spans="1:2" x14ac:dyDescent="0.35">
      <c r="A73" s="52"/>
      <c r="B73" s="52"/>
    </row>
    <row r="74" spans="1:2" x14ac:dyDescent="0.35">
      <c r="A74" s="52" t="s">
        <v>294</v>
      </c>
      <c r="B74" s="53">
        <v>7.1783176625951741</v>
      </c>
    </row>
    <row r="75" spans="1:2" x14ac:dyDescent="0.35">
      <c r="A75" s="52"/>
      <c r="B75" s="52"/>
    </row>
    <row r="76" spans="1:2" x14ac:dyDescent="0.35">
      <c r="A76" s="52" t="s">
        <v>295</v>
      </c>
      <c r="B76" s="54">
        <v>1.5804</v>
      </c>
    </row>
    <row r="77" spans="1:2" x14ac:dyDescent="0.35">
      <c r="A77" s="52" t="s">
        <v>296</v>
      </c>
      <c r="B77" s="54">
        <v>1.652613166607219</v>
      </c>
    </row>
    <row r="78" spans="1:2" x14ac:dyDescent="0.35">
      <c r="A78" s="52"/>
      <c r="B78" s="52"/>
    </row>
    <row r="79" spans="1:2" x14ac:dyDescent="0.35">
      <c r="A79" s="52" t="s">
        <v>297</v>
      </c>
      <c r="B79" s="55">
        <v>46081</v>
      </c>
    </row>
    <row r="81" spans="1:4" ht="70" customHeight="1" x14ac:dyDescent="0.35">
      <c r="A81" s="75" t="s">
        <v>298</v>
      </c>
      <c r="B81" s="75" t="s">
        <v>299</v>
      </c>
      <c r="C81" s="75" t="s">
        <v>300</v>
      </c>
      <c r="D81" s="75" t="s">
        <v>301</v>
      </c>
    </row>
    <row r="82" spans="1:4" ht="70" customHeight="1" x14ac:dyDescent="0.35">
      <c r="A82" s="75" t="s">
        <v>2001</v>
      </c>
      <c r="B82" s="75"/>
      <c r="C82" s="75" t="s">
        <v>372</v>
      </c>
      <c r="D82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10"/>
  <sheetViews>
    <sheetView showGridLines="0" workbookViewId="0">
      <pane ySplit="4" topLeftCell="A95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2002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2003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171</v>
      </c>
      <c r="B9" s="33"/>
      <c r="C9" s="33"/>
      <c r="D9" s="14"/>
      <c r="E9" s="15"/>
      <c r="F9" s="16"/>
      <c r="G9" s="16"/>
    </row>
    <row r="10" spans="1:8" x14ac:dyDescent="0.35">
      <c r="A10" s="17" t="s">
        <v>172</v>
      </c>
      <c r="B10" s="33"/>
      <c r="C10" s="33"/>
      <c r="D10" s="14"/>
      <c r="E10" s="15"/>
      <c r="F10" s="16"/>
      <c r="G10" s="16"/>
    </row>
    <row r="11" spans="1:8" x14ac:dyDescent="0.35">
      <c r="A11" s="13" t="s">
        <v>2004</v>
      </c>
      <c r="B11" s="33" t="s">
        <v>2005</v>
      </c>
      <c r="C11" s="33" t="s">
        <v>175</v>
      </c>
      <c r="D11" s="14">
        <v>2500000</v>
      </c>
      <c r="E11" s="15">
        <v>2539.88</v>
      </c>
      <c r="F11" s="16">
        <v>4.82E-2</v>
      </c>
      <c r="G11" s="16">
        <v>6.8601999999999996E-2</v>
      </c>
    </row>
    <row r="12" spans="1:8" x14ac:dyDescent="0.35">
      <c r="A12" s="13" t="s">
        <v>221</v>
      </c>
      <c r="B12" s="33" t="s">
        <v>222</v>
      </c>
      <c r="C12" s="33" t="s">
        <v>175</v>
      </c>
      <c r="D12" s="14">
        <v>2500000</v>
      </c>
      <c r="E12" s="15">
        <v>2521.92</v>
      </c>
      <c r="F12" s="16">
        <v>4.7800000000000002E-2</v>
      </c>
      <c r="G12" s="16">
        <v>6.9528999999999994E-2</v>
      </c>
    </row>
    <row r="13" spans="1:8" x14ac:dyDescent="0.35">
      <c r="A13" s="13" t="s">
        <v>2006</v>
      </c>
      <c r="B13" s="33" t="s">
        <v>2007</v>
      </c>
      <c r="C13" s="33" t="s">
        <v>182</v>
      </c>
      <c r="D13" s="14">
        <v>2500000</v>
      </c>
      <c r="E13" s="15">
        <v>2517.92</v>
      </c>
      <c r="F13" s="16">
        <v>4.7800000000000002E-2</v>
      </c>
      <c r="G13" s="16">
        <v>7.0499999999999993E-2</v>
      </c>
    </row>
    <row r="14" spans="1:8" x14ac:dyDescent="0.35">
      <c r="A14" s="13" t="s">
        <v>2008</v>
      </c>
      <c r="B14" s="33" t="s">
        <v>2009</v>
      </c>
      <c r="C14" s="33" t="s">
        <v>175</v>
      </c>
      <c r="D14" s="14">
        <v>2500000</v>
      </c>
      <c r="E14" s="15">
        <v>2497.19</v>
      </c>
      <c r="F14" s="16">
        <v>4.7399999999999998E-2</v>
      </c>
      <c r="G14" s="16">
        <v>7.1650000000000005E-2</v>
      </c>
    </row>
    <row r="15" spans="1:8" x14ac:dyDescent="0.35">
      <c r="A15" s="13" t="s">
        <v>183</v>
      </c>
      <c r="B15" s="33" t="s">
        <v>184</v>
      </c>
      <c r="C15" s="33" t="s">
        <v>175</v>
      </c>
      <c r="D15" s="14">
        <v>2500000</v>
      </c>
      <c r="E15" s="15">
        <v>2494</v>
      </c>
      <c r="F15" s="16">
        <v>4.7300000000000002E-2</v>
      </c>
      <c r="G15" s="16">
        <v>7.2749999999999995E-2</v>
      </c>
    </row>
    <row r="16" spans="1:8" x14ac:dyDescent="0.35">
      <c r="A16" s="13" t="s">
        <v>2010</v>
      </c>
      <c r="B16" s="33" t="s">
        <v>2011</v>
      </c>
      <c r="C16" s="33" t="s">
        <v>182</v>
      </c>
      <c r="D16" s="14">
        <v>2500000</v>
      </c>
      <c r="E16" s="15">
        <v>2487.33</v>
      </c>
      <c r="F16" s="16">
        <v>4.7199999999999999E-2</v>
      </c>
      <c r="G16" s="16">
        <v>6.9699999999999998E-2</v>
      </c>
    </row>
    <row r="17" spans="1:7" x14ac:dyDescent="0.35">
      <c r="A17" s="13" t="s">
        <v>781</v>
      </c>
      <c r="B17" s="33" t="s">
        <v>782</v>
      </c>
      <c r="C17" s="33" t="s">
        <v>175</v>
      </c>
      <c r="D17" s="14">
        <v>1000000</v>
      </c>
      <c r="E17" s="15">
        <v>1008.84</v>
      </c>
      <c r="F17" s="16">
        <v>1.9099999999999999E-2</v>
      </c>
      <c r="G17" s="16">
        <v>7.0599999999999996E-2</v>
      </c>
    </row>
    <row r="18" spans="1:7" x14ac:dyDescent="0.35">
      <c r="A18" s="13" t="s">
        <v>2012</v>
      </c>
      <c r="B18" s="33" t="s">
        <v>2013</v>
      </c>
      <c r="C18" s="33" t="s">
        <v>2014</v>
      </c>
      <c r="D18" s="14">
        <v>1000000</v>
      </c>
      <c r="E18" s="15">
        <v>1006.16</v>
      </c>
      <c r="F18" s="16">
        <v>1.9099999999999999E-2</v>
      </c>
      <c r="G18" s="16">
        <v>8.6349999999999996E-2</v>
      </c>
    </row>
    <row r="19" spans="1:7" x14ac:dyDescent="0.35">
      <c r="A19" s="13" t="s">
        <v>2015</v>
      </c>
      <c r="B19" s="33" t="s">
        <v>2016</v>
      </c>
      <c r="C19" s="33" t="s">
        <v>2017</v>
      </c>
      <c r="D19" s="14">
        <v>1000000</v>
      </c>
      <c r="E19" s="15">
        <v>1003.89</v>
      </c>
      <c r="F19" s="16">
        <v>1.9E-2</v>
      </c>
      <c r="G19" s="16">
        <v>7.7649999999999997E-2</v>
      </c>
    </row>
    <row r="20" spans="1:7" x14ac:dyDescent="0.35">
      <c r="A20" s="13" t="s">
        <v>2018</v>
      </c>
      <c r="B20" s="33" t="s">
        <v>2019</v>
      </c>
      <c r="C20" s="33" t="s">
        <v>2020</v>
      </c>
      <c r="D20" s="14">
        <v>1000000</v>
      </c>
      <c r="E20" s="15">
        <v>999.7</v>
      </c>
      <c r="F20" s="16">
        <v>1.9E-2</v>
      </c>
      <c r="G20" s="16">
        <v>8.7099999999999997E-2</v>
      </c>
    </row>
    <row r="21" spans="1:7" x14ac:dyDescent="0.35">
      <c r="A21" s="17" t="s">
        <v>120</v>
      </c>
      <c r="B21" s="34"/>
      <c r="C21" s="34"/>
      <c r="D21" s="18"/>
      <c r="E21" s="19">
        <v>19076.830000000002</v>
      </c>
      <c r="F21" s="20">
        <v>0.3619</v>
      </c>
      <c r="G21" s="21"/>
    </row>
    <row r="22" spans="1:7" x14ac:dyDescent="0.35">
      <c r="A22" s="17" t="s">
        <v>473</v>
      </c>
      <c r="B22" s="33"/>
      <c r="C22" s="33"/>
      <c r="D22" s="14"/>
      <c r="E22" s="15"/>
      <c r="F22" s="16"/>
      <c r="G22" s="16"/>
    </row>
    <row r="23" spans="1:7" x14ac:dyDescent="0.35">
      <c r="A23" s="13" t="s">
        <v>2021</v>
      </c>
      <c r="B23" s="33" t="s">
        <v>2022</v>
      </c>
      <c r="C23" s="33" t="s">
        <v>238</v>
      </c>
      <c r="D23" s="14">
        <v>500000</v>
      </c>
      <c r="E23" s="15">
        <v>503.58</v>
      </c>
      <c r="F23" s="16">
        <v>9.5999999999999992E-3</v>
      </c>
      <c r="G23" s="16">
        <v>5.5139000000000001E-2</v>
      </c>
    </row>
    <row r="24" spans="1:7" x14ac:dyDescent="0.35">
      <c r="A24" s="17" t="s">
        <v>120</v>
      </c>
      <c r="B24" s="34"/>
      <c r="C24" s="34"/>
      <c r="D24" s="18"/>
      <c r="E24" s="19">
        <v>503.58</v>
      </c>
      <c r="F24" s="20">
        <v>9.5999999999999992E-3</v>
      </c>
      <c r="G24" s="21"/>
    </row>
    <row r="25" spans="1:7" x14ac:dyDescent="0.35">
      <c r="A25" s="13"/>
      <c r="B25" s="33"/>
      <c r="C25" s="33"/>
      <c r="D25" s="14"/>
      <c r="E25" s="15"/>
      <c r="F25" s="16"/>
      <c r="G25" s="16"/>
    </row>
    <row r="26" spans="1:7" x14ac:dyDescent="0.35">
      <c r="A26" s="13"/>
      <c r="B26" s="33"/>
      <c r="C26" s="33"/>
      <c r="D26" s="14"/>
      <c r="E26" s="15"/>
      <c r="F26" s="16"/>
      <c r="G26" s="16"/>
    </row>
    <row r="27" spans="1:7" x14ac:dyDescent="0.35">
      <c r="A27" s="17" t="s">
        <v>247</v>
      </c>
      <c r="B27" s="33"/>
      <c r="C27" s="33"/>
      <c r="D27" s="14"/>
      <c r="E27" s="15"/>
      <c r="F27" s="16"/>
      <c r="G27" s="16"/>
    </row>
    <row r="28" spans="1:7" x14ac:dyDescent="0.35">
      <c r="A28" s="17" t="s">
        <v>120</v>
      </c>
      <c r="B28" s="33"/>
      <c r="C28" s="33"/>
      <c r="D28" s="14"/>
      <c r="E28" s="22" t="s">
        <v>248</v>
      </c>
      <c r="F28" s="23" t="s">
        <v>248</v>
      </c>
      <c r="G28" s="16"/>
    </row>
    <row r="29" spans="1:7" x14ac:dyDescent="0.35">
      <c r="A29" s="13"/>
      <c r="B29" s="33"/>
      <c r="C29" s="33"/>
      <c r="D29" s="14"/>
      <c r="E29" s="15"/>
      <c r="F29" s="16"/>
      <c r="G29" s="16"/>
    </row>
    <row r="30" spans="1:7" x14ac:dyDescent="0.35">
      <c r="A30" s="17" t="s">
        <v>249</v>
      </c>
      <c r="B30" s="33"/>
      <c r="C30" s="33"/>
      <c r="D30" s="14"/>
      <c r="E30" s="15"/>
      <c r="F30" s="16"/>
      <c r="G30" s="16"/>
    </row>
    <row r="31" spans="1:7" x14ac:dyDescent="0.35">
      <c r="A31" s="17" t="s">
        <v>120</v>
      </c>
      <c r="B31" s="33"/>
      <c r="C31" s="33"/>
      <c r="D31" s="14"/>
      <c r="E31" s="22" t="s">
        <v>248</v>
      </c>
      <c r="F31" s="23" t="s">
        <v>248</v>
      </c>
      <c r="G31" s="16"/>
    </row>
    <row r="32" spans="1:7" x14ac:dyDescent="0.35">
      <c r="A32" s="13"/>
      <c r="B32" s="33"/>
      <c r="C32" s="33"/>
      <c r="D32" s="14"/>
      <c r="E32" s="15"/>
      <c r="F32" s="16"/>
      <c r="G32" s="16"/>
    </row>
    <row r="33" spans="1:7" x14ac:dyDescent="0.35">
      <c r="A33" s="24" t="s">
        <v>121</v>
      </c>
      <c r="B33" s="35"/>
      <c r="C33" s="35"/>
      <c r="D33" s="25"/>
      <c r="E33" s="19">
        <v>19580.41</v>
      </c>
      <c r="F33" s="20">
        <v>0.3715</v>
      </c>
      <c r="G33" s="21"/>
    </row>
    <row r="34" spans="1:7" x14ac:dyDescent="0.35">
      <c r="A34" s="13"/>
      <c r="B34" s="33"/>
      <c r="C34" s="33"/>
      <c r="D34" s="14"/>
      <c r="E34" s="15"/>
      <c r="F34" s="16"/>
      <c r="G34" s="16"/>
    </row>
    <row r="35" spans="1:7" x14ac:dyDescent="0.35">
      <c r="A35" s="17" t="s">
        <v>817</v>
      </c>
      <c r="B35" s="33"/>
      <c r="C35" s="33"/>
      <c r="D35" s="14"/>
      <c r="E35" s="15"/>
      <c r="F35" s="16"/>
      <c r="G35" s="16"/>
    </row>
    <row r="36" spans="1:7" x14ac:dyDescent="0.35">
      <c r="A36" s="13"/>
      <c r="B36" s="33"/>
      <c r="C36" s="33"/>
      <c r="D36" s="14"/>
      <c r="E36" s="15"/>
      <c r="F36" s="16"/>
      <c r="G36" s="16"/>
    </row>
    <row r="37" spans="1:7" x14ac:dyDescent="0.35">
      <c r="A37" s="17" t="s">
        <v>1299</v>
      </c>
      <c r="B37" s="33"/>
      <c r="C37" s="33"/>
      <c r="D37" s="14"/>
      <c r="E37" s="15"/>
      <c r="F37" s="16"/>
      <c r="G37" s="16"/>
    </row>
    <row r="38" spans="1:7" x14ac:dyDescent="0.35">
      <c r="A38" s="13" t="s">
        <v>2023</v>
      </c>
      <c r="B38" s="33" t="s">
        <v>2024</v>
      </c>
      <c r="C38" s="33" t="s">
        <v>238</v>
      </c>
      <c r="D38" s="14">
        <v>3500000</v>
      </c>
      <c r="E38" s="15">
        <v>3456.5</v>
      </c>
      <c r="F38" s="16">
        <v>6.5600000000000006E-2</v>
      </c>
      <c r="G38" s="16">
        <v>5.2199000000000002E-2</v>
      </c>
    </row>
    <row r="39" spans="1:7" x14ac:dyDescent="0.35">
      <c r="A39" s="13" t="s">
        <v>2025</v>
      </c>
      <c r="B39" s="33" t="s">
        <v>2026</v>
      </c>
      <c r="C39" s="33" t="s">
        <v>238</v>
      </c>
      <c r="D39" s="14">
        <v>2000000</v>
      </c>
      <c r="E39" s="15">
        <v>1989.09</v>
      </c>
      <c r="F39" s="16">
        <v>3.7699999999999997E-2</v>
      </c>
      <c r="G39" s="16">
        <v>5.1352000000000002E-2</v>
      </c>
    </row>
    <row r="40" spans="1:7" x14ac:dyDescent="0.35">
      <c r="A40" s="17" t="s">
        <v>120</v>
      </c>
      <c r="B40" s="34"/>
      <c r="C40" s="34"/>
      <c r="D40" s="18"/>
      <c r="E40" s="19">
        <v>5445.59</v>
      </c>
      <c r="F40" s="20">
        <v>0.1033</v>
      </c>
      <c r="G40" s="21"/>
    </row>
    <row r="41" spans="1:7" x14ac:dyDescent="0.35">
      <c r="A41" s="17" t="s">
        <v>818</v>
      </c>
      <c r="B41" s="33"/>
      <c r="C41" s="33"/>
      <c r="D41" s="14"/>
      <c r="E41" s="15"/>
      <c r="F41" s="16"/>
      <c r="G41" s="16"/>
    </row>
    <row r="42" spans="1:7" x14ac:dyDescent="0.35">
      <c r="A42" s="13" t="s">
        <v>2027</v>
      </c>
      <c r="B42" s="33" t="s">
        <v>2028</v>
      </c>
      <c r="C42" s="33" t="s">
        <v>2029</v>
      </c>
      <c r="D42" s="14">
        <v>5000000</v>
      </c>
      <c r="E42" s="15">
        <v>4740.28</v>
      </c>
      <c r="F42" s="16">
        <v>8.9899999999999994E-2</v>
      </c>
      <c r="G42" s="16">
        <v>6.9199999999999998E-2</v>
      </c>
    </row>
    <row r="43" spans="1:7" x14ac:dyDescent="0.35">
      <c r="A43" s="13" t="s">
        <v>2030</v>
      </c>
      <c r="B43" s="33" t="s">
        <v>2031</v>
      </c>
      <c r="C43" s="33" t="s">
        <v>2032</v>
      </c>
      <c r="D43" s="14">
        <v>2500000</v>
      </c>
      <c r="E43" s="15">
        <v>2409.83</v>
      </c>
      <c r="F43" s="16">
        <v>4.5699999999999998E-2</v>
      </c>
      <c r="G43" s="16">
        <v>7.0400000000000004E-2</v>
      </c>
    </row>
    <row r="44" spans="1:7" x14ac:dyDescent="0.35">
      <c r="A44" s="13" t="s">
        <v>2033</v>
      </c>
      <c r="B44" s="33" t="s">
        <v>2034</v>
      </c>
      <c r="C44" s="33" t="s">
        <v>2029</v>
      </c>
      <c r="D44" s="14">
        <v>2500000</v>
      </c>
      <c r="E44" s="15">
        <v>2382.61</v>
      </c>
      <c r="F44" s="16">
        <v>4.5199999999999997E-2</v>
      </c>
      <c r="G44" s="16">
        <v>7.0801000000000003E-2</v>
      </c>
    </row>
    <row r="45" spans="1:7" x14ac:dyDescent="0.35">
      <c r="A45" s="13" t="s">
        <v>2035</v>
      </c>
      <c r="B45" s="33" t="s">
        <v>2036</v>
      </c>
      <c r="C45" s="33" t="s">
        <v>821</v>
      </c>
      <c r="D45" s="14">
        <v>2500000</v>
      </c>
      <c r="E45" s="15">
        <v>2361.37</v>
      </c>
      <c r="F45" s="16">
        <v>4.48E-2</v>
      </c>
      <c r="G45" s="16">
        <v>6.8900000000000003E-2</v>
      </c>
    </row>
    <row r="46" spans="1:7" x14ac:dyDescent="0.35">
      <c r="A46" s="13" t="s">
        <v>2037</v>
      </c>
      <c r="B46" s="33" t="s">
        <v>2038</v>
      </c>
      <c r="C46" s="33" t="s">
        <v>2032</v>
      </c>
      <c r="D46" s="14">
        <v>2500000</v>
      </c>
      <c r="E46" s="15">
        <v>2353.17</v>
      </c>
      <c r="F46" s="16">
        <v>4.4600000000000001E-2</v>
      </c>
      <c r="G46" s="16">
        <v>6.8599999999999994E-2</v>
      </c>
    </row>
    <row r="47" spans="1:7" x14ac:dyDescent="0.35">
      <c r="A47" s="13" t="s">
        <v>2039</v>
      </c>
      <c r="B47" s="33" t="s">
        <v>2040</v>
      </c>
      <c r="C47" s="33" t="s">
        <v>2029</v>
      </c>
      <c r="D47" s="14">
        <v>2500000</v>
      </c>
      <c r="E47" s="15">
        <v>2350.3200000000002</v>
      </c>
      <c r="F47" s="16">
        <v>4.4600000000000001E-2</v>
      </c>
      <c r="G47" s="16">
        <v>6.8773000000000001E-2</v>
      </c>
    </row>
    <row r="48" spans="1:7" x14ac:dyDescent="0.35">
      <c r="A48" s="13" t="s">
        <v>2041</v>
      </c>
      <c r="B48" s="33" t="s">
        <v>2042</v>
      </c>
      <c r="C48" s="33" t="s">
        <v>2043</v>
      </c>
      <c r="D48" s="14">
        <v>2000000</v>
      </c>
      <c r="E48" s="15">
        <v>1900.14</v>
      </c>
      <c r="F48" s="16">
        <v>3.5999999999999997E-2</v>
      </c>
      <c r="G48" s="16">
        <v>6.9001000000000007E-2</v>
      </c>
    </row>
    <row r="49" spans="1:7" x14ac:dyDescent="0.35">
      <c r="A49" s="17" t="s">
        <v>120</v>
      </c>
      <c r="B49" s="34"/>
      <c r="C49" s="34"/>
      <c r="D49" s="18"/>
      <c r="E49" s="19">
        <v>18497.72</v>
      </c>
      <c r="F49" s="20">
        <v>0.3508</v>
      </c>
      <c r="G49" s="21"/>
    </row>
    <row r="50" spans="1:7" x14ac:dyDescent="0.35">
      <c r="A50" s="13"/>
      <c r="B50" s="33"/>
      <c r="C50" s="33"/>
      <c r="D50" s="14"/>
      <c r="E50" s="15"/>
      <c r="F50" s="16"/>
      <c r="G50" s="16"/>
    </row>
    <row r="51" spans="1:7" x14ac:dyDescent="0.35">
      <c r="A51" s="17" t="s">
        <v>2044</v>
      </c>
      <c r="B51" s="33"/>
      <c r="C51" s="33"/>
      <c r="D51" s="14"/>
      <c r="E51" s="15"/>
      <c r="F51" s="16"/>
      <c r="G51" s="16"/>
    </row>
    <row r="52" spans="1:7" x14ac:dyDescent="0.35">
      <c r="A52" s="13" t="s">
        <v>2045</v>
      </c>
      <c r="B52" s="33" t="s">
        <v>2046</v>
      </c>
      <c r="C52" s="33" t="s">
        <v>2029</v>
      </c>
      <c r="D52" s="14">
        <v>2500000</v>
      </c>
      <c r="E52" s="15">
        <v>2495.59</v>
      </c>
      <c r="F52" s="16">
        <v>4.7300000000000002E-2</v>
      </c>
      <c r="G52" s="16">
        <v>7.1767999999999998E-2</v>
      </c>
    </row>
    <row r="53" spans="1:7" x14ac:dyDescent="0.35">
      <c r="A53" s="13" t="s">
        <v>2047</v>
      </c>
      <c r="B53" s="33" t="s">
        <v>2048</v>
      </c>
      <c r="C53" s="33" t="s">
        <v>821</v>
      </c>
      <c r="D53" s="14">
        <v>2500000</v>
      </c>
      <c r="E53" s="15">
        <v>2452.29</v>
      </c>
      <c r="F53" s="16">
        <v>4.65E-2</v>
      </c>
      <c r="G53" s="16">
        <v>7.9798999999999995E-2</v>
      </c>
    </row>
    <row r="54" spans="1:7" x14ac:dyDescent="0.35">
      <c r="A54" s="17" t="s">
        <v>120</v>
      </c>
      <c r="B54" s="34"/>
      <c r="C54" s="34"/>
      <c r="D54" s="18"/>
      <c r="E54" s="19">
        <v>4947.88</v>
      </c>
      <c r="F54" s="20">
        <v>9.3799999999999994E-2</v>
      </c>
      <c r="G54" s="21"/>
    </row>
    <row r="55" spans="1:7" x14ac:dyDescent="0.35">
      <c r="A55" s="13"/>
      <c r="B55" s="33"/>
      <c r="C55" s="33"/>
      <c r="D55" s="14"/>
      <c r="E55" s="15"/>
      <c r="F55" s="16"/>
      <c r="G55" s="16"/>
    </row>
    <row r="56" spans="1:7" x14ac:dyDescent="0.35">
      <c r="A56" s="24" t="s">
        <v>121</v>
      </c>
      <c r="B56" s="35"/>
      <c r="C56" s="35"/>
      <c r="D56" s="25"/>
      <c r="E56" s="19">
        <v>28891.19</v>
      </c>
      <c r="F56" s="20">
        <v>0.54790000000000005</v>
      </c>
      <c r="G56" s="21"/>
    </row>
    <row r="57" spans="1:7" x14ac:dyDescent="0.35">
      <c r="A57" s="13"/>
      <c r="B57" s="33"/>
      <c r="C57" s="33"/>
      <c r="D57" s="14"/>
      <c r="E57" s="15"/>
      <c r="F57" s="16"/>
      <c r="G57" s="16"/>
    </row>
    <row r="58" spans="1:7" x14ac:dyDescent="0.35">
      <c r="A58" s="13"/>
      <c r="B58" s="33"/>
      <c r="C58" s="33"/>
      <c r="D58" s="14"/>
      <c r="E58" s="15"/>
      <c r="F58" s="16"/>
      <c r="G58" s="16"/>
    </row>
    <row r="59" spans="1:7" x14ac:dyDescent="0.35">
      <c r="A59" s="17" t="s">
        <v>257</v>
      </c>
      <c r="B59" s="33"/>
      <c r="C59" s="33"/>
      <c r="D59" s="14"/>
      <c r="E59" s="15"/>
      <c r="F59" s="16"/>
      <c r="G59" s="16"/>
    </row>
    <row r="60" spans="1:7" x14ac:dyDescent="0.35">
      <c r="A60" s="13" t="s">
        <v>822</v>
      </c>
      <c r="B60" s="33" t="s">
        <v>823</v>
      </c>
      <c r="C60" s="33"/>
      <c r="D60" s="14">
        <v>1153.2180000000001</v>
      </c>
      <c r="E60" s="15">
        <v>134.53</v>
      </c>
      <c r="F60" s="16">
        <v>2.5999999999999999E-3</v>
      </c>
      <c r="G60" s="16"/>
    </row>
    <row r="61" spans="1:7" x14ac:dyDescent="0.35">
      <c r="A61" s="13"/>
      <c r="B61" s="33"/>
      <c r="C61" s="33"/>
      <c r="D61" s="14"/>
      <c r="E61" s="15"/>
      <c r="F61" s="16"/>
      <c r="G61" s="16"/>
    </row>
    <row r="62" spans="1:7" x14ac:dyDescent="0.35">
      <c r="A62" s="24" t="s">
        <v>121</v>
      </c>
      <c r="B62" s="35"/>
      <c r="C62" s="35"/>
      <c r="D62" s="25"/>
      <c r="E62" s="19">
        <v>134.53</v>
      </c>
      <c r="F62" s="20">
        <v>2.5999999999999999E-3</v>
      </c>
      <c r="G62" s="21"/>
    </row>
    <row r="63" spans="1:7" x14ac:dyDescent="0.35">
      <c r="A63" s="13"/>
      <c r="B63" s="33"/>
      <c r="C63" s="33"/>
      <c r="D63" s="14"/>
      <c r="E63" s="15"/>
      <c r="F63" s="16"/>
      <c r="G63" s="16"/>
    </row>
    <row r="64" spans="1:7" x14ac:dyDescent="0.35">
      <c r="A64" s="17" t="s">
        <v>262</v>
      </c>
      <c r="B64" s="33"/>
      <c r="C64" s="33"/>
      <c r="D64" s="14"/>
      <c r="E64" s="15"/>
      <c r="F64" s="16"/>
      <c r="G64" s="16"/>
    </row>
    <row r="65" spans="1:7" x14ac:dyDescent="0.35">
      <c r="A65" s="13" t="s">
        <v>263</v>
      </c>
      <c r="B65" s="33"/>
      <c r="C65" s="33"/>
      <c r="D65" s="14"/>
      <c r="E65" s="15">
        <v>3161.72</v>
      </c>
      <c r="F65" s="16">
        <v>0.06</v>
      </c>
      <c r="G65" s="16">
        <v>4.9306000000000003E-2</v>
      </c>
    </row>
    <row r="66" spans="1:7" x14ac:dyDescent="0.35">
      <c r="A66" s="17" t="s">
        <v>120</v>
      </c>
      <c r="B66" s="34"/>
      <c r="C66" s="34"/>
      <c r="D66" s="18"/>
      <c r="E66" s="19">
        <v>3161.72</v>
      </c>
      <c r="F66" s="20">
        <v>0.06</v>
      </c>
      <c r="G66" s="21"/>
    </row>
    <row r="67" spans="1:7" x14ac:dyDescent="0.35">
      <c r="A67" s="13"/>
      <c r="B67" s="33"/>
      <c r="C67" s="33"/>
      <c r="D67" s="14"/>
      <c r="E67" s="15"/>
      <c r="F67" s="16"/>
      <c r="G67" s="16"/>
    </row>
    <row r="68" spans="1:7" x14ac:dyDescent="0.35">
      <c r="A68" s="24" t="s">
        <v>121</v>
      </c>
      <c r="B68" s="35"/>
      <c r="C68" s="35"/>
      <c r="D68" s="25"/>
      <c r="E68" s="19">
        <v>3161.72</v>
      </c>
      <c r="F68" s="20">
        <v>0.06</v>
      </c>
      <c r="G68" s="21"/>
    </row>
    <row r="69" spans="1:7" x14ac:dyDescent="0.35">
      <c r="A69" s="13" t="s">
        <v>264</v>
      </c>
      <c r="B69" s="33"/>
      <c r="C69" s="33"/>
      <c r="D69" s="14"/>
      <c r="E69" s="15">
        <v>932.22513089999995</v>
      </c>
      <c r="F69" s="16">
        <v>1.7682E-2</v>
      </c>
      <c r="G69" s="16"/>
    </row>
    <row r="70" spans="1:7" x14ac:dyDescent="0.35">
      <c r="A70" s="13" t="s">
        <v>265</v>
      </c>
      <c r="B70" s="33"/>
      <c r="C70" s="33"/>
      <c r="D70" s="14"/>
      <c r="E70" s="15">
        <v>19.3448691</v>
      </c>
      <c r="F70" s="16">
        <v>3.1799999999999998E-4</v>
      </c>
      <c r="G70" s="16">
        <v>4.9305000000000002E-2</v>
      </c>
    </row>
    <row r="71" spans="1:7" x14ac:dyDescent="0.35">
      <c r="A71" s="28" t="s">
        <v>266</v>
      </c>
      <c r="B71" s="36"/>
      <c r="C71" s="36"/>
      <c r="D71" s="29"/>
      <c r="E71" s="30">
        <v>52719.42</v>
      </c>
      <c r="F71" s="31">
        <v>1</v>
      </c>
      <c r="G71" s="31"/>
    </row>
    <row r="73" spans="1:7" x14ac:dyDescent="0.35">
      <c r="A73" s="1" t="s">
        <v>824</v>
      </c>
    </row>
    <row r="74" spans="1:7" x14ac:dyDescent="0.35">
      <c r="A74" s="1" t="s">
        <v>268</v>
      </c>
    </row>
    <row r="76" spans="1:7" x14ac:dyDescent="0.35">
      <c r="A76" s="1" t="s">
        <v>269</v>
      </c>
    </row>
    <row r="77" spans="1:7" x14ac:dyDescent="0.35">
      <c r="A77" s="48" t="s">
        <v>270</v>
      </c>
      <c r="B77" s="3" t="s">
        <v>248</v>
      </c>
    </row>
    <row r="78" spans="1:7" x14ac:dyDescent="0.35">
      <c r="A78" t="s">
        <v>271</v>
      </c>
    </row>
    <row r="79" spans="1:7" x14ac:dyDescent="0.35">
      <c r="A79" t="s">
        <v>1493</v>
      </c>
      <c r="B79" t="s">
        <v>273</v>
      </c>
      <c r="C79" t="s">
        <v>273</v>
      </c>
    </row>
    <row r="80" spans="1:7" x14ac:dyDescent="0.35">
      <c r="B80" s="49">
        <v>46052</v>
      </c>
      <c r="C80" s="49">
        <v>46080</v>
      </c>
    </row>
    <row r="81" spans="1:3" x14ac:dyDescent="0.35">
      <c r="A81" t="s">
        <v>274</v>
      </c>
      <c r="B81">
        <v>1061.7574999999999</v>
      </c>
      <c r="C81">
        <v>1068.4402</v>
      </c>
    </row>
    <row r="82" spans="1:3" x14ac:dyDescent="0.35">
      <c r="A82" t="s">
        <v>275</v>
      </c>
      <c r="B82">
        <v>1061.7409</v>
      </c>
      <c r="C82">
        <v>1068.4177999999999</v>
      </c>
    </row>
    <row r="83" spans="1:3" x14ac:dyDescent="0.35">
      <c r="A83" t="s">
        <v>276</v>
      </c>
      <c r="B83">
        <v>1053.9704999999999</v>
      </c>
      <c r="C83">
        <v>1060.0333000000001</v>
      </c>
    </row>
    <row r="84" spans="1:3" x14ac:dyDescent="0.35">
      <c r="A84" t="s">
        <v>277</v>
      </c>
      <c r="B84">
        <v>1053.9695999999999</v>
      </c>
      <c r="C84">
        <v>1060.0324000000001</v>
      </c>
    </row>
    <row r="86" spans="1:3" x14ac:dyDescent="0.35">
      <c r="A86" t="s">
        <v>278</v>
      </c>
      <c r="B86" s="3" t="s">
        <v>248</v>
      </c>
    </row>
    <row r="87" spans="1:3" x14ac:dyDescent="0.35">
      <c r="A87" t="s">
        <v>279</v>
      </c>
      <c r="B87" s="3" t="s">
        <v>248</v>
      </c>
    </row>
    <row r="88" spans="1:3" ht="29" customHeight="1" x14ac:dyDescent="0.35">
      <c r="A88" s="48" t="s">
        <v>280</v>
      </c>
      <c r="B88" s="3" t="s">
        <v>248</v>
      </c>
    </row>
    <row r="89" spans="1:3" ht="29" customHeight="1" x14ac:dyDescent="0.35">
      <c r="A89" s="48" t="s">
        <v>281</v>
      </c>
      <c r="B89" s="3" t="s">
        <v>248</v>
      </c>
    </row>
    <row r="90" spans="1:3" x14ac:dyDescent="0.35">
      <c r="A90" t="s">
        <v>282</v>
      </c>
      <c r="B90" s="50">
        <f>B105</f>
        <v>0.90817208040251918</v>
      </c>
    </row>
    <row r="91" spans="1:3" ht="43.5" customHeight="1" x14ac:dyDescent="0.35">
      <c r="A91" s="48" t="s">
        <v>284</v>
      </c>
      <c r="B91" s="3" t="s">
        <v>248</v>
      </c>
    </row>
    <row r="92" spans="1:3" x14ac:dyDescent="0.35">
      <c r="B92" s="3"/>
    </row>
    <row r="93" spans="1:3" ht="29" customHeight="1" x14ac:dyDescent="0.35">
      <c r="A93" s="48" t="s">
        <v>285</v>
      </c>
      <c r="B93" s="3" t="s">
        <v>248</v>
      </c>
    </row>
    <row r="94" spans="1:3" ht="29" customHeight="1" x14ac:dyDescent="0.35">
      <c r="A94" s="48" t="s">
        <v>286</v>
      </c>
      <c r="B94">
        <v>20372.240000000002</v>
      </c>
    </row>
    <row r="95" spans="1:3" ht="29" customHeight="1" x14ac:dyDescent="0.35">
      <c r="A95" s="48" t="s">
        <v>287</v>
      </c>
      <c r="B95" s="3" t="s">
        <v>248</v>
      </c>
    </row>
    <row r="96" spans="1:3" ht="29" customHeight="1" x14ac:dyDescent="0.35">
      <c r="A96" s="48" t="s">
        <v>288</v>
      </c>
      <c r="B96" s="3" t="s">
        <v>248</v>
      </c>
    </row>
    <row r="98" spans="1:4" x14ac:dyDescent="0.35">
      <c r="A98" s="57" t="s">
        <v>289</v>
      </c>
      <c r="B98" s="57"/>
    </row>
    <row r="99" spans="1:4" ht="29" customHeight="1" x14ac:dyDescent="0.35">
      <c r="A99" s="57" t="s">
        <v>290</v>
      </c>
      <c r="B99" s="57" t="s">
        <v>2049</v>
      </c>
    </row>
    <row r="100" spans="1:4" ht="29" customHeight="1" x14ac:dyDescent="0.35">
      <c r="A100" s="57" t="s">
        <v>292</v>
      </c>
      <c r="B100" s="74" t="s">
        <v>2050</v>
      </c>
    </row>
    <row r="101" spans="1:4" x14ac:dyDescent="0.35">
      <c r="A101" s="57"/>
      <c r="B101" s="57"/>
    </row>
    <row r="102" spans="1:4" x14ac:dyDescent="0.35">
      <c r="A102" s="57" t="s">
        <v>294</v>
      </c>
      <c r="B102" s="53">
        <v>6.7868658643971829</v>
      </c>
    </row>
    <row r="103" spans="1:4" x14ac:dyDescent="0.35">
      <c r="A103" s="57"/>
      <c r="B103" s="57"/>
    </row>
    <row r="104" spans="1:4" x14ac:dyDescent="0.35">
      <c r="A104" s="57" t="s">
        <v>295</v>
      </c>
      <c r="B104" s="58">
        <v>0.87080000000000002</v>
      </c>
    </row>
    <row r="105" spans="1:4" x14ac:dyDescent="0.35">
      <c r="A105" s="57" t="s">
        <v>296</v>
      </c>
      <c r="B105" s="58">
        <v>0.90817208040251918</v>
      </c>
    </row>
    <row r="106" spans="1:4" x14ac:dyDescent="0.35">
      <c r="A106" s="57"/>
      <c r="B106" s="57"/>
    </row>
    <row r="107" spans="1:4" x14ac:dyDescent="0.35">
      <c r="A107" s="57" t="s">
        <v>2051</v>
      </c>
      <c r="B107" s="55">
        <v>46081</v>
      </c>
    </row>
    <row r="109" spans="1:4" ht="70" customHeight="1" x14ac:dyDescent="0.35">
      <c r="A109" s="75" t="s">
        <v>298</v>
      </c>
      <c r="B109" s="75" t="s">
        <v>299</v>
      </c>
      <c r="C109" s="75" t="s">
        <v>300</v>
      </c>
      <c r="D109" s="75" t="s">
        <v>301</v>
      </c>
    </row>
    <row r="110" spans="1:4" ht="70" customHeight="1" x14ac:dyDescent="0.35">
      <c r="A110" s="75" t="s">
        <v>2049</v>
      </c>
      <c r="B110" s="75"/>
      <c r="C110" s="75" t="s">
        <v>374</v>
      </c>
      <c r="D110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41"/>
  <sheetViews>
    <sheetView showGridLines="0" workbookViewId="0">
      <pane ySplit="4" topLeftCell="A66" activePane="bottomLeft" state="frozen"/>
      <selection pane="bottomLeft" activeCell="G83" sqref="G83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2052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2053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926</v>
      </c>
      <c r="B8" s="33" t="s">
        <v>927</v>
      </c>
      <c r="C8" s="33" t="s">
        <v>13</v>
      </c>
      <c r="D8" s="14">
        <v>595607</v>
      </c>
      <c r="E8" s="15">
        <v>5708</v>
      </c>
      <c r="F8" s="16">
        <v>3.5900000000000001E-2</v>
      </c>
      <c r="G8" s="16"/>
    </row>
    <row r="9" spans="1:8" x14ac:dyDescent="0.35">
      <c r="A9" s="13" t="s">
        <v>575</v>
      </c>
      <c r="B9" s="33" t="s">
        <v>576</v>
      </c>
      <c r="C9" s="33" t="s">
        <v>13</v>
      </c>
      <c r="D9" s="14">
        <v>574071</v>
      </c>
      <c r="E9" s="15">
        <v>5686.17</v>
      </c>
      <c r="F9" s="16">
        <v>3.5799999999999998E-2</v>
      </c>
      <c r="G9" s="16"/>
    </row>
    <row r="10" spans="1:8" x14ac:dyDescent="0.35">
      <c r="A10" s="13" t="s">
        <v>567</v>
      </c>
      <c r="B10" s="33" t="s">
        <v>568</v>
      </c>
      <c r="C10" s="33" t="s">
        <v>13</v>
      </c>
      <c r="D10" s="14">
        <v>3323615</v>
      </c>
      <c r="E10" s="15">
        <v>5230.37</v>
      </c>
      <c r="F10" s="16">
        <v>3.2899999999999999E-2</v>
      </c>
      <c r="G10" s="16"/>
    </row>
    <row r="11" spans="1:8" x14ac:dyDescent="0.35">
      <c r="A11" s="13" t="s">
        <v>489</v>
      </c>
      <c r="B11" s="33" t="s">
        <v>490</v>
      </c>
      <c r="C11" s="33" t="s">
        <v>13</v>
      </c>
      <c r="D11" s="14">
        <v>430000</v>
      </c>
      <c r="E11" s="15">
        <v>5167.3100000000004</v>
      </c>
      <c r="F11" s="16">
        <v>3.2500000000000001E-2</v>
      </c>
      <c r="G11" s="16"/>
    </row>
    <row r="12" spans="1:8" x14ac:dyDescent="0.35">
      <c r="A12" s="13" t="s">
        <v>493</v>
      </c>
      <c r="B12" s="33" t="s">
        <v>494</v>
      </c>
      <c r="C12" s="33" t="s">
        <v>55</v>
      </c>
      <c r="D12" s="14">
        <v>147024</v>
      </c>
      <c r="E12" s="15">
        <v>4930.45</v>
      </c>
      <c r="F12" s="16">
        <v>3.1E-2</v>
      </c>
      <c r="G12" s="16"/>
    </row>
    <row r="13" spans="1:8" x14ac:dyDescent="0.35">
      <c r="A13" s="13" t="s">
        <v>938</v>
      </c>
      <c r="B13" s="33" t="s">
        <v>939</v>
      </c>
      <c r="C13" s="33" t="s">
        <v>13</v>
      </c>
      <c r="D13" s="14">
        <v>2100000</v>
      </c>
      <c r="E13" s="15">
        <v>4247.67</v>
      </c>
      <c r="F13" s="16">
        <v>2.6700000000000002E-2</v>
      </c>
      <c r="G13" s="16"/>
    </row>
    <row r="14" spans="1:8" x14ac:dyDescent="0.35">
      <c r="A14" s="13" t="s">
        <v>677</v>
      </c>
      <c r="B14" s="33" t="s">
        <v>678</v>
      </c>
      <c r="C14" s="33" t="s">
        <v>562</v>
      </c>
      <c r="D14" s="14">
        <v>110000</v>
      </c>
      <c r="E14" s="15">
        <v>4235.22</v>
      </c>
      <c r="F14" s="16">
        <v>2.6599999999999999E-2</v>
      </c>
      <c r="G14" s="16"/>
    </row>
    <row r="15" spans="1:8" x14ac:dyDescent="0.35">
      <c r="A15" s="13" t="s">
        <v>80</v>
      </c>
      <c r="B15" s="33" t="s">
        <v>81</v>
      </c>
      <c r="C15" s="33" t="s">
        <v>63</v>
      </c>
      <c r="D15" s="14">
        <v>195484</v>
      </c>
      <c r="E15" s="15">
        <v>4176.91</v>
      </c>
      <c r="F15" s="16">
        <v>2.63E-2</v>
      </c>
      <c r="G15" s="16"/>
    </row>
    <row r="16" spans="1:8" x14ac:dyDescent="0.35">
      <c r="A16" s="13" t="s">
        <v>33</v>
      </c>
      <c r="B16" s="33" t="s">
        <v>34</v>
      </c>
      <c r="C16" s="33" t="s">
        <v>32</v>
      </c>
      <c r="D16" s="14">
        <v>863327</v>
      </c>
      <c r="E16" s="15">
        <v>3839.22</v>
      </c>
      <c r="F16" s="16">
        <v>2.4199999999999999E-2</v>
      </c>
      <c r="G16" s="16"/>
    </row>
    <row r="17" spans="1:7" x14ac:dyDescent="0.35">
      <c r="A17" s="13" t="s">
        <v>663</v>
      </c>
      <c r="B17" s="33" t="s">
        <v>664</v>
      </c>
      <c r="C17" s="33" t="s">
        <v>39</v>
      </c>
      <c r="D17" s="14">
        <v>44000</v>
      </c>
      <c r="E17" s="15">
        <v>3524.62</v>
      </c>
      <c r="F17" s="16">
        <v>2.2200000000000001E-2</v>
      </c>
      <c r="G17" s="16"/>
    </row>
    <row r="18" spans="1:7" x14ac:dyDescent="0.35">
      <c r="A18" s="13" t="s">
        <v>491</v>
      </c>
      <c r="B18" s="33" t="s">
        <v>492</v>
      </c>
      <c r="C18" s="33" t="s">
        <v>100</v>
      </c>
      <c r="D18" s="14">
        <v>137741</v>
      </c>
      <c r="E18" s="15">
        <v>3365.43</v>
      </c>
      <c r="F18" s="16">
        <v>2.12E-2</v>
      </c>
      <c r="G18" s="16"/>
    </row>
    <row r="19" spans="1:7" x14ac:dyDescent="0.35">
      <c r="A19" s="13" t="s">
        <v>1314</v>
      </c>
      <c r="B19" s="33" t="s">
        <v>1315</v>
      </c>
      <c r="C19" s="33" t="s">
        <v>63</v>
      </c>
      <c r="D19" s="14">
        <v>300000</v>
      </c>
      <c r="E19" s="15">
        <v>3227.4</v>
      </c>
      <c r="F19" s="16">
        <v>2.0299999999999999E-2</v>
      </c>
      <c r="G19" s="16"/>
    </row>
    <row r="20" spans="1:7" x14ac:dyDescent="0.35">
      <c r="A20" s="13" t="s">
        <v>110</v>
      </c>
      <c r="B20" s="33" t="s">
        <v>111</v>
      </c>
      <c r="C20" s="33" t="s">
        <v>52</v>
      </c>
      <c r="D20" s="14">
        <v>344866</v>
      </c>
      <c r="E20" s="15">
        <v>3188.98</v>
      </c>
      <c r="F20" s="16">
        <v>2.01E-2</v>
      </c>
      <c r="G20" s="16"/>
    </row>
    <row r="21" spans="1:7" x14ac:dyDescent="0.35">
      <c r="A21" s="13" t="s">
        <v>600</v>
      </c>
      <c r="B21" s="33" t="s">
        <v>601</v>
      </c>
      <c r="C21" s="33" t="s">
        <v>556</v>
      </c>
      <c r="D21" s="14">
        <v>142287</v>
      </c>
      <c r="E21" s="15">
        <v>3179.55</v>
      </c>
      <c r="F21" s="16">
        <v>0.02</v>
      </c>
      <c r="G21" s="16"/>
    </row>
    <row r="22" spans="1:7" x14ac:dyDescent="0.35">
      <c r="A22" s="13" t="s">
        <v>542</v>
      </c>
      <c r="B22" s="33" t="s">
        <v>543</v>
      </c>
      <c r="C22" s="33" t="s">
        <v>13</v>
      </c>
      <c r="D22" s="14">
        <v>1013859</v>
      </c>
      <c r="E22" s="15">
        <v>3040.06</v>
      </c>
      <c r="F22" s="16">
        <v>1.9099999999999999E-2</v>
      </c>
      <c r="G22" s="16"/>
    </row>
    <row r="23" spans="1:7" x14ac:dyDescent="0.35">
      <c r="A23" s="13" t="s">
        <v>93</v>
      </c>
      <c r="B23" s="33" t="s">
        <v>94</v>
      </c>
      <c r="C23" s="33" t="s">
        <v>95</v>
      </c>
      <c r="D23" s="14">
        <v>1041326</v>
      </c>
      <c r="E23" s="15">
        <v>2912.59</v>
      </c>
      <c r="F23" s="16">
        <v>1.83E-2</v>
      </c>
      <c r="G23" s="16"/>
    </row>
    <row r="24" spans="1:7" x14ac:dyDescent="0.35">
      <c r="A24" s="13" t="s">
        <v>687</v>
      </c>
      <c r="B24" s="33" t="s">
        <v>688</v>
      </c>
      <c r="C24" s="33" t="s">
        <v>583</v>
      </c>
      <c r="D24" s="14">
        <v>129578</v>
      </c>
      <c r="E24" s="15">
        <v>2876.63</v>
      </c>
      <c r="F24" s="16">
        <v>1.8100000000000002E-2</v>
      </c>
      <c r="G24" s="16"/>
    </row>
    <row r="25" spans="1:7" x14ac:dyDescent="0.35">
      <c r="A25" s="13" t="s">
        <v>64</v>
      </c>
      <c r="B25" s="33" t="s">
        <v>65</v>
      </c>
      <c r="C25" s="33" t="s">
        <v>55</v>
      </c>
      <c r="D25" s="14">
        <v>247025</v>
      </c>
      <c r="E25" s="15">
        <v>2666.39</v>
      </c>
      <c r="F25" s="16">
        <v>1.6799999999999999E-2</v>
      </c>
      <c r="G25" s="16"/>
    </row>
    <row r="26" spans="1:7" x14ac:dyDescent="0.35">
      <c r="A26" s="13" t="s">
        <v>521</v>
      </c>
      <c r="B26" s="33" t="s">
        <v>522</v>
      </c>
      <c r="C26" s="33" t="s">
        <v>523</v>
      </c>
      <c r="D26" s="14">
        <v>128507</v>
      </c>
      <c r="E26" s="15">
        <v>2617.94</v>
      </c>
      <c r="F26" s="16">
        <v>1.6500000000000001E-2</v>
      </c>
      <c r="G26" s="16"/>
    </row>
    <row r="27" spans="1:7" x14ac:dyDescent="0.35">
      <c r="A27" s="13" t="s">
        <v>944</v>
      </c>
      <c r="B27" s="33" t="s">
        <v>945</v>
      </c>
      <c r="C27" s="33" t="s">
        <v>44</v>
      </c>
      <c r="D27" s="14">
        <v>970000</v>
      </c>
      <c r="E27" s="15">
        <v>2575.16</v>
      </c>
      <c r="F27" s="16">
        <v>1.6199999999999999E-2</v>
      </c>
      <c r="G27" s="16"/>
    </row>
    <row r="28" spans="1:7" x14ac:dyDescent="0.35">
      <c r="A28" s="13" t="s">
        <v>72</v>
      </c>
      <c r="B28" s="33" t="s">
        <v>73</v>
      </c>
      <c r="C28" s="33" t="s">
        <v>74</v>
      </c>
      <c r="D28" s="14">
        <v>270000</v>
      </c>
      <c r="E28" s="15">
        <v>2545.16</v>
      </c>
      <c r="F28" s="16">
        <v>1.6E-2</v>
      </c>
      <c r="G28" s="16"/>
    </row>
    <row r="29" spans="1:7" x14ac:dyDescent="0.35">
      <c r="A29" s="13" t="s">
        <v>25</v>
      </c>
      <c r="B29" s="33" t="s">
        <v>26</v>
      </c>
      <c r="C29" s="33" t="s">
        <v>13</v>
      </c>
      <c r="D29" s="14">
        <v>179000</v>
      </c>
      <c r="E29" s="15">
        <v>2468.23</v>
      </c>
      <c r="F29" s="16">
        <v>1.55E-2</v>
      </c>
      <c r="G29" s="16"/>
    </row>
    <row r="30" spans="1:7" x14ac:dyDescent="0.35">
      <c r="A30" s="13" t="s">
        <v>538</v>
      </c>
      <c r="B30" s="33" t="s">
        <v>539</v>
      </c>
      <c r="C30" s="33" t="s">
        <v>63</v>
      </c>
      <c r="D30" s="14">
        <v>105860</v>
      </c>
      <c r="E30" s="15">
        <v>2436.79</v>
      </c>
      <c r="F30" s="16">
        <v>1.5299999999999999E-2</v>
      </c>
      <c r="G30" s="16"/>
    </row>
    <row r="31" spans="1:7" x14ac:dyDescent="0.35">
      <c r="A31" s="13" t="s">
        <v>973</v>
      </c>
      <c r="B31" s="33" t="s">
        <v>974</v>
      </c>
      <c r="C31" s="33" t="s">
        <v>523</v>
      </c>
      <c r="D31" s="14">
        <v>365737</v>
      </c>
      <c r="E31" s="15">
        <v>2393.75</v>
      </c>
      <c r="F31" s="16">
        <v>1.5100000000000001E-2</v>
      </c>
      <c r="G31" s="16"/>
    </row>
    <row r="32" spans="1:7" x14ac:dyDescent="0.35">
      <c r="A32" s="13" t="s">
        <v>98</v>
      </c>
      <c r="B32" s="33" t="s">
        <v>99</v>
      </c>
      <c r="C32" s="33" t="s">
        <v>100</v>
      </c>
      <c r="D32" s="14">
        <v>81058</v>
      </c>
      <c r="E32" s="15">
        <v>2194.3200000000002</v>
      </c>
      <c r="F32" s="16">
        <v>1.38E-2</v>
      </c>
      <c r="G32" s="16"/>
    </row>
    <row r="33" spans="1:7" x14ac:dyDescent="0.35">
      <c r="A33" s="13" t="s">
        <v>37</v>
      </c>
      <c r="B33" s="33" t="s">
        <v>38</v>
      </c>
      <c r="C33" s="33" t="s">
        <v>39</v>
      </c>
      <c r="D33" s="14">
        <v>62000</v>
      </c>
      <c r="E33" s="15">
        <v>2106.39</v>
      </c>
      <c r="F33" s="16">
        <v>1.3299999999999999E-2</v>
      </c>
      <c r="G33" s="16"/>
    </row>
    <row r="34" spans="1:7" x14ac:dyDescent="0.35">
      <c r="A34" s="13" t="s">
        <v>1017</v>
      </c>
      <c r="B34" s="33" t="s">
        <v>1018</v>
      </c>
      <c r="C34" s="33" t="s">
        <v>22</v>
      </c>
      <c r="D34" s="14">
        <v>1114022</v>
      </c>
      <c r="E34" s="15">
        <v>2088.46</v>
      </c>
      <c r="F34" s="16">
        <v>1.3100000000000001E-2</v>
      </c>
      <c r="G34" s="16"/>
    </row>
    <row r="35" spans="1:7" x14ac:dyDescent="0.35">
      <c r="A35" s="13" t="s">
        <v>23</v>
      </c>
      <c r="B35" s="33" t="s">
        <v>1526</v>
      </c>
      <c r="C35" s="33" t="s">
        <v>19</v>
      </c>
      <c r="D35" s="14">
        <v>136000</v>
      </c>
      <c r="E35" s="15">
        <v>2010.15</v>
      </c>
      <c r="F35" s="16">
        <v>1.26E-2</v>
      </c>
      <c r="G35" s="16"/>
    </row>
    <row r="36" spans="1:7" x14ac:dyDescent="0.35">
      <c r="A36" s="13" t="s">
        <v>989</v>
      </c>
      <c r="B36" s="33" t="s">
        <v>990</v>
      </c>
      <c r="C36" s="33" t="s">
        <v>29</v>
      </c>
      <c r="D36" s="14">
        <v>35128</v>
      </c>
      <c r="E36" s="15">
        <v>1986.84</v>
      </c>
      <c r="F36" s="16">
        <v>1.2500000000000001E-2</v>
      </c>
      <c r="G36" s="16"/>
    </row>
    <row r="37" spans="1:7" x14ac:dyDescent="0.35">
      <c r="A37" s="13" t="s">
        <v>75</v>
      </c>
      <c r="B37" s="33" t="s">
        <v>76</v>
      </c>
      <c r="C37" s="33" t="s">
        <v>13</v>
      </c>
      <c r="D37" s="14">
        <v>141176</v>
      </c>
      <c r="E37" s="15">
        <v>1953.73</v>
      </c>
      <c r="F37" s="16">
        <v>1.23E-2</v>
      </c>
      <c r="G37" s="16"/>
    </row>
    <row r="38" spans="1:7" x14ac:dyDescent="0.35">
      <c r="A38" s="13" t="s">
        <v>671</v>
      </c>
      <c r="B38" s="33" t="s">
        <v>672</v>
      </c>
      <c r="C38" s="33" t="s">
        <v>537</v>
      </c>
      <c r="D38" s="14">
        <v>81868</v>
      </c>
      <c r="E38" s="15">
        <v>1945.35</v>
      </c>
      <c r="F38" s="16">
        <v>1.2200000000000001E-2</v>
      </c>
      <c r="G38" s="16"/>
    </row>
    <row r="39" spans="1:7" x14ac:dyDescent="0.35">
      <c r="A39" s="13" t="s">
        <v>1533</v>
      </c>
      <c r="B39" s="33" t="s">
        <v>1534</v>
      </c>
      <c r="C39" s="33" t="s">
        <v>55</v>
      </c>
      <c r="D39" s="14">
        <v>114931</v>
      </c>
      <c r="E39" s="15">
        <v>1878.09</v>
      </c>
      <c r="F39" s="16">
        <v>1.18E-2</v>
      </c>
      <c r="G39" s="16"/>
    </row>
    <row r="40" spans="1:7" x14ac:dyDescent="0.35">
      <c r="A40" s="13" t="s">
        <v>50</v>
      </c>
      <c r="B40" s="33" t="s">
        <v>51</v>
      </c>
      <c r="C40" s="33" t="s">
        <v>52</v>
      </c>
      <c r="D40" s="14">
        <v>507672</v>
      </c>
      <c r="E40" s="15">
        <v>1800.2</v>
      </c>
      <c r="F40" s="16">
        <v>1.1299999999999999E-2</v>
      </c>
      <c r="G40" s="16"/>
    </row>
    <row r="41" spans="1:7" x14ac:dyDescent="0.35">
      <c r="A41" s="13" t="s">
        <v>1316</v>
      </c>
      <c r="B41" s="33" t="s">
        <v>1317</v>
      </c>
      <c r="C41" s="33" t="s">
        <v>74</v>
      </c>
      <c r="D41" s="14">
        <v>270000</v>
      </c>
      <c r="E41" s="15">
        <v>1767.42</v>
      </c>
      <c r="F41" s="16">
        <v>1.11E-2</v>
      </c>
      <c r="G41" s="16"/>
    </row>
    <row r="42" spans="1:7" x14ac:dyDescent="0.35">
      <c r="A42" s="13" t="s">
        <v>650</v>
      </c>
      <c r="B42" s="33" t="s">
        <v>651</v>
      </c>
      <c r="C42" s="33" t="s">
        <v>114</v>
      </c>
      <c r="D42" s="14">
        <v>222233</v>
      </c>
      <c r="E42" s="15">
        <v>1752.64</v>
      </c>
      <c r="F42" s="16">
        <v>1.0999999999999999E-2</v>
      </c>
      <c r="G42" s="16"/>
    </row>
    <row r="43" spans="1:7" x14ac:dyDescent="0.35">
      <c r="A43" s="13" t="s">
        <v>535</v>
      </c>
      <c r="B43" s="33" t="s">
        <v>536</v>
      </c>
      <c r="C43" s="33" t="s">
        <v>537</v>
      </c>
      <c r="D43" s="14">
        <v>40000</v>
      </c>
      <c r="E43" s="15">
        <v>1731</v>
      </c>
      <c r="F43" s="16">
        <v>1.09E-2</v>
      </c>
      <c r="G43" s="16"/>
    </row>
    <row r="44" spans="1:7" x14ac:dyDescent="0.35">
      <c r="A44" s="13" t="s">
        <v>1094</v>
      </c>
      <c r="B44" s="33" t="s">
        <v>1095</v>
      </c>
      <c r="C44" s="33" t="s">
        <v>13</v>
      </c>
      <c r="D44" s="14">
        <v>1331244</v>
      </c>
      <c r="E44" s="15">
        <v>1723.16</v>
      </c>
      <c r="F44" s="16">
        <v>1.0800000000000001E-2</v>
      </c>
      <c r="G44" s="16"/>
    </row>
    <row r="45" spans="1:7" x14ac:dyDescent="0.35">
      <c r="A45" s="13" t="s">
        <v>667</v>
      </c>
      <c r="B45" s="33" t="s">
        <v>668</v>
      </c>
      <c r="C45" s="33" t="s">
        <v>39</v>
      </c>
      <c r="D45" s="14">
        <v>30000</v>
      </c>
      <c r="E45" s="15">
        <v>1713</v>
      </c>
      <c r="F45" s="16">
        <v>1.0800000000000001E-2</v>
      </c>
      <c r="G45" s="16"/>
    </row>
    <row r="46" spans="1:7" x14ac:dyDescent="0.35">
      <c r="A46" s="13" t="s">
        <v>969</v>
      </c>
      <c r="B46" s="33" t="s">
        <v>970</v>
      </c>
      <c r="C46" s="33" t="s">
        <v>55</v>
      </c>
      <c r="D46" s="14">
        <v>494095</v>
      </c>
      <c r="E46" s="15">
        <v>1701.91</v>
      </c>
      <c r="F46" s="16">
        <v>1.0699999999999999E-2</v>
      </c>
      <c r="G46" s="16"/>
    </row>
    <row r="47" spans="1:7" x14ac:dyDescent="0.35">
      <c r="A47" s="13" t="s">
        <v>552</v>
      </c>
      <c r="B47" s="33" t="s">
        <v>553</v>
      </c>
      <c r="C47" s="33" t="s">
        <v>22</v>
      </c>
      <c r="D47" s="14">
        <v>425843</v>
      </c>
      <c r="E47" s="15">
        <v>1641.2</v>
      </c>
      <c r="F47" s="16">
        <v>1.03E-2</v>
      </c>
      <c r="G47" s="16"/>
    </row>
    <row r="48" spans="1:7" x14ac:dyDescent="0.35">
      <c r="A48" s="13" t="s">
        <v>948</v>
      </c>
      <c r="B48" s="33" t="s">
        <v>949</v>
      </c>
      <c r="C48" s="33" t="s">
        <v>583</v>
      </c>
      <c r="D48" s="14">
        <v>257086</v>
      </c>
      <c r="E48" s="15">
        <v>1638.67</v>
      </c>
      <c r="F48" s="16">
        <v>1.03E-2</v>
      </c>
      <c r="G48" s="16"/>
    </row>
    <row r="49" spans="1:7" x14ac:dyDescent="0.35">
      <c r="A49" s="13" t="s">
        <v>952</v>
      </c>
      <c r="B49" s="33" t="s">
        <v>953</v>
      </c>
      <c r="C49" s="33" t="s">
        <v>63</v>
      </c>
      <c r="D49" s="14">
        <v>28896</v>
      </c>
      <c r="E49" s="15">
        <v>1629.59</v>
      </c>
      <c r="F49" s="16">
        <v>1.03E-2</v>
      </c>
      <c r="G49" s="16"/>
    </row>
    <row r="50" spans="1:7" x14ac:dyDescent="0.35">
      <c r="A50" s="13" t="s">
        <v>20</v>
      </c>
      <c r="B50" s="33" t="s">
        <v>21</v>
      </c>
      <c r="C50" s="33" t="s">
        <v>22</v>
      </c>
      <c r="D50" s="14">
        <v>116491</v>
      </c>
      <c r="E50" s="15">
        <v>1623.77</v>
      </c>
      <c r="F50" s="16">
        <v>1.0200000000000001E-2</v>
      </c>
      <c r="G50" s="16"/>
    </row>
    <row r="51" spans="1:7" x14ac:dyDescent="0.35">
      <c r="A51" s="13" t="s">
        <v>548</v>
      </c>
      <c r="B51" s="33" t="s">
        <v>549</v>
      </c>
      <c r="C51" s="33" t="s">
        <v>39</v>
      </c>
      <c r="D51" s="14">
        <v>10900</v>
      </c>
      <c r="E51" s="15">
        <v>1619.41</v>
      </c>
      <c r="F51" s="16">
        <v>1.0200000000000001E-2</v>
      </c>
      <c r="G51" s="16"/>
    </row>
    <row r="52" spans="1:7" x14ac:dyDescent="0.35">
      <c r="A52" s="13" t="s">
        <v>960</v>
      </c>
      <c r="B52" s="33" t="s">
        <v>961</v>
      </c>
      <c r="C52" s="33" t="s">
        <v>962</v>
      </c>
      <c r="D52" s="14">
        <v>33547</v>
      </c>
      <c r="E52" s="15">
        <v>1619.38</v>
      </c>
      <c r="F52" s="16">
        <v>1.0200000000000001E-2</v>
      </c>
      <c r="G52" s="16"/>
    </row>
    <row r="53" spans="1:7" x14ac:dyDescent="0.35">
      <c r="A53" s="13" t="s">
        <v>586</v>
      </c>
      <c r="B53" s="33" t="s">
        <v>587</v>
      </c>
      <c r="C53" s="33" t="s">
        <v>89</v>
      </c>
      <c r="D53" s="14">
        <v>60353</v>
      </c>
      <c r="E53" s="15">
        <v>1606.42</v>
      </c>
      <c r="F53" s="16">
        <v>1.01E-2</v>
      </c>
      <c r="G53" s="16"/>
    </row>
    <row r="54" spans="1:7" x14ac:dyDescent="0.35">
      <c r="A54" s="13" t="s">
        <v>592</v>
      </c>
      <c r="B54" s="33" t="s">
        <v>593</v>
      </c>
      <c r="C54" s="33" t="s">
        <v>55</v>
      </c>
      <c r="D54" s="14">
        <v>160000</v>
      </c>
      <c r="E54" s="15">
        <v>1593.44</v>
      </c>
      <c r="F54" s="16">
        <v>0.01</v>
      </c>
      <c r="G54" s="16"/>
    </row>
    <row r="55" spans="1:7" x14ac:dyDescent="0.35">
      <c r="A55" s="13" t="s">
        <v>526</v>
      </c>
      <c r="B55" s="33" t="s">
        <v>527</v>
      </c>
      <c r="C55" s="33" t="s">
        <v>55</v>
      </c>
      <c r="D55" s="14">
        <v>555000</v>
      </c>
      <c r="E55" s="15">
        <v>1575.92</v>
      </c>
      <c r="F55" s="16">
        <v>9.9000000000000008E-3</v>
      </c>
      <c r="G55" s="16"/>
    </row>
    <row r="56" spans="1:7" x14ac:dyDescent="0.35">
      <c r="A56" s="13" t="s">
        <v>66</v>
      </c>
      <c r="B56" s="33" t="s">
        <v>67</v>
      </c>
      <c r="C56" s="33" t="s">
        <v>39</v>
      </c>
      <c r="D56" s="14">
        <v>40293</v>
      </c>
      <c r="E56" s="15">
        <v>1559.22</v>
      </c>
      <c r="F56" s="16">
        <v>9.7999999999999997E-3</v>
      </c>
      <c r="G56" s="16"/>
    </row>
    <row r="57" spans="1:7" x14ac:dyDescent="0.35">
      <c r="A57" s="13" t="s">
        <v>40</v>
      </c>
      <c r="B57" s="33" t="s">
        <v>41</v>
      </c>
      <c r="C57" s="33" t="s">
        <v>22</v>
      </c>
      <c r="D57" s="14">
        <v>355000</v>
      </c>
      <c r="E57" s="15">
        <v>1557.56</v>
      </c>
      <c r="F57" s="16">
        <v>9.7999999999999997E-3</v>
      </c>
      <c r="G57" s="16"/>
    </row>
    <row r="58" spans="1:7" x14ac:dyDescent="0.35">
      <c r="A58" s="13" t="s">
        <v>502</v>
      </c>
      <c r="B58" s="33" t="s">
        <v>503</v>
      </c>
      <c r="C58" s="33" t="s">
        <v>63</v>
      </c>
      <c r="D58" s="14">
        <v>89422</v>
      </c>
      <c r="E58" s="15">
        <v>1553.26</v>
      </c>
      <c r="F58" s="16">
        <v>9.7999999999999997E-3</v>
      </c>
      <c r="G58" s="16"/>
    </row>
    <row r="59" spans="1:7" x14ac:dyDescent="0.35">
      <c r="A59" s="13" t="s">
        <v>497</v>
      </c>
      <c r="B59" s="33" t="s">
        <v>498</v>
      </c>
      <c r="C59" s="33" t="s">
        <v>13</v>
      </c>
      <c r="D59" s="14">
        <v>474930</v>
      </c>
      <c r="E59" s="15">
        <v>1549.22</v>
      </c>
      <c r="F59" s="16">
        <v>9.7000000000000003E-3</v>
      </c>
      <c r="G59" s="16"/>
    </row>
    <row r="60" spans="1:7" x14ac:dyDescent="0.35">
      <c r="A60" s="13" t="s">
        <v>654</v>
      </c>
      <c r="B60" s="33" t="s">
        <v>655</v>
      </c>
      <c r="C60" s="33" t="s">
        <v>13</v>
      </c>
      <c r="D60" s="14">
        <v>2107882</v>
      </c>
      <c r="E60" s="15">
        <v>1548.87</v>
      </c>
      <c r="F60" s="16">
        <v>9.7000000000000003E-3</v>
      </c>
      <c r="G60" s="16"/>
    </row>
    <row r="61" spans="1:7" x14ac:dyDescent="0.35">
      <c r="A61" s="13" t="s">
        <v>932</v>
      </c>
      <c r="B61" s="33" t="s">
        <v>933</v>
      </c>
      <c r="C61" s="33" t="s">
        <v>523</v>
      </c>
      <c r="D61" s="14">
        <v>85000</v>
      </c>
      <c r="E61" s="15">
        <v>1541.39</v>
      </c>
      <c r="F61" s="16">
        <v>9.7000000000000003E-3</v>
      </c>
      <c r="G61" s="16"/>
    </row>
    <row r="62" spans="1:7" x14ac:dyDescent="0.35">
      <c r="A62" s="13" t="s">
        <v>981</v>
      </c>
      <c r="B62" s="33" t="s">
        <v>982</v>
      </c>
      <c r="C62" s="33" t="s">
        <v>55</v>
      </c>
      <c r="D62" s="14">
        <v>408681</v>
      </c>
      <c r="E62" s="15">
        <v>1529.69</v>
      </c>
      <c r="F62" s="16">
        <v>9.5999999999999992E-3</v>
      </c>
      <c r="G62" s="16"/>
    </row>
    <row r="63" spans="1:7" x14ac:dyDescent="0.35">
      <c r="A63" s="13" t="s">
        <v>1518</v>
      </c>
      <c r="B63" s="33" t="s">
        <v>1519</v>
      </c>
      <c r="C63" s="33" t="s">
        <v>106</v>
      </c>
      <c r="D63" s="14">
        <v>23917</v>
      </c>
      <c r="E63" s="15">
        <v>1496.37</v>
      </c>
      <c r="F63" s="16">
        <v>9.4000000000000004E-3</v>
      </c>
      <c r="G63" s="16"/>
    </row>
    <row r="64" spans="1:7" x14ac:dyDescent="0.35">
      <c r="A64" s="13" t="s">
        <v>1092</v>
      </c>
      <c r="B64" s="33" t="s">
        <v>1093</v>
      </c>
      <c r="C64" s="33" t="s">
        <v>19</v>
      </c>
      <c r="D64" s="14">
        <v>89160</v>
      </c>
      <c r="E64" s="15">
        <v>1432.71</v>
      </c>
      <c r="F64" s="16">
        <v>8.9999999999999993E-3</v>
      </c>
      <c r="G64" s="16"/>
    </row>
    <row r="65" spans="1:7" x14ac:dyDescent="0.35">
      <c r="A65" s="13" t="s">
        <v>979</v>
      </c>
      <c r="B65" s="33" t="s">
        <v>980</v>
      </c>
      <c r="C65" s="33" t="s">
        <v>16</v>
      </c>
      <c r="D65" s="14">
        <v>183339</v>
      </c>
      <c r="E65" s="15">
        <v>1423.35</v>
      </c>
      <c r="F65" s="16">
        <v>8.9999999999999993E-3</v>
      </c>
      <c r="G65" s="16"/>
    </row>
    <row r="66" spans="1:7" x14ac:dyDescent="0.35">
      <c r="A66" s="13" t="s">
        <v>940</v>
      </c>
      <c r="B66" s="33" t="s">
        <v>941</v>
      </c>
      <c r="C66" s="33" t="s">
        <v>55</v>
      </c>
      <c r="D66" s="14">
        <v>25823</v>
      </c>
      <c r="E66" s="15">
        <v>1422.72</v>
      </c>
      <c r="F66" s="16">
        <v>8.9999999999999993E-3</v>
      </c>
      <c r="G66" s="16"/>
    </row>
    <row r="67" spans="1:7" x14ac:dyDescent="0.35">
      <c r="A67" s="13" t="s">
        <v>602</v>
      </c>
      <c r="B67" s="33" t="s">
        <v>603</v>
      </c>
      <c r="C67" s="33" t="s">
        <v>95</v>
      </c>
      <c r="D67" s="14">
        <v>282408</v>
      </c>
      <c r="E67" s="15">
        <v>1366.57</v>
      </c>
      <c r="F67" s="16">
        <v>8.6E-3</v>
      </c>
      <c r="G67" s="16"/>
    </row>
    <row r="68" spans="1:7" x14ac:dyDescent="0.35">
      <c r="A68" s="13" t="s">
        <v>1074</v>
      </c>
      <c r="B68" s="33" t="s">
        <v>1075</v>
      </c>
      <c r="C68" s="33" t="s">
        <v>63</v>
      </c>
      <c r="D68" s="14">
        <v>4894</v>
      </c>
      <c r="E68" s="15">
        <v>1298.3800000000001</v>
      </c>
      <c r="F68" s="16">
        <v>8.2000000000000007E-3</v>
      </c>
      <c r="G68" s="16"/>
    </row>
    <row r="69" spans="1:7" x14ac:dyDescent="0.35">
      <c r="A69" s="13" t="s">
        <v>608</v>
      </c>
      <c r="B69" s="33" t="s">
        <v>609</v>
      </c>
      <c r="C69" s="33" t="s">
        <v>610</v>
      </c>
      <c r="D69" s="14">
        <v>48880</v>
      </c>
      <c r="E69" s="15">
        <v>1295.08</v>
      </c>
      <c r="F69" s="16">
        <v>8.0999999999999996E-3</v>
      </c>
      <c r="G69" s="16"/>
    </row>
    <row r="70" spans="1:7" x14ac:dyDescent="0.35">
      <c r="A70" s="13" t="s">
        <v>499</v>
      </c>
      <c r="B70" s="33" t="s">
        <v>500</v>
      </c>
      <c r="C70" s="33" t="s">
        <v>501</v>
      </c>
      <c r="D70" s="14">
        <v>94851</v>
      </c>
      <c r="E70" s="15">
        <v>1233.1600000000001</v>
      </c>
      <c r="F70" s="16">
        <v>7.7999999999999996E-3</v>
      </c>
      <c r="G70" s="16"/>
    </row>
    <row r="71" spans="1:7" x14ac:dyDescent="0.35">
      <c r="A71" s="13" t="s">
        <v>956</v>
      </c>
      <c r="B71" s="33" t="s">
        <v>957</v>
      </c>
      <c r="C71" s="33" t="s">
        <v>55</v>
      </c>
      <c r="D71" s="14">
        <v>54000</v>
      </c>
      <c r="E71" s="15">
        <v>1076.44</v>
      </c>
      <c r="F71" s="16">
        <v>6.7999999999999996E-3</v>
      </c>
      <c r="G71" s="16"/>
    </row>
    <row r="72" spans="1:7" x14ac:dyDescent="0.35">
      <c r="A72" s="13" t="s">
        <v>11</v>
      </c>
      <c r="B72" s="33" t="s">
        <v>12</v>
      </c>
      <c r="C72" s="33" t="s">
        <v>13</v>
      </c>
      <c r="D72" s="14">
        <v>99000</v>
      </c>
      <c r="E72" s="15">
        <v>878.87</v>
      </c>
      <c r="F72" s="16">
        <v>5.4999999999999997E-3</v>
      </c>
      <c r="G72" s="16"/>
    </row>
    <row r="73" spans="1:7" x14ac:dyDescent="0.35">
      <c r="A73" s="13" t="s">
        <v>895</v>
      </c>
      <c r="B73" s="33" t="s">
        <v>896</v>
      </c>
      <c r="C73" s="33" t="s">
        <v>39</v>
      </c>
      <c r="D73" s="14">
        <v>8415</v>
      </c>
      <c r="E73" s="15">
        <v>839.19</v>
      </c>
      <c r="F73" s="16">
        <v>5.3E-3</v>
      </c>
      <c r="G73" s="16"/>
    </row>
    <row r="74" spans="1:7" x14ac:dyDescent="0.35">
      <c r="A74" s="13" t="s">
        <v>604</v>
      </c>
      <c r="B74" s="33" t="s">
        <v>605</v>
      </c>
      <c r="C74" s="33" t="s">
        <v>106</v>
      </c>
      <c r="D74" s="14">
        <v>13601</v>
      </c>
      <c r="E74" s="15">
        <v>348.48</v>
      </c>
      <c r="F74" s="16">
        <v>2.2000000000000001E-3</v>
      </c>
      <c r="G74" s="16"/>
    </row>
    <row r="75" spans="1:7" x14ac:dyDescent="0.35">
      <c r="A75" s="13" t="s">
        <v>557</v>
      </c>
      <c r="B75" s="33" t="s">
        <v>558</v>
      </c>
      <c r="C75" s="33" t="s">
        <v>559</v>
      </c>
      <c r="D75" s="14">
        <v>200</v>
      </c>
      <c r="E75" s="15">
        <v>0.42</v>
      </c>
      <c r="F75" s="16">
        <v>0</v>
      </c>
      <c r="G75" s="16"/>
    </row>
    <row r="76" spans="1:7" x14ac:dyDescent="0.35">
      <c r="A76" s="17" t="s">
        <v>120</v>
      </c>
      <c r="B76" s="34"/>
      <c r="C76" s="34"/>
      <c r="D76" s="18"/>
      <c r="E76" s="37">
        <f>SUM(E8:E75)</f>
        <v>154091.41000000006</v>
      </c>
      <c r="F76" s="38">
        <f>SUM(F8:F75)</f>
        <v>0.96930000000000016</v>
      </c>
      <c r="G76" s="21"/>
    </row>
    <row r="77" spans="1:7" x14ac:dyDescent="0.35">
      <c r="A77" s="17"/>
      <c r="B77" s="34"/>
      <c r="C77" s="34"/>
      <c r="D77" s="18"/>
      <c r="E77" s="41"/>
      <c r="F77" s="21"/>
      <c r="G77" s="21"/>
    </row>
    <row r="78" spans="1:7" x14ac:dyDescent="0.35">
      <c r="A78" s="17"/>
      <c r="B78" s="34"/>
      <c r="C78" s="34"/>
      <c r="D78" s="18"/>
      <c r="E78" s="41"/>
      <c r="F78" s="21"/>
      <c r="G78" s="21"/>
    </row>
    <row r="79" spans="1:7" x14ac:dyDescent="0.35">
      <c r="A79" s="17"/>
      <c r="B79" s="34"/>
      <c r="C79" s="34"/>
      <c r="D79" s="18"/>
      <c r="E79" s="41"/>
      <c r="F79" s="21"/>
      <c r="G79" s="21"/>
    </row>
    <row r="80" spans="1:7" x14ac:dyDescent="0.35">
      <c r="A80" s="59" t="s">
        <v>171</v>
      </c>
      <c r="B80" s="34"/>
      <c r="C80" s="34"/>
      <c r="D80" s="18"/>
      <c r="E80" s="41"/>
      <c r="F80" s="21"/>
      <c r="G80" s="21"/>
    </row>
    <row r="81" spans="1:7" x14ac:dyDescent="0.35">
      <c r="A81" s="59" t="s">
        <v>641</v>
      </c>
      <c r="B81" s="33"/>
      <c r="C81" s="33"/>
      <c r="D81" s="14"/>
      <c r="E81" s="15"/>
      <c r="F81" s="16"/>
      <c r="G81" s="16"/>
    </row>
    <row r="82" spans="1:7" x14ac:dyDescent="0.35">
      <c r="A82" s="59" t="s">
        <v>642</v>
      </c>
      <c r="B82" s="33"/>
      <c r="C82" s="33"/>
      <c r="D82" s="14"/>
      <c r="E82" s="15"/>
      <c r="F82" s="16"/>
      <c r="G82" s="16"/>
    </row>
    <row r="83" spans="1:7" x14ac:dyDescent="0.35">
      <c r="A83" s="13" t="s">
        <v>643</v>
      </c>
      <c r="B83" s="33" t="s">
        <v>644</v>
      </c>
      <c r="C83" s="33" t="s">
        <v>39</v>
      </c>
      <c r="D83" s="14">
        <v>405392</v>
      </c>
      <c r="E83" s="15">
        <v>41.64</v>
      </c>
      <c r="F83" s="16">
        <v>2.9999999999999997E-4</v>
      </c>
      <c r="G83" s="16">
        <v>6.3299999999999995E-2</v>
      </c>
    </row>
    <row r="84" spans="1:7" x14ac:dyDescent="0.35">
      <c r="A84" s="17" t="s">
        <v>120</v>
      </c>
      <c r="B84" s="34"/>
      <c r="C84" s="34"/>
      <c r="D84" s="18"/>
      <c r="E84" s="15">
        <v>41.64</v>
      </c>
      <c r="F84" s="16">
        <v>2.9999999999999997E-4</v>
      </c>
      <c r="G84" s="21"/>
    </row>
    <row r="85" spans="1:7" x14ac:dyDescent="0.35">
      <c r="A85" s="24" t="s">
        <v>121</v>
      </c>
      <c r="B85" s="35"/>
      <c r="C85" s="35"/>
      <c r="D85" s="25"/>
      <c r="E85" s="37">
        <v>154133.0500000001</v>
      </c>
      <c r="F85" s="38">
        <v>0.96960000000000013</v>
      </c>
      <c r="G85" s="21"/>
    </row>
    <row r="86" spans="1:7" x14ac:dyDescent="0.35">
      <c r="A86" s="13"/>
      <c r="B86" s="33"/>
      <c r="C86" s="33"/>
      <c r="D86" s="14"/>
      <c r="E86" s="15">
        <f>E84+E76</f>
        <v>154133.05000000008</v>
      </c>
      <c r="F86" s="16">
        <f>F84+F76</f>
        <v>0.96960000000000013</v>
      </c>
      <c r="G86" s="16"/>
    </row>
    <row r="87" spans="1:7" x14ac:dyDescent="0.35">
      <c r="A87" s="17" t="s">
        <v>122</v>
      </c>
      <c r="B87" s="33"/>
      <c r="C87" s="33"/>
      <c r="D87" s="14"/>
      <c r="E87" s="15"/>
      <c r="F87" s="16"/>
      <c r="G87" s="16"/>
    </row>
    <row r="88" spans="1:7" x14ac:dyDescent="0.35">
      <c r="A88" s="17" t="s">
        <v>123</v>
      </c>
      <c r="B88" s="33"/>
      <c r="C88" s="33"/>
      <c r="D88" s="14"/>
      <c r="E88" s="15"/>
      <c r="F88" s="16"/>
      <c r="G88" s="16"/>
    </row>
    <row r="89" spans="1:7" x14ac:dyDescent="0.35">
      <c r="A89" s="13" t="s">
        <v>1541</v>
      </c>
      <c r="B89" s="33"/>
      <c r="C89" s="33" t="s">
        <v>559</v>
      </c>
      <c r="D89" s="14">
        <v>2010000</v>
      </c>
      <c r="E89" s="15">
        <v>4246.93</v>
      </c>
      <c r="F89" s="16">
        <v>2.6719E-2</v>
      </c>
      <c r="G89" s="16"/>
    </row>
    <row r="90" spans="1:7" x14ac:dyDescent="0.35">
      <c r="A90" s="17" t="s">
        <v>120</v>
      </c>
      <c r="B90" s="34"/>
      <c r="C90" s="34"/>
      <c r="D90" s="18"/>
      <c r="E90" s="37">
        <v>4246.93</v>
      </c>
      <c r="F90" s="38">
        <v>2.6719E-2</v>
      </c>
      <c r="G90" s="21"/>
    </row>
    <row r="91" spans="1:7" x14ac:dyDescent="0.35">
      <c r="A91" s="13"/>
      <c r="B91" s="33"/>
      <c r="C91" s="33"/>
      <c r="D91" s="14"/>
      <c r="E91" s="15"/>
      <c r="F91" s="16"/>
      <c r="G91" s="16"/>
    </row>
    <row r="92" spans="1:7" x14ac:dyDescent="0.35">
      <c r="A92" s="13"/>
      <c r="B92" s="33"/>
      <c r="C92" s="33"/>
      <c r="D92" s="14"/>
      <c r="E92" s="15"/>
      <c r="F92" s="16"/>
      <c r="G92" s="16"/>
    </row>
    <row r="93" spans="1:7" x14ac:dyDescent="0.35">
      <c r="A93" s="13"/>
      <c r="B93" s="33"/>
      <c r="C93" s="33"/>
      <c r="D93" s="14"/>
      <c r="E93" s="15"/>
      <c r="F93" s="16"/>
      <c r="G93" s="16"/>
    </row>
    <row r="94" spans="1:7" x14ac:dyDescent="0.35">
      <c r="A94" s="24" t="s">
        <v>121</v>
      </c>
      <c r="B94" s="35"/>
      <c r="C94" s="35"/>
      <c r="D94" s="25"/>
      <c r="E94" s="19">
        <v>4246.93</v>
      </c>
      <c r="F94" s="20">
        <v>2.6719E-2</v>
      </c>
      <c r="G94" s="21"/>
    </row>
    <row r="95" spans="1:7" x14ac:dyDescent="0.35">
      <c r="A95" s="13"/>
      <c r="B95" s="33"/>
      <c r="C95" s="33"/>
      <c r="D95" s="14"/>
      <c r="E95" s="15"/>
      <c r="F95" s="16"/>
      <c r="G95" s="16"/>
    </row>
    <row r="96" spans="1:7" x14ac:dyDescent="0.35">
      <c r="A96" s="17" t="s">
        <v>817</v>
      </c>
      <c r="B96" s="33"/>
      <c r="C96" s="33"/>
      <c r="D96" s="14"/>
      <c r="E96" s="15"/>
      <c r="F96" s="16"/>
      <c r="G96" s="16"/>
    </row>
    <row r="97" spans="1:7" x14ac:dyDescent="0.35">
      <c r="A97" s="13"/>
      <c r="B97" s="33"/>
      <c r="C97" s="33"/>
      <c r="D97" s="14"/>
      <c r="E97" s="15"/>
      <c r="F97" s="16"/>
      <c r="G97" s="16"/>
    </row>
    <row r="98" spans="1:7" x14ac:dyDescent="0.35">
      <c r="A98" s="17" t="s">
        <v>1299</v>
      </c>
      <c r="B98" s="33"/>
      <c r="C98" s="33"/>
      <c r="D98" s="14"/>
      <c r="E98" s="15"/>
      <c r="F98" s="16"/>
      <c r="G98" s="16"/>
    </row>
    <row r="99" spans="1:7" x14ac:dyDescent="0.35">
      <c r="A99" s="13" t="s">
        <v>1300</v>
      </c>
      <c r="B99" s="33" t="s">
        <v>1301</v>
      </c>
      <c r="C99" s="33" t="s">
        <v>238</v>
      </c>
      <c r="D99" s="14">
        <v>500000</v>
      </c>
      <c r="E99" s="15">
        <v>497.76</v>
      </c>
      <c r="F99" s="16">
        <v>3.0999999999999999E-3</v>
      </c>
      <c r="G99" s="16">
        <v>5.1353000000000003E-2</v>
      </c>
    </row>
    <row r="100" spans="1:7" x14ac:dyDescent="0.35">
      <c r="A100" s="13" t="s">
        <v>1302</v>
      </c>
      <c r="B100" s="33" t="s">
        <v>1303</v>
      </c>
      <c r="C100" s="33" t="s">
        <v>238</v>
      </c>
      <c r="D100" s="14">
        <v>500000</v>
      </c>
      <c r="E100" s="15">
        <v>496.24</v>
      </c>
      <c r="F100" s="16">
        <v>3.0999999999999999E-3</v>
      </c>
      <c r="G100" s="16">
        <v>5.2250999999999999E-2</v>
      </c>
    </row>
    <row r="101" spans="1:7" x14ac:dyDescent="0.35">
      <c r="A101" s="17" t="s">
        <v>120</v>
      </c>
      <c r="B101" s="34"/>
      <c r="C101" s="34"/>
      <c r="D101" s="18"/>
      <c r="E101" s="37">
        <v>994</v>
      </c>
      <c r="F101" s="38">
        <v>6.1999999999999998E-3</v>
      </c>
      <c r="G101" s="21"/>
    </row>
    <row r="102" spans="1:7" x14ac:dyDescent="0.35">
      <c r="A102" s="13"/>
      <c r="B102" s="33"/>
      <c r="C102" s="33"/>
      <c r="D102" s="14"/>
      <c r="E102" s="15"/>
      <c r="F102" s="16"/>
      <c r="G102" s="16"/>
    </row>
    <row r="103" spans="1:7" x14ac:dyDescent="0.35">
      <c r="A103" s="24" t="s">
        <v>121</v>
      </c>
      <c r="B103" s="35"/>
      <c r="C103" s="35"/>
      <c r="D103" s="25"/>
      <c r="E103" s="19">
        <v>994</v>
      </c>
      <c r="F103" s="20">
        <v>6.1999999999999998E-3</v>
      </c>
      <c r="G103" s="21"/>
    </row>
    <row r="104" spans="1:7" x14ac:dyDescent="0.35">
      <c r="A104" s="13"/>
      <c r="B104" s="33"/>
      <c r="C104" s="33"/>
      <c r="D104" s="14"/>
      <c r="E104" s="15"/>
      <c r="F104" s="16"/>
      <c r="G104" s="16"/>
    </row>
    <row r="105" spans="1:7" x14ac:dyDescent="0.35">
      <c r="A105" s="13"/>
      <c r="B105" s="33"/>
      <c r="C105" s="33"/>
      <c r="D105" s="14"/>
      <c r="E105" s="15"/>
      <c r="F105" s="16"/>
      <c r="G105" s="16"/>
    </row>
    <row r="106" spans="1:7" x14ac:dyDescent="0.35">
      <c r="A106" s="17" t="s">
        <v>262</v>
      </c>
      <c r="B106" s="33"/>
      <c r="C106" s="33"/>
      <c r="D106" s="14"/>
      <c r="E106" s="15"/>
      <c r="F106" s="16"/>
      <c r="G106" s="16"/>
    </row>
    <row r="107" spans="1:7" x14ac:dyDescent="0.35">
      <c r="A107" s="13" t="s">
        <v>263</v>
      </c>
      <c r="B107" s="33"/>
      <c r="C107" s="33"/>
      <c r="D107" s="14"/>
      <c r="E107" s="15">
        <v>4203.3</v>
      </c>
      <c r="F107" s="16">
        <v>2.64E-2</v>
      </c>
      <c r="G107" s="16">
        <v>4.9306000000000003E-2</v>
      </c>
    </row>
    <row r="108" spans="1:7" x14ac:dyDescent="0.35">
      <c r="A108" s="17" t="s">
        <v>120</v>
      </c>
      <c r="B108" s="34"/>
      <c r="C108" s="34"/>
      <c r="D108" s="18"/>
      <c r="E108" s="37">
        <v>4203.3</v>
      </c>
      <c r="F108" s="38">
        <v>2.64E-2</v>
      </c>
      <c r="G108" s="21"/>
    </row>
    <row r="109" spans="1:7" x14ac:dyDescent="0.35">
      <c r="A109" s="13"/>
      <c r="B109" s="33"/>
      <c r="C109" s="33"/>
      <c r="D109" s="14"/>
      <c r="E109" s="15"/>
      <c r="F109" s="16"/>
      <c r="G109" s="16"/>
    </row>
    <row r="110" spans="1:7" x14ac:dyDescent="0.35">
      <c r="A110" s="24" t="s">
        <v>121</v>
      </c>
      <c r="B110" s="35"/>
      <c r="C110" s="35"/>
      <c r="D110" s="25"/>
      <c r="E110" s="19">
        <v>4203.3</v>
      </c>
      <c r="F110" s="20">
        <v>2.64E-2</v>
      </c>
      <c r="G110" s="21"/>
    </row>
    <row r="111" spans="1:7" x14ac:dyDescent="0.35">
      <c r="A111" s="13" t="s">
        <v>264</v>
      </c>
      <c r="B111" s="33"/>
      <c r="C111" s="33"/>
      <c r="D111" s="14"/>
      <c r="E111" s="15">
        <v>1.1356040999999999</v>
      </c>
      <c r="F111" s="16">
        <v>6.9999999999999999E-6</v>
      </c>
      <c r="G111" s="16"/>
    </row>
    <row r="112" spans="1:7" x14ac:dyDescent="0.35">
      <c r="A112" s="13" t="s">
        <v>265</v>
      </c>
      <c r="B112" s="33"/>
      <c r="C112" s="33"/>
      <c r="D112" s="14"/>
      <c r="E112" s="26">
        <v>-388.11560409999998</v>
      </c>
      <c r="F112" s="27">
        <v>-2.2070000000000002E-3</v>
      </c>
      <c r="G112" s="16">
        <v>4.9306000000000003E-2</v>
      </c>
    </row>
    <row r="113" spans="1:7" x14ac:dyDescent="0.35">
      <c r="A113" s="28" t="s">
        <v>266</v>
      </c>
      <c r="B113" s="36"/>
      <c r="C113" s="36"/>
      <c r="D113" s="29"/>
      <c r="E113" s="30">
        <v>158943.37</v>
      </c>
      <c r="F113" s="31">
        <v>1</v>
      </c>
      <c r="G113" s="31"/>
    </row>
    <row r="115" spans="1:7" x14ac:dyDescent="0.35">
      <c r="A115" s="1" t="s">
        <v>267</v>
      </c>
    </row>
    <row r="118" spans="1:7" x14ac:dyDescent="0.35">
      <c r="A118" s="1" t="s">
        <v>269</v>
      </c>
    </row>
    <row r="119" spans="1:7" x14ac:dyDescent="0.35">
      <c r="A119" s="48" t="s">
        <v>270</v>
      </c>
      <c r="B119" s="3" t="s">
        <v>248</v>
      </c>
    </row>
    <row r="120" spans="1:7" x14ac:dyDescent="0.35">
      <c r="A120" t="s">
        <v>271</v>
      </c>
    </row>
    <row r="121" spans="1:7" x14ac:dyDescent="0.35">
      <c r="A121" t="s">
        <v>272</v>
      </c>
      <c r="B121" t="s">
        <v>273</v>
      </c>
      <c r="C121" t="s">
        <v>273</v>
      </c>
    </row>
    <row r="122" spans="1:7" x14ac:dyDescent="0.35">
      <c r="B122" s="49">
        <v>46052</v>
      </c>
      <c r="C122" s="49">
        <v>46080</v>
      </c>
    </row>
    <row r="123" spans="1:7" x14ac:dyDescent="0.35">
      <c r="A123" t="s">
        <v>274</v>
      </c>
      <c r="B123">
        <v>9.0274999999999999</v>
      </c>
      <c r="C123">
        <v>9.2971000000000004</v>
      </c>
    </row>
    <row r="124" spans="1:7" x14ac:dyDescent="0.35">
      <c r="A124" t="s">
        <v>275</v>
      </c>
      <c r="B124">
        <v>9.0274999999999999</v>
      </c>
      <c r="C124">
        <v>9.2971000000000004</v>
      </c>
    </row>
    <row r="125" spans="1:7" x14ac:dyDescent="0.35">
      <c r="A125" t="s">
        <v>276</v>
      </c>
      <c r="B125">
        <v>8.8085000000000004</v>
      </c>
      <c r="C125">
        <v>9.0609999999999999</v>
      </c>
    </row>
    <row r="126" spans="1:7" x14ac:dyDescent="0.35">
      <c r="A126" t="s">
        <v>277</v>
      </c>
      <c r="B126">
        <v>8.8085000000000004</v>
      </c>
      <c r="C126">
        <v>9.0609999999999999</v>
      </c>
    </row>
    <row r="128" spans="1:7" x14ac:dyDescent="0.35">
      <c r="A128" t="s">
        <v>278</v>
      </c>
      <c r="B128" s="3" t="s">
        <v>248</v>
      </c>
    </row>
    <row r="129" spans="1:4" x14ac:dyDescent="0.35">
      <c r="A129" t="s">
        <v>279</v>
      </c>
      <c r="B129" s="3" t="s">
        <v>248</v>
      </c>
    </row>
    <row r="130" spans="1:4" ht="29" customHeight="1" x14ac:dyDescent="0.35">
      <c r="A130" s="48" t="s">
        <v>280</v>
      </c>
      <c r="B130" s="3" t="s">
        <v>248</v>
      </c>
    </row>
    <row r="131" spans="1:4" ht="29" customHeight="1" x14ac:dyDescent="0.35">
      <c r="A131" s="48" t="s">
        <v>281</v>
      </c>
      <c r="B131" s="3" t="s">
        <v>248</v>
      </c>
    </row>
    <row r="132" spans="1:4" x14ac:dyDescent="0.35">
      <c r="A132" t="s">
        <v>283</v>
      </c>
      <c r="B132" s="50">
        <v>1.9758</v>
      </c>
    </row>
    <row r="133" spans="1:4" ht="43.5" customHeight="1" x14ac:dyDescent="0.35">
      <c r="A133" s="48" t="s">
        <v>284</v>
      </c>
      <c r="B133" s="3">
        <v>4246.9290000000001</v>
      </c>
    </row>
    <row r="134" spans="1:4" x14ac:dyDescent="0.35">
      <c r="B134" s="3"/>
    </row>
    <row r="135" spans="1:4" ht="29" customHeight="1" x14ac:dyDescent="0.35">
      <c r="A135" s="48" t="s">
        <v>285</v>
      </c>
      <c r="B135" s="3" t="s">
        <v>248</v>
      </c>
    </row>
    <row r="136" spans="1:4" ht="29" customHeight="1" x14ac:dyDescent="0.35">
      <c r="A136" s="48" t="s">
        <v>286</v>
      </c>
      <c r="B136" t="s">
        <v>248</v>
      </c>
    </row>
    <row r="137" spans="1:4" ht="29" customHeight="1" x14ac:dyDescent="0.35">
      <c r="A137" s="48" t="s">
        <v>287</v>
      </c>
      <c r="B137" s="3" t="s">
        <v>248</v>
      </c>
    </row>
    <row r="138" spans="1:4" ht="29" customHeight="1" x14ac:dyDescent="0.35">
      <c r="A138" s="48" t="s">
        <v>288</v>
      </c>
      <c r="B138" s="3" t="s">
        <v>248</v>
      </c>
    </row>
    <row r="140" spans="1:4" ht="70" customHeight="1" x14ac:dyDescent="0.35">
      <c r="A140" s="75" t="s">
        <v>298</v>
      </c>
      <c r="B140" s="75" t="s">
        <v>299</v>
      </c>
      <c r="C140" s="75" t="s">
        <v>300</v>
      </c>
      <c r="D140" s="75" t="s">
        <v>301</v>
      </c>
    </row>
    <row r="141" spans="1:4" ht="70" customHeight="1" x14ac:dyDescent="0.35">
      <c r="A141" s="75" t="s">
        <v>2054</v>
      </c>
      <c r="B141" s="75"/>
      <c r="C141" s="75" t="s">
        <v>314</v>
      </c>
      <c r="D141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51"/>
  <sheetViews>
    <sheetView showGridLines="0" workbookViewId="0">
      <pane ySplit="4" topLeftCell="A64" activePane="bottomLeft" state="frozen"/>
      <selection pane="bottomLeft" activeCell="G87" sqref="G87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2055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2056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1262832</v>
      </c>
      <c r="E8" s="15">
        <v>11210.79</v>
      </c>
      <c r="F8" s="16">
        <v>7.5899999999999995E-2</v>
      </c>
      <c r="G8" s="16"/>
    </row>
    <row r="9" spans="1:8" x14ac:dyDescent="0.35">
      <c r="A9" s="13" t="s">
        <v>25</v>
      </c>
      <c r="B9" s="33" t="s">
        <v>26</v>
      </c>
      <c r="C9" s="33" t="s">
        <v>13</v>
      </c>
      <c r="D9" s="14">
        <v>709623</v>
      </c>
      <c r="E9" s="15">
        <v>9784.99</v>
      </c>
      <c r="F9" s="16">
        <v>6.6299999999999998E-2</v>
      </c>
      <c r="G9" s="16"/>
    </row>
    <row r="10" spans="1:8" x14ac:dyDescent="0.35">
      <c r="A10" s="13" t="s">
        <v>20</v>
      </c>
      <c r="B10" s="33" t="s">
        <v>21</v>
      </c>
      <c r="C10" s="33" t="s">
        <v>22</v>
      </c>
      <c r="D10" s="14">
        <v>584206</v>
      </c>
      <c r="E10" s="15">
        <v>8143.25</v>
      </c>
      <c r="F10" s="16">
        <v>5.5100000000000003E-2</v>
      </c>
      <c r="G10" s="16"/>
    </row>
    <row r="11" spans="1:8" x14ac:dyDescent="0.35">
      <c r="A11" s="13" t="s">
        <v>486</v>
      </c>
      <c r="B11" s="33" t="s">
        <v>487</v>
      </c>
      <c r="C11" s="33" t="s">
        <v>488</v>
      </c>
      <c r="D11" s="14">
        <v>150176</v>
      </c>
      <c r="E11" s="15">
        <v>6424.98</v>
      </c>
      <c r="F11" s="16">
        <v>4.3499999999999997E-2</v>
      </c>
      <c r="G11" s="16"/>
    </row>
    <row r="12" spans="1:8" x14ac:dyDescent="0.35">
      <c r="A12" s="13" t="s">
        <v>489</v>
      </c>
      <c r="B12" s="33" t="s">
        <v>490</v>
      </c>
      <c r="C12" s="33" t="s">
        <v>13</v>
      </c>
      <c r="D12" s="14">
        <v>489173</v>
      </c>
      <c r="E12" s="15">
        <v>5878.39</v>
      </c>
      <c r="F12" s="16">
        <v>3.9800000000000002E-2</v>
      </c>
      <c r="G12" s="16"/>
    </row>
    <row r="13" spans="1:8" x14ac:dyDescent="0.35">
      <c r="A13" s="13" t="s">
        <v>23</v>
      </c>
      <c r="B13" s="33" t="s">
        <v>24</v>
      </c>
      <c r="C13" s="33" t="s">
        <v>19</v>
      </c>
      <c r="D13" s="14">
        <v>283539</v>
      </c>
      <c r="E13" s="15">
        <v>5328.55</v>
      </c>
      <c r="F13" s="16">
        <v>3.61E-2</v>
      </c>
      <c r="G13" s="16"/>
    </row>
    <row r="14" spans="1:8" x14ac:dyDescent="0.35">
      <c r="A14" s="13" t="s">
        <v>592</v>
      </c>
      <c r="B14" s="33" t="s">
        <v>593</v>
      </c>
      <c r="C14" s="33" t="s">
        <v>55</v>
      </c>
      <c r="D14" s="14">
        <v>489513</v>
      </c>
      <c r="E14" s="15">
        <v>4875.0600000000004</v>
      </c>
      <c r="F14" s="16">
        <v>3.3000000000000002E-2</v>
      </c>
      <c r="G14" s="16"/>
    </row>
    <row r="15" spans="1:8" x14ac:dyDescent="0.35">
      <c r="A15" s="13" t="s">
        <v>37</v>
      </c>
      <c r="B15" s="33" t="s">
        <v>38</v>
      </c>
      <c r="C15" s="33" t="s">
        <v>39</v>
      </c>
      <c r="D15" s="14">
        <v>140000</v>
      </c>
      <c r="E15" s="15">
        <v>4756.3599999999997</v>
      </c>
      <c r="F15" s="16">
        <v>3.2199999999999999E-2</v>
      </c>
      <c r="G15" s="16"/>
    </row>
    <row r="16" spans="1:8" x14ac:dyDescent="0.35">
      <c r="A16" s="13" t="s">
        <v>499</v>
      </c>
      <c r="B16" s="33" t="s">
        <v>500</v>
      </c>
      <c r="C16" s="33" t="s">
        <v>501</v>
      </c>
      <c r="D16" s="14">
        <v>315433</v>
      </c>
      <c r="E16" s="15">
        <v>4100.9399999999996</v>
      </c>
      <c r="F16" s="16">
        <v>2.7799999999999998E-2</v>
      </c>
      <c r="G16" s="16"/>
    </row>
    <row r="17" spans="1:7" x14ac:dyDescent="0.35">
      <c r="A17" s="13" t="s">
        <v>75</v>
      </c>
      <c r="B17" s="33" t="s">
        <v>76</v>
      </c>
      <c r="C17" s="33" t="s">
        <v>13</v>
      </c>
      <c r="D17" s="14">
        <v>270000</v>
      </c>
      <c r="E17" s="15">
        <v>3736.53</v>
      </c>
      <c r="F17" s="16">
        <v>2.53E-2</v>
      </c>
      <c r="G17" s="16"/>
    </row>
    <row r="18" spans="1:7" x14ac:dyDescent="0.35">
      <c r="A18" s="13" t="s">
        <v>495</v>
      </c>
      <c r="B18" s="33" t="s">
        <v>496</v>
      </c>
      <c r="C18" s="33" t="s">
        <v>79</v>
      </c>
      <c r="D18" s="14">
        <v>862960</v>
      </c>
      <c r="E18" s="15">
        <v>3295.64</v>
      </c>
      <c r="F18" s="16">
        <v>2.23E-2</v>
      </c>
      <c r="G18" s="16"/>
    </row>
    <row r="19" spans="1:7" x14ac:dyDescent="0.35">
      <c r="A19" s="13" t="s">
        <v>58</v>
      </c>
      <c r="B19" s="33" t="s">
        <v>59</v>
      </c>
      <c r="C19" s="33" t="s">
        <v>60</v>
      </c>
      <c r="D19" s="14">
        <v>1000000</v>
      </c>
      <c r="E19" s="15">
        <v>3136</v>
      </c>
      <c r="F19" s="16">
        <v>2.12E-2</v>
      </c>
      <c r="G19" s="16"/>
    </row>
    <row r="20" spans="1:7" x14ac:dyDescent="0.35">
      <c r="A20" s="13" t="s">
        <v>535</v>
      </c>
      <c r="B20" s="33" t="s">
        <v>536</v>
      </c>
      <c r="C20" s="33" t="s">
        <v>537</v>
      </c>
      <c r="D20" s="14">
        <v>71201</v>
      </c>
      <c r="E20" s="15">
        <v>3081.22</v>
      </c>
      <c r="F20" s="16">
        <v>2.0899999999999998E-2</v>
      </c>
      <c r="G20" s="16"/>
    </row>
    <row r="21" spans="1:7" x14ac:dyDescent="0.35">
      <c r="A21" s="13" t="s">
        <v>56</v>
      </c>
      <c r="B21" s="33" t="s">
        <v>57</v>
      </c>
      <c r="C21" s="33" t="s">
        <v>29</v>
      </c>
      <c r="D21" s="14">
        <v>21128</v>
      </c>
      <c r="E21" s="15">
        <v>2678.4</v>
      </c>
      <c r="F21" s="16">
        <v>1.8100000000000002E-2</v>
      </c>
      <c r="G21" s="16"/>
    </row>
    <row r="22" spans="1:7" x14ac:dyDescent="0.35">
      <c r="A22" s="13" t="s">
        <v>993</v>
      </c>
      <c r="B22" s="33" t="s">
        <v>994</v>
      </c>
      <c r="C22" s="33" t="s">
        <v>74</v>
      </c>
      <c r="D22" s="14">
        <v>34112</v>
      </c>
      <c r="E22" s="15">
        <v>2668.07</v>
      </c>
      <c r="F22" s="16">
        <v>1.8100000000000002E-2</v>
      </c>
      <c r="G22" s="16"/>
    </row>
    <row r="23" spans="1:7" x14ac:dyDescent="0.35">
      <c r="A23" s="13" t="s">
        <v>493</v>
      </c>
      <c r="B23" s="33" t="s">
        <v>494</v>
      </c>
      <c r="C23" s="33" t="s">
        <v>55</v>
      </c>
      <c r="D23" s="14">
        <v>72786</v>
      </c>
      <c r="E23" s="15">
        <v>2440.88</v>
      </c>
      <c r="F23" s="16">
        <v>1.6500000000000001E-2</v>
      </c>
      <c r="G23" s="16"/>
    </row>
    <row r="24" spans="1:7" x14ac:dyDescent="0.35">
      <c r="A24" s="13" t="s">
        <v>548</v>
      </c>
      <c r="B24" s="33" t="s">
        <v>549</v>
      </c>
      <c r="C24" s="33" t="s">
        <v>39</v>
      </c>
      <c r="D24" s="14">
        <v>16270</v>
      </c>
      <c r="E24" s="15">
        <v>2417.23</v>
      </c>
      <c r="F24" s="16">
        <v>1.6400000000000001E-2</v>
      </c>
      <c r="G24" s="16"/>
    </row>
    <row r="25" spans="1:7" x14ac:dyDescent="0.35">
      <c r="A25" s="13" t="s">
        <v>1001</v>
      </c>
      <c r="B25" s="33" t="s">
        <v>1002</v>
      </c>
      <c r="C25" s="33" t="s">
        <v>523</v>
      </c>
      <c r="D25" s="14">
        <v>300181</v>
      </c>
      <c r="E25" s="15">
        <v>2147.19</v>
      </c>
      <c r="F25" s="16">
        <v>1.4500000000000001E-2</v>
      </c>
      <c r="G25" s="16"/>
    </row>
    <row r="26" spans="1:7" x14ac:dyDescent="0.35">
      <c r="A26" s="13" t="s">
        <v>575</v>
      </c>
      <c r="B26" s="33" t="s">
        <v>576</v>
      </c>
      <c r="C26" s="33" t="s">
        <v>13</v>
      </c>
      <c r="D26" s="14">
        <v>200000</v>
      </c>
      <c r="E26" s="15">
        <v>1981</v>
      </c>
      <c r="F26" s="16">
        <v>1.34E-2</v>
      </c>
      <c r="G26" s="16"/>
    </row>
    <row r="27" spans="1:7" x14ac:dyDescent="0.35">
      <c r="A27" s="13" t="s">
        <v>115</v>
      </c>
      <c r="B27" s="33" t="s">
        <v>116</v>
      </c>
      <c r="C27" s="33" t="s">
        <v>13</v>
      </c>
      <c r="D27" s="14">
        <v>590000</v>
      </c>
      <c r="E27" s="15">
        <v>1899.51</v>
      </c>
      <c r="F27" s="16">
        <v>1.29E-2</v>
      </c>
      <c r="G27" s="16"/>
    </row>
    <row r="28" spans="1:7" x14ac:dyDescent="0.35">
      <c r="A28" s="13" t="s">
        <v>567</v>
      </c>
      <c r="B28" s="33" t="s">
        <v>568</v>
      </c>
      <c r="C28" s="33" t="s">
        <v>13</v>
      </c>
      <c r="D28" s="14">
        <v>1180000</v>
      </c>
      <c r="E28" s="15">
        <v>1856.97</v>
      </c>
      <c r="F28" s="16">
        <v>1.26E-2</v>
      </c>
      <c r="G28" s="16"/>
    </row>
    <row r="29" spans="1:7" x14ac:dyDescent="0.35">
      <c r="A29" s="13" t="s">
        <v>677</v>
      </c>
      <c r="B29" s="33" t="s">
        <v>678</v>
      </c>
      <c r="C29" s="33" t="s">
        <v>562</v>
      </c>
      <c r="D29" s="14">
        <v>45850</v>
      </c>
      <c r="E29" s="15">
        <v>1765.32</v>
      </c>
      <c r="F29" s="16">
        <v>1.2E-2</v>
      </c>
      <c r="G29" s="16"/>
    </row>
    <row r="30" spans="1:7" x14ac:dyDescent="0.35">
      <c r="A30" s="13" t="s">
        <v>504</v>
      </c>
      <c r="B30" s="33" t="s">
        <v>505</v>
      </c>
      <c r="C30" s="33" t="s">
        <v>63</v>
      </c>
      <c r="D30" s="14">
        <v>40419</v>
      </c>
      <c r="E30" s="15">
        <v>1751.48</v>
      </c>
      <c r="F30" s="16">
        <v>1.1900000000000001E-2</v>
      </c>
      <c r="G30" s="16"/>
    </row>
    <row r="31" spans="1:7" x14ac:dyDescent="0.35">
      <c r="A31" s="13" t="s">
        <v>502</v>
      </c>
      <c r="B31" s="33" t="s">
        <v>503</v>
      </c>
      <c r="C31" s="33" t="s">
        <v>63</v>
      </c>
      <c r="D31" s="14">
        <v>100000</v>
      </c>
      <c r="E31" s="15">
        <v>1737</v>
      </c>
      <c r="F31" s="16">
        <v>1.18E-2</v>
      </c>
      <c r="G31" s="16"/>
    </row>
    <row r="32" spans="1:7" x14ac:dyDescent="0.35">
      <c r="A32" s="13" t="s">
        <v>540</v>
      </c>
      <c r="B32" s="33" t="s">
        <v>541</v>
      </c>
      <c r="C32" s="33" t="s">
        <v>501</v>
      </c>
      <c r="D32" s="14">
        <v>61954</v>
      </c>
      <c r="E32" s="15">
        <v>1633.97</v>
      </c>
      <c r="F32" s="16">
        <v>1.11E-2</v>
      </c>
      <c r="G32" s="16"/>
    </row>
    <row r="33" spans="1:7" x14ac:dyDescent="0.35">
      <c r="A33" s="13" t="s">
        <v>538</v>
      </c>
      <c r="B33" s="33" t="s">
        <v>539</v>
      </c>
      <c r="C33" s="33" t="s">
        <v>63</v>
      </c>
      <c r="D33" s="14">
        <v>69376</v>
      </c>
      <c r="E33" s="15">
        <v>1596.97</v>
      </c>
      <c r="F33" s="16">
        <v>1.0800000000000001E-2</v>
      </c>
      <c r="G33" s="16"/>
    </row>
    <row r="34" spans="1:7" x14ac:dyDescent="0.35">
      <c r="A34" s="13" t="s">
        <v>533</v>
      </c>
      <c r="B34" s="33" t="s">
        <v>534</v>
      </c>
      <c r="C34" s="33" t="s">
        <v>501</v>
      </c>
      <c r="D34" s="14">
        <v>113450</v>
      </c>
      <c r="E34" s="15">
        <v>1540.42</v>
      </c>
      <c r="F34" s="16">
        <v>1.04E-2</v>
      </c>
      <c r="G34" s="16"/>
    </row>
    <row r="35" spans="1:7" x14ac:dyDescent="0.35">
      <c r="A35" s="13" t="s">
        <v>104</v>
      </c>
      <c r="B35" s="33" t="s">
        <v>105</v>
      </c>
      <c r="C35" s="33" t="s">
        <v>106</v>
      </c>
      <c r="D35" s="14">
        <v>102171</v>
      </c>
      <c r="E35" s="15">
        <v>1524.39</v>
      </c>
      <c r="F35" s="16">
        <v>1.03E-2</v>
      </c>
      <c r="G35" s="16"/>
    </row>
    <row r="36" spans="1:7" x14ac:dyDescent="0.35">
      <c r="A36" s="13" t="s">
        <v>1025</v>
      </c>
      <c r="B36" s="33" t="s">
        <v>1026</v>
      </c>
      <c r="C36" s="33" t="s">
        <v>89</v>
      </c>
      <c r="D36" s="14">
        <v>34910</v>
      </c>
      <c r="E36" s="15">
        <v>1521.1</v>
      </c>
      <c r="F36" s="16">
        <v>1.03E-2</v>
      </c>
      <c r="G36" s="16"/>
    </row>
    <row r="37" spans="1:7" x14ac:dyDescent="0.35">
      <c r="A37" s="13" t="s">
        <v>650</v>
      </c>
      <c r="B37" s="33" t="s">
        <v>651</v>
      </c>
      <c r="C37" s="33" t="s">
        <v>114</v>
      </c>
      <c r="D37" s="14">
        <v>180000</v>
      </c>
      <c r="E37" s="15">
        <v>1419.57</v>
      </c>
      <c r="F37" s="16">
        <v>9.5999999999999992E-3</v>
      </c>
      <c r="G37" s="16"/>
    </row>
    <row r="38" spans="1:7" x14ac:dyDescent="0.35">
      <c r="A38" s="13" t="s">
        <v>550</v>
      </c>
      <c r="B38" s="33" t="s">
        <v>551</v>
      </c>
      <c r="C38" s="33" t="s">
        <v>60</v>
      </c>
      <c r="D38" s="14">
        <v>56993</v>
      </c>
      <c r="E38" s="15">
        <v>1332.55</v>
      </c>
      <c r="F38" s="16">
        <v>8.9999999999999993E-3</v>
      </c>
      <c r="G38" s="16"/>
    </row>
    <row r="39" spans="1:7" x14ac:dyDescent="0.35">
      <c r="A39" s="13" t="s">
        <v>66</v>
      </c>
      <c r="B39" s="33" t="s">
        <v>67</v>
      </c>
      <c r="C39" s="33" t="s">
        <v>39</v>
      </c>
      <c r="D39" s="14">
        <v>34195</v>
      </c>
      <c r="E39" s="15">
        <v>1323.24</v>
      </c>
      <c r="F39" s="16">
        <v>8.9999999999999993E-3</v>
      </c>
      <c r="G39" s="16"/>
    </row>
    <row r="40" spans="1:7" x14ac:dyDescent="0.35">
      <c r="A40" s="13" t="s">
        <v>960</v>
      </c>
      <c r="B40" s="33" t="s">
        <v>961</v>
      </c>
      <c r="C40" s="33" t="s">
        <v>962</v>
      </c>
      <c r="D40" s="14">
        <v>25403</v>
      </c>
      <c r="E40" s="15">
        <v>1226.25</v>
      </c>
      <c r="F40" s="16">
        <v>8.3000000000000001E-3</v>
      </c>
      <c r="G40" s="16"/>
    </row>
    <row r="41" spans="1:7" x14ac:dyDescent="0.35">
      <c r="A41" s="13" t="s">
        <v>924</v>
      </c>
      <c r="B41" s="33" t="s">
        <v>925</v>
      </c>
      <c r="C41" s="33" t="s">
        <v>19</v>
      </c>
      <c r="D41" s="14">
        <v>269502</v>
      </c>
      <c r="E41" s="15">
        <v>1226.0999999999999</v>
      </c>
      <c r="F41" s="16">
        <v>8.3000000000000001E-3</v>
      </c>
      <c r="G41" s="16"/>
    </row>
    <row r="42" spans="1:7" x14ac:dyDescent="0.35">
      <c r="A42" s="13" t="s">
        <v>1740</v>
      </c>
      <c r="B42" s="33" t="s">
        <v>1741</v>
      </c>
      <c r="C42" s="33" t="s">
        <v>63</v>
      </c>
      <c r="D42" s="14">
        <v>55000</v>
      </c>
      <c r="E42" s="15">
        <v>1129.43</v>
      </c>
      <c r="F42" s="16">
        <v>7.6E-3</v>
      </c>
      <c r="G42" s="16"/>
    </row>
    <row r="43" spans="1:7" x14ac:dyDescent="0.35">
      <c r="A43" s="13" t="s">
        <v>521</v>
      </c>
      <c r="B43" s="33" t="s">
        <v>522</v>
      </c>
      <c r="C43" s="33" t="s">
        <v>523</v>
      </c>
      <c r="D43" s="14">
        <v>55000</v>
      </c>
      <c r="E43" s="15">
        <v>1120.46</v>
      </c>
      <c r="F43" s="16">
        <v>7.6E-3</v>
      </c>
      <c r="G43" s="16"/>
    </row>
    <row r="44" spans="1:7" x14ac:dyDescent="0.35">
      <c r="A44" s="13" t="s">
        <v>110</v>
      </c>
      <c r="B44" s="33" t="s">
        <v>111</v>
      </c>
      <c r="C44" s="33" t="s">
        <v>52</v>
      </c>
      <c r="D44" s="14">
        <v>120000</v>
      </c>
      <c r="E44" s="15">
        <v>1109.6400000000001</v>
      </c>
      <c r="F44" s="16">
        <v>7.4999999999999997E-3</v>
      </c>
      <c r="G44" s="16"/>
    </row>
    <row r="45" spans="1:7" x14ac:dyDescent="0.35">
      <c r="A45" s="13" t="s">
        <v>665</v>
      </c>
      <c r="B45" s="33" t="s">
        <v>666</v>
      </c>
      <c r="C45" s="33" t="s">
        <v>532</v>
      </c>
      <c r="D45" s="14">
        <v>82465</v>
      </c>
      <c r="E45" s="15">
        <v>1065.2</v>
      </c>
      <c r="F45" s="16">
        <v>7.1999999999999998E-3</v>
      </c>
      <c r="G45" s="16"/>
    </row>
    <row r="46" spans="1:7" x14ac:dyDescent="0.35">
      <c r="A46" s="13" t="s">
        <v>911</v>
      </c>
      <c r="B46" s="33" t="s">
        <v>912</v>
      </c>
      <c r="C46" s="33" t="s">
        <v>109</v>
      </c>
      <c r="D46" s="14">
        <v>86329</v>
      </c>
      <c r="E46" s="15">
        <v>1051.06</v>
      </c>
      <c r="F46" s="16">
        <v>7.1000000000000004E-3</v>
      </c>
      <c r="G46" s="16"/>
    </row>
    <row r="47" spans="1:7" x14ac:dyDescent="0.35">
      <c r="A47" s="13" t="s">
        <v>42</v>
      </c>
      <c r="B47" s="33" t="s">
        <v>43</v>
      </c>
      <c r="C47" s="33" t="s">
        <v>44</v>
      </c>
      <c r="D47" s="14">
        <v>425194</v>
      </c>
      <c r="E47" s="15">
        <v>1047.25</v>
      </c>
      <c r="F47" s="16">
        <v>7.1000000000000004E-3</v>
      </c>
      <c r="G47" s="16"/>
    </row>
    <row r="48" spans="1:7" x14ac:dyDescent="0.35">
      <c r="A48" s="13" t="s">
        <v>112</v>
      </c>
      <c r="B48" s="33" t="s">
        <v>113</v>
      </c>
      <c r="C48" s="33" t="s">
        <v>114</v>
      </c>
      <c r="D48" s="14">
        <v>90967</v>
      </c>
      <c r="E48" s="15">
        <v>1037.93</v>
      </c>
      <c r="F48" s="16">
        <v>7.0000000000000001E-3</v>
      </c>
      <c r="G48" s="16"/>
    </row>
    <row r="49" spans="1:7" x14ac:dyDescent="0.35">
      <c r="A49" s="13" t="s">
        <v>673</v>
      </c>
      <c r="B49" s="33" t="s">
        <v>674</v>
      </c>
      <c r="C49" s="33" t="s">
        <v>532</v>
      </c>
      <c r="D49" s="14">
        <v>16822</v>
      </c>
      <c r="E49" s="15">
        <v>1009.74</v>
      </c>
      <c r="F49" s="16">
        <v>6.7999999999999996E-3</v>
      </c>
      <c r="G49" s="16"/>
    </row>
    <row r="50" spans="1:7" x14ac:dyDescent="0.35">
      <c r="A50" s="13" t="s">
        <v>1535</v>
      </c>
      <c r="B50" s="33" t="s">
        <v>1536</v>
      </c>
      <c r="C50" s="33" t="s">
        <v>55</v>
      </c>
      <c r="D50" s="14">
        <v>400000</v>
      </c>
      <c r="E50" s="15">
        <v>976</v>
      </c>
      <c r="F50" s="16">
        <v>6.6E-3</v>
      </c>
      <c r="G50" s="16"/>
    </row>
    <row r="51" spans="1:7" x14ac:dyDescent="0.35">
      <c r="A51" s="13" t="s">
        <v>93</v>
      </c>
      <c r="B51" s="33" t="s">
        <v>94</v>
      </c>
      <c r="C51" s="33" t="s">
        <v>95</v>
      </c>
      <c r="D51" s="14">
        <v>340801</v>
      </c>
      <c r="E51" s="15">
        <v>953.22</v>
      </c>
      <c r="F51" s="16">
        <v>6.4999999999999997E-3</v>
      </c>
      <c r="G51" s="16"/>
    </row>
    <row r="52" spans="1:7" x14ac:dyDescent="0.35">
      <c r="A52" s="13" t="s">
        <v>552</v>
      </c>
      <c r="B52" s="33" t="s">
        <v>553</v>
      </c>
      <c r="C52" s="33" t="s">
        <v>22</v>
      </c>
      <c r="D52" s="14">
        <v>242245</v>
      </c>
      <c r="E52" s="15">
        <v>933.61</v>
      </c>
      <c r="F52" s="16">
        <v>6.3E-3</v>
      </c>
      <c r="G52" s="16"/>
    </row>
    <row r="53" spans="1:7" x14ac:dyDescent="0.35">
      <c r="A53" s="13" t="s">
        <v>579</v>
      </c>
      <c r="B53" s="33" t="s">
        <v>580</v>
      </c>
      <c r="C53" s="33" t="s">
        <v>501</v>
      </c>
      <c r="D53" s="14">
        <v>40269</v>
      </c>
      <c r="E53" s="15">
        <v>924.78</v>
      </c>
      <c r="F53" s="16">
        <v>6.3E-3</v>
      </c>
      <c r="G53" s="16"/>
    </row>
    <row r="54" spans="1:7" x14ac:dyDescent="0.35">
      <c r="A54" s="13" t="s">
        <v>658</v>
      </c>
      <c r="B54" s="33" t="s">
        <v>659</v>
      </c>
      <c r="C54" s="33" t="s">
        <v>559</v>
      </c>
      <c r="D54" s="14">
        <v>182840</v>
      </c>
      <c r="E54" s="15">
        <v>923.89</v>
      </c>
      <c r="F54" s="16">
        <v>6.3E-3</v>
      </c>
      <c r="G54" s="16"/>
    </row>
    <row r="55" spans="1:7" x14ac:dyDescent="0.35">
      <c r="A55" s="13" t="s">
        <v>514</v>
      </c>
      <c r="B55" s="33" t="s">
        <v>515</v>
      </c>
      <c r="C55" s="33" t="s">
        <v>89</v>
      </c>
      <c r="D55" s="14">
        <v>687674</v>
      </c>
      <c r="E55" s="15">
        <v>916.94</v>
      </c>
      <c r="F55" s="16">
        <v>6.1999999999999998E-3</v>
      </c>
      <c r="G55" s="16"/>
    </row>
    <row r="56" spans="1:7" x14ac:dyDescent="0.35">
      <c r="A56" s="13" t="s">
        <v>671</v>
      </c>
      <c r="B56" s="33" t="s">
        <v>672</v>
      </c>
      <c r="C56" s="33" t="s">
        <v>537</v>
      </c>
      <c r="D56" s="14">
        <v>36046</v>
      </c>
      <c r="E56" s="15">
        <v>856.53</v>
      </c>
      <c r="F56" s="16">
        <v>5.7999999999999996E-3</v>
      </c>
      <c r="G56" s="16"/>
    </row>
    <row r="57" spans="1:7" x14ac:dyDescent="0.35">
      <c r="A57" s="13" t="s">
        <v>68</v>
      </c>
      <c r="B57" s="33" t="s">
        <v>69</v>
      </c>
      <c r="C57" s="33" t="s">
        <v>16</v>
      </c>
      <c r="D57" s="14">
        <v>396363</v>
      </c>
      <c r="E57" s="15">
        <v>841.6</v>
      </c>
      <c r="F57" s="16">
        <v>5.7000000000000002E-3</v>
      </c>
      <c r="G57" s="16"/>
    </row>
    <row r="58" spans="1:7" x14ac:dyDescent="0.35">
      <c r="A58" s="13" t="s">
        <v>1195</v>
      </c>
      <c r="B58" s="33" t="s">
        <v>1196</v>
      </c>
      <c r="C58" s="33" t="s">
        <v>100</v>
      </c>
      <c r="D58" s="14">
        <v>27025</v>
      </c>
      <c r="E58" s="15">
        <v>841.05</v>
      </c>
      <c r="F58" s="16">
        <v>5.7000000000000002E-3</v>
      </c>
      <c r="G58" s="16"/>
    </row>
    <row r="59" spans="1:7" x14ac:dyDescent="0.35">
      <c r="A59" s="13" t="s">
        <v>80</v>
      </c>
      <c r="B59" s="33" t="s">
        <v>81</v>
      </c>
      <c r="C59" s="33" t="s">
        <v>63</v>
      </c>
      <c r="D59" s="14">
        <v>38000</v>
      </c>
      <c r="E59" s="15">
        <v>811.95</v>
      </c>
      <c r="F59" s="16">
        <v>5.4999999999999997E-3</v>
      </c>
      <c r="G59" s="16"/>
    </row>
    <row r="60" spans="1:7" x14ac:dyDescent="0.35">
      <c r="A60" s="13" t="s">
        <v>14</v>
      </c>
      <c r="B60" s="33" t="s">
        <v>15</v>
      </c>
      <c r="C60" s="33" t="s">
        <v>16</v>
      </c>
      <c r="D60" s="14">
        <v>487430</v>
      </c>
      <c r="E60" s="15">
        <v>807.72</v>
      </c>
      <c r="F60" s="16">
        <v>5.4999999999999997E-3</v>
      </c>
      <c r="G60" s="16"/>
    </row>
    <row r="61" spans="1:7" x14ac:dyDescent="0.35">
      <c r="A61" s="13" t="s">
        <v>663</v>
      </c>
      <c r="B61" s="33" t="s">
        <v>664</v>
      </c>
      <c r="C61" s="33" t="s">
        <v>39</v>
      </c>
      <c r="D61" s="14">
        <v>9935</v>
      </c>
      <c r="E61" s="15">
        <v>795.84</v>
      </c>
      <c r="F61" s="16">
        <v>5.4000000000000003E-3</v>
      </c>
      <c r="G61" s="16"/>
    </row>
    <row r="62" spans="1:7" x14ac:dyDescent="0.35">
      <c r="A62" s="13" t="s">
        <v>895</v>
      </c>
      <c r="B62" s="33" t="s">
        <v>896</v>
      </c>
      <c r="C62" s="33" t="s">
        <v>39</v>
      </c>
      <c r="D62" s="14">
        <v>7500</v>
      </c>
      <c r="E62" s="15">
        <v>747.94</v>
      </c>
      <c r="F62" s="16">
        <v>5.1000000000000004E-3</v>
      </c>
      <c r="G62" s="16"/>
    </row>
    <row r="63" spans="1:7" x14ac:dyDescent="0.35">
      <c r="A63" s="13" t="s">
        <v>942</v>
      </c>
      <c r="B63" s="33" t="s">
        <v>943</v>
      </c>
      <c r="C63" s="33" t="s">
        <v>79</v>
      </c>
      <c r="D63" s="14">
        <v>250236</v>
      </c>
      <c r="E63" s="15">
        <v>747.33</v>
      </c>
      <c r="F63" s="16">
        <v>5.1000000000000004E-3</v>
      </c>
      <c r="G63" s="16"/>
    </row>
    <row r="64" spans="1:7" x14ac:dyDescent="0.35">
      <c r="A64" s="13" t="s">
        <v>963</v>
      </c>
      <c r="B64" s="33" t="s">
        <v>964</v>
      </c>
      <c r="C64" s="33" t="s">
        <v>737</v>
      </c>
      <c r="D64" s="14">
        <v>881888</v>
      </c>
      <c r="E64" s="15">
        <v>720.86</v>
      </c>
      <c r="F64" s="16">
        <v>4.8999999999999998E-3</v>
      </c>
      <c r="G64" s="16"/>
    </row>
    <row r="65" spans="1:7" x14ac:dyDescent="0.35">
      <c r="A65" s="13" t="s">
        <v>35</v>
      </c>
      <c r="B65" s="33" t="s">
        <v>36</v>
      </c>
      <c r="C65" s="33" t="s">
        <v>13</v>
      </c>
      <c r="D65" s="14">
        <v>173348</v>
      </c>
      <c r="E65" s="15">
        <v>719.74</v>
      </c>
      <c r="F65" s="16">
        <v>4.8999999999999998E-3</v>
      </c>
      <c r="G65" s="16"/>
    </row>
    <row r="66" spans="1:7" x14ac:dyDescent="0.35">
      <c r="A66" s="13" t="s">
        <v>926</v>
      </c>
      <c r="B66" s="33" t="s">
        <v>927</v>
      </c>
      <c r="C66" s="33" t="s">
        <v>13</v>
      </c>
      <c r="D66" s="14">
        <v>74017</v>
      </c>
      <c r="E66" s="15">
        <v>709.34</v>
      </c>
      <c r="F66" s="16">
        <v>4.7999999999999996E-3</v>
      </c>
      <c r="G66" s="16"/>
    </row>
    <row r="67" spans="1:7" x14ac:dyDescent="0.35">
      <c r="A67" s="13" t="s">
        <v>1029</v>
      </c>
      <c r="B67" s="33" t="s">
        <v>1030</v>
      </c>
      <c r="C67" s="33" t="s">
        <v>1012</v>
      </c>
      <c r="D67" s="14">
        <v>123332</v>
      </c>
      <c r="E67" s="15">
        <v>702.44</v>
      </c>
      <c r="F67" s="16">
        <v>4.7999999999999996E-3</v>
      </c>
      <c r="G67" s="16"/>
    </row>
    <row r="68" spans="1:7" x14ac:dyDescent="0.35">
      <c r="A68" s="13" t="s">
        <v>656</v>
      </c>
      <c r="B68" s="33" t="s">
        <v>657</v>
      </c>
      <c r="C68" s="33" t="s">
        <v>44</v>
      </c>
      <c r="D68" s="14">
        <v>594491</v>
      </c>
      <c r="E68" s="15">
        <v>700.19</v>
      </c>
      <c r="F68" s="16">
        <v>4.7000000000000002E-3</v>
      </c>
      <c r="G68" s="16"/>
    </row>
    <row r="69" spans="1:7" x14ac:dyDescent="0.35">
      <c r="A69" s="13" t="s">
        <v>1053</v>
      </c>
      <c r="B69" s="33" t="s">
        <v>1054</v>
      </c>
      <c r="C69" s="33" t="s">
        <v>44</v>
      </c>
      <c r="D69" s="14">
        <v>18137</v>
      </c>
      <c r="E69" s="15">
        <v>697.84</v>
      </c>
      <c r="F69" s="16">
        <v>4.7000000000000002E-3</v>
      </c>
      <c r="G69" s="16"/>
    </row>
    <row r="70" spans="1:7" x14ac:dyDescent="0.35">
      <c r="A70" s="13" t="s">
        <v>72</v>
      </c>
      <c r="B70" s="33" t="s">
        <v>73</v>
      </c>
      <c r="C70" s="33" t="s">
        <v>74</v>
      </c>
      <c r="D70" s="14">
        <v>74013</v>
      </c>
      <c r="E70" s="15">
        <v>697.68</v>
      </c>
      <c r="F70" s="16">
        <v>4.7000000000000002E-3</v>
      </c>
      <c r="G70" s="16"/>
    </row>
    <row r="71" spans="1:7" x14ac:dyDescent="0.35">
      <c r="A71" s="13" t="s">
        <v>524</v>
      </c>
      <c r="B71" s="33" t="s">
        <v>525</v>
      </c>
      <c r="C71" s="33" t="s">
        <v>55</v>
      </c>
      <c r="D71" s="14">
        <v>40000</v>
      </c>
      <c r="E71" s="15">
        <v>692.32</v>
      </c>
      <c r="F71" s="16">
        <v>4.7000000000000002E-3</v>
      </c>
      <c r="G71" s="16"/>
    </row>
    <row r="72" spans="1:7" x14ac:dyDescent="0.35">
      <c r="A72" s="13" t="s">
        <v>528</v>
      </c>
      <c r="B72" s="33" t="s">
        <v>529</v>
      </c>
      <c r="C72" s="33" t="s">
        <v>501</v>
      </c>
      <c r="D72" s="14">
        <v>45028</v>
      </c>
      <c r="E72" s="15">
        <v>625.48</v>
      </c>
      <c r="F72" s="16">
        <v>4.1999999999999997E-3</v>
      </c>
      <c r="G72" s="16"/>
    </row>
    <row r="73" spans="1:7" x14ac:dyDescent="0.35">
      <c r="A73" s="13" t="s">
        <v>40</v>
      </c>
      <c r="B73" s="33" t="s">
        <v>41</v>
      </c>
      <c r="C73" s="33" t="s">
        <v>22</v>
      </c>
      <c r="D73" s="14">
        <v>128150</v>
      </c>
      <c r="E73" s="15">
        <v>562.26</v>
      </c>
      <c r="F73" s="16">
        <v>3.8E-3</v>
      </c>
      <c r="G73" s="16"/>
    </row>
    <row r="74" spans="1:7" x14ac:dyDescent="0.35">
      <c r="A74" s="13" t="s">
        <v>1074</v>
      </c>
      <c r="B74" s="33" t="s">
        <v>1075</v>
      </c>
      <c r="C74" s="33" t="s">
        <v>63</v>
      </c>
      <c r="D74" s="14">
        <v>1711</v>
      </c>
      <c r="E74" s="15">
        <v>453.93</v>
      </c>
      <c r="F74" s="16">
        <v>3.0999999999999999E-3</v>
      </c>
      <c r="G74" s="16"/>
    </row>
    <row r="75" spans="1:7" x14ac:dyDescent="0.35">
      <c r="A75" s="13" t="s">
        <v>997</v>
      </c>
      <c r="B75" s="33" t="s">
        <v>998</v>
      </c>
      <c r="C75" s="33" t="s">
        <v>89</v>
      </c>
      <c r="D75" s="14">
        <v>20287</v>
      </c>
      <c r="E75" s="15">
        <v>241.11</v>
      </c>
      <c r="F75" s="16">
        <v>1.6000000000000001E-3</v>
      </c>
      <c r="G75" s="16"/>
    </row>
    <row r="76" spans="1:7" x14ac:dyDescent="0.35">
      <c r="A76" s="13" t="s">
        <v>669</v>
      </c>
      <c r="B76" s="33" t="s">
        <v>670</v>
      </c>
      <c r="C76" s="33" t="s">
        <v>556</v>
      </c>
      <c r="D76" s="14">
        <v>1882</v>
      </c>
      <c r="E76" s="15">
        <v>92.19</v>
      </c>
      <c r="F76" s="16">
        <v>5.9999999999999995E-4</v>
      </c>
      <c r="G76" s="16"/>
    </row>
    <row r="77" spans="1:7" x14ac:dyDescent="0.35">
      <c r="A77" s="13" t="s">
        <v>1289</v>
      </c>
      <c r="B77" s="33" t="s">
        <v>1290</v>
      </c>
      <c r="C77" s="33" t="s">
        <v>84</v>
      </c>
      <c r="D77" s="14">
        <v>23801</v>
      </c>
      <c r="E77" s="15">
        <v>57.78</v>
      </c>
      <c r="F77" s="16">
        <v>4.0000000000000002E-4</v>
      </c>
      <c r="G77" s="16"/>
    </row>
    <row r="78" spans="1:7" x14ac:dyDescent="0.35">
      <c r="A78" s="13" t="s">
        <v>639</v>
      </c>
      <c r="B78" s="33" t="s">
        <v>640</v>
      </c>
      <c r="C78" s="33" t="s">
        <v>532</v>
      </c>
      <c r="D78" s="14">
        <v>56993</v>
      </c>
      <c r="E78" s="15">
        <v>14.89</v>
      </c>
      <c r="F78" s="16">
        <v>1E-4</v>
      </c>
      <c r="G78" s="16"/>
    </row>
    <row r="79" spans="1:7" x14ac:dyDescent="0.35">
      <c r="A79" s="13" t="s">
        <v>557</v>
      </c>
      <c r="B79" s="33" t="s">
        <v>558</v>
      </c>
      <c r="C79" s="33" t="s">
        <v>559</v>
      </c>
      <c r="D79" s="14">
        <v>1739</v>
      </c>
      <c r="E79" s="15">
        <v>3.67</v>
      </c>
      <c r="F79" s="16">
        <v>0</v>
      </c>
      <c r="G79" s="16"/>
    </row>
    <row r="80" spans="1:7" x14ac:dyDescent="0.35">
      <c r="A80" s="17" t="s">
        <v>120</v>
      </c>
      <c r="B80" s="34"/>
      <c r="C80" s="34"/>
      <c r="D80" s="18"/>
      <c r="E80" s="37">
        <f>SUM(E8:E79)</f>
        <v>139781.14000000001</v>
      </c>
      <c r="F80" s="38">
        <f>SUM(F8:F79)</f>
        <v>0.94660000000000011</v>
      </c>
      <c r="G80" s="21"/>
    </row>
    <row r="81" spans="1:7" x14ac:dyDescent="0.35">
      <c r="A81" s="17"/>
      <c r="B81" s="34"/>
      <c r="C81" s="34"/>
      <c r="D81" s="18"/>
      <c r="E81" s="41"/>
      <c r="F81" s="21"/>
      <c r="G81" s="21"/>
    </row>
    <row r="82" spans="1:7" x14ac:dyDescent="0.35">
      <c r="A82" s="17"/>
      <c r="B82" s="34"/>
      <c r="C82" s="34"/>
      <c r="D82" s="18"/>
      <c r="E82" s="41"/>
      <c r="F82" s="21"/>
      <c r="G82" s="21"/>
    </row>
    <row r="83" spans="1:7" x14ac:dyDescent="0.35">
      <c r="A83" s="17"/>
      <c r="B83" s="34"/>
      <c r="C83" s="34"/>
      <c r="D83" s="18"/>
      <c r="E83" s="41"/>
      <c r="F83" s="21"/>
      <c r="G83" s="21"/>
    </row>
    <row r="84" spans="1:7" x14ac:dyDescent="0.35">
      <c r="A84" s="59" t="s">
        <v>171</v>
      </c>
      <c r="B84" s="34"/>
      <c r="C84" s="34"/>
      <c r="D84" s="18"/>
      <c r="E84" s="41"/>
      <c r="F84" s="21"/>
      <c r="G84" s="21"/>
    </row>
    <row r="85" spans="1:7" x14ac:dyDescent="0.35">
      <c r="A85" s="59" t="s">
        <v>641</v>
      </c>
      <c r="B85" s="33"/>
      <c r="C85" s="33"/>
      <c r="D85" s="14"/>
      <c r="E85" s="15"/>
      <c r="F85" s="16"/>
      <c r="G85" s="16"/>
    </row>
    <row r="86" spans="1:7" x14ac:dyDescent="0.35">
      <c r="A86" s="59" t="s">
        <v>642</v>
      </c>
      <c r="B86" s="33"/>
      <c r="C86" s="33"/>
      <c r="D86" s="14"/>
      <c r="E86" s="15"/>
      <c r="F86" s="16"/>
      <c r="G86" s="16"/>
    </row>
    <row r="87" spans="1:7" x14ac:dyDescent="0.35">
      <c r="A87" s="13" t="s">
        <v>643</v>
      </c>
      <c r="B87" s="33" t="s">
        <v>644</v>
      </c>
      <c r="C87" s="33" t="s">
        <v>39</v>
      </c>
      <c r="D87" s="14">
        <v>136780</v>
      </c>
      <c r="E87" s="15">
        <v>14.05</v>
      </c>
      <c r="F87" s="16">
        <v>1E-4</v>
      </c>
      <c r="G87" s="16">
        <v>6.3299999999999995E-2</v>
      </c>
    </row>
    <row r="88" spans="1:7" x14ac:dyDescent="0.35">
      <c r="A88" s="17" t="s">
        <v>120</v>
      </c>
      <c r="B88" s="34"/>
      <c r="C88" s="34"/>
      <c r="D88" s="18"/>
      <c r="E88" s="37">
        <v>14.05</v>
      </c>
      <c r="F88" s="38">
        <v>1E-4</v>
      </c>
      <c r="G88" s="21"/>
    </row>
    <row r="89" spans="1:7" x14ac:dyDescent="0.35">
      <c r="A89" s="24" t="s">
        <v>121</v>
      </c>
      <c r="B89" s="35"/>
      <c r="C89" s="35"/>
      <c r="D89" s="25"/>
      <c r="E89" s="30">
        <v>139795.19</v>
      </c>
      <c r="F89" s="31">
        <v>0.9467000000000001</v>
      </c>
      <c r="G89" s="21"/>
    </row>
    <row r="90" spans="1:7" x14ac:dyDescent="0.35">
      <c r="A90" s="13"/>
      <c r="B90" s="33"/>
      <c r="C90" s="33"/>
      <c r="D90" s="14"/>
      <c r="E90" s="15"/>
      <c r="F90" s="16"/>
      <c r="G90" s="16"/>
    </row>
    <row r="91" spans="1:7" x14ac:dyDescent="0.35">
      <c r="A91" s="17" t="s">
        <v>122</v>
      </c>
      <c r="B91" s="33"/>
      <c r="C91" s="33"/>
      <c r="D91" s="14"/>
      <c r="E91" s="15"/>
      <c r="F91" s="16"/>
      <c r="G91" s="16"/>
    </row>
    <row r="92" spans="1:7" x14ac:dyDescent="0.35">
      <c r="A92" s="17" t="s">
        <v>123</v>
      </c>
      <c r="B92" s="33"/>
      <c r="C92" s="33"/>
      <c r="D92" s="14"/>
      <c r="E92" s="15"/>
      <c r="F92" s="16"/>
      <c r="G92" s="16"/>
    </row>
    <row r="93" spans="1:7" x14ac:dyDescent="0.35">
      <c r="A93" s="13" t="s">
        <v>1297</v>
      </c>
      <c r="B93" s="33"/>
      <c r="C93" s="33" t="s">
        <v>1298</v>
      </c>
      <c r="D93" s="14">
        <v>15795</v>
      </c>
      <c r="E93" s="15">
        <v>4002.23</v>
      </c>
      <c r="F93" s="16">
        <v>2.7099000000000002E-2</v>
      </c>
      <c r="G93" s="16"/>
    </row>
    <row r="94" spans="1:7" x14ac:dyDescent="0.35">
      <c r="A94" s="13" t="s">
        <v>1541</v>
      </c>
      <c r="B94" s="33"/>
      <c r="C94" s="33" t="s">
        <v>559</v>
      </c>
      <c r="D94" s="14">
        <v>810000</v>
      </c>
      <c r="E94" s="15">
        <v>1711.45</v>
      </c>
      <c r="F94" s="16">
        <v>1.1587999999999999E-2</v>
      </c>
      <c r="G94" s="16"/>
    </row>
    <row r="95" spans="1:7" x14ac:dyDescent="0.35">
      <c r="A95" s="13" t="s">
        <v>2057</v>
      </c>
      <c r="B95" s="33"/>
      <c r="C95" s="33" t="s">
        <v>1298</v>
      </c>
      <c r="D95" s="14">
        <v>1980</v>
      </c>
      <c r="E95" s="15">
        <v>1205.8399999999999</v>
      </c>
      <c r="F95" s="16">
        <v>8.1639999999999994E-3</v>
      </c>
      <c r="G95" s="16"/>
    </row>
    <row r="96" spans="1:7" x14ac:dyDescent="0.35">
      <c r="A96" s="17" t="s">
        <v>120</v>
      </c>
      <c r="B96" s="34"/>
      <c r="C96" s="34"/>
      <c r="D96" s="18"/>
      <c r="E96" s="37">
        <v>6919.52</v>
      </c>
      <c r="F96" s="38">
        <v>4.6850999999999997E-2</v>
      </c>
      <c r="G96" s="21"/>
    </row>
    <row r="97" spans="1:7" x14ac:dyDescent="0.35">
      <c r="A97" s="13"/>
      <c r="B97" s="33"/>
      <c r="C97" s="33"/>
      <c r="D97" s="14"/>
      <c r="E97" s="15"/>
      <c r="F97" s="16"/>
      <c r="G97" s="16"/>
    </row>
    <row r="98" spans="1:7" x14ac:dyDescent="0.35">
      <c r="A98" s="13"/>
      <c r="B98" s="33"/>
      <c r="C98" s="33"/>
      <c r="D98" s="14"/>
      <c r="E98" s="15"/>
      <c r="F98" s="16"/>
      <c r="G98" s="16"/>
    </row>
    <row r="99" spans="1:7" x14ac:dyDescent="0.35">
      <c r="A99" s="13"/>
      <c r="B99" s="33"/>
      <c r="C99" s="33"/>
      <c r="D99" s="14"/>
      <c r="E99" s="15"/>
      <c r="F99" s="16"/>
      <c r="G99" s="16"/>
    </row>
    <row r="100" spans="1:7" x14ac:dyDescent="0.35">
      <c r="A100" s="24" t="s">
        <v>121</v>
      </c>
      <c r="B100" s="35"/>
      <c r="C100" s="35"/>
      <c r="D100" s="25"/>
      <c r="E100" s="19">
        <v>6919.52</v>
      </c>
      <c r="F100" s="20">
        <v>4.6850999999999997E-2</v>
      </c>
      <c r="G100" s="21"/>
    </row>
    <row r="101" spans="1:7" x14ac:dyDescent="0.35">
      <c r="A101" s="13"/>
      <c r="B101" s="33"/>
      <c r="C101" s="33"/>
      <c r="D101" s="14"/>
      <c r="E101" s="15"/>
      <c r="F101" s="16"/>
      <c r="G101" s="16"/>
    </row>
    <row r="102" spans="1:7" x14ac:dyDescent="0.35">
      <c r="A102" s="17" t="s">
        <v>817</v>
      </c>
      <c r="B102" s="33"/>
      <c r="C102" s="33"/>
      <c r="D102" s="14"/>
      <c r="E102" s="15"/>
      <c r="F102" s="16"/>
      <c r="G102" s="16"/>
    </row>
    <row r="103" spans="1:7" x14ac:dyDescent="0.35">
      <c r="A103" s="13"/>
      <c r="B103" s="33"/>
      <c r="C103" s="33"/>
      <c r="D103" s="14"/>
      <c r="E103" s="15"/>
      <c r="F103" s="16"/>
      <c r="G103" s="16"/>
    </row>
    <row r="104" spans="1:7" x14ac:dyDescent="0.35">
      <c r="A104" s="17" t="s">
        <v>1299</v>
      </c>
      <c r="B104" s="33"/>
      <c r="C104" s="33"/>
      <c r="D104" s="14"/>
      <c r="E104" s="15"/>
      <c r="F104" s="16"/>
      <c r="G104" s="16"/>
    </row>
    <row r="105" spans="1:7" x14ac:dyDescent="0.35">
      <c r="A105" s="13" t="s">
        <v>1300</v>
      </c>
      <c r="B105" s="33" t="s">
        <v>1301</v>
      </c>
      <c r="C105" s="33" t="s">
        <v>238</v>
      </c>
      <c r="D105" s="14">
        <v>350000</v>
      </c>
      <c r="E105" s="15">
        <v>348.43</v>
      </c>
      <c r="F105" s="16">
        <v>2.3999999999999998E-3</v>
      </c>
      <c r="G105" s="16">
        <v>5.1353000000000003E-2</v>
      </c>
    </row>
    <row r="106" spans="1:7" x14ac:dyDescent="0.35">
      <c r="A106" s="13" t="s">
        <v>1302</v>
      </c>
      <c r="B106" s="33" t="s">
        <v>1303</v>
      </c>
      <c r="C106" s="33" t="s">
        <v>238</v>
      </c>
      <c r="D106" s="14">
        <v>350000</v>
      </c>
      <c r="E106" s="15">
        <v>347.36</v>
      </c>
      <c r="F106" s="16">
        <v>2.3999999999999998E-3</v>
      </c>
      <c r="G106" s="16">
        <v>5.2250999999999999E-2</v>
      </c>
    </row>
    <row r="107" spans="1:7" x14ac:dyDescent="0.35">
      <c r="A107" s="17" t="s">
        <v>120</v>
      </c>
      <c r="B107" s="34"/>
      <c r="C107" s="34"/>
      <c r="D107" s="18"/>
      <c r="E107" s="37">
        <v>695.79</v>
      </c>
      <c r="F107" s="38">
        <v>4.7999999999999996E-3</v>
      </c>
      <c r="G107" s="21"/>
    </row>
    <row r="108" spans="1:7" x14ac:dyDescent="0.35">
      <c r="A108" s="13"/>
      <c r="B108" s="33"/>
      <c r="C108" s="33"/>
      <c r="D108" s="14"/>
      <c r="E108" s="15"/>
      <c r="F108" s="16"/>
      <c r="G108" s="16"/>
    </row>
    <row r="109" spans="1:7" x14ac:dyDescent="0.35">
      <c r="A109" s="24" t="s">
        <v>121</v>
      </c>
      <c r="B109" s="35"/>
      <c r="C109" s="35"/>
      <c r="D109" s="25"/>
      <c r="E109" s="19">
        <v>695.79</v>
      </c>
      <c r="F109" s="20">
        <v>4.7999999999999996E-3</v>
      </c>
      <c r="G109" s="21"/>
    </row>
    <row r="110" spans="1:7" x14ac:dyDescent="0.35">
      <c r="A110" s="13"/>
      <c r="B110" s="33"/>
      <c r="C110" s="33"/>
      <c r="D110" s="14"/>
      <c r="E110" s="15"/>
      <c r="F110" s="16"/>
      <c r="G110" s="16"/>
    </row>
    <row r="111" spans="1:7" x14ac:dyDescent="0.35">
      <c r="A111" s="13"/>
      <c r="B111" s="33"/>
      <c r="C111" s="33"/>
      <c r="D111" s="14"/>
      <c r="E111" s="15"/>
      <c r="F111" s="16"/>
      <c r="G111" s="16"/>
    </row>
    <row r="112" spans="1:7" x14ac:dyDescent="0.35">
      <c r="A112" s="17" t="s">
        <v>262</v>
      </c>
      <c r="B112" s="33"/>
      <c r="C112" s="33"/>
      <c r="D112" s="14"/>
      <c r="E112" s="15"/>
      <c r="F112" s="16"/>
      <c r="G112" s="16"/>
    </row>
    <row r="113" spans="1:7" x14ac:dyDescent="0.35">
      <c r="A113" s="13" t="s">
        <v>263</v>
      </c>
      <c r="B113" s="33"/>
      <c r="C113" s="33"/>
      <c r="D113" s="14"/>
      <c r="E113" s="15">
        <v>9071.32</v>
      </c>
      <c r="F113" s="16">
        <v>6.1400000000000003E-2</v>
      </c>
      <c r="G113" s="16">
        <v>4.9306000000000003E-2</v>
      </c>
    </row>
    <row r="114" spans="1:7" x14ac:dyDescent="0.35">
      <c r="A114" s="17" t="s">
        <v>120</v>
      </c>
      <c r="B114" s="34"/>
      <c r="C114" s="34"/>
      <c r="D114" s="18"/>
      <c r="E114" s="37">
        <v>9071.32</v>
      </c>
      <c r="F114" s="38">
        <v>6.1400000000000003E-2</v>
      </c>
      <c r="G114" s="21"/>
    </row>
    <row r="115" spans="1:7" x14ac:dyDescent="0.35">
      <c r="A115" s="13"/>
      <c r="B115" s="33"/>
      <c r="C115" s="33"/>
      <c r="D115" s="14"/>
      <c r="E115" s="15"/>
      <c r="F115" s="16"/>
      <c r="G115" s="16"/>
    </row>
    <row r="116" spans="1:7" x14ac:dyDescent="0.35">
      <c r="A116" s="24" t="s">
        <v>121</v>
      </c>
      <c r="B116" s="35"/>
      <c r="C116" s="35"/>
      <c r="D116" s="25"/>
      <c r="E116" s="19">
        <v>9071.32</v>
      </c>
      <c r="F116" s="20">
        <v>6.1400000000000003E-2</v>
      </c>
      <c r="G116" s="21"/>
    </row>
    <row r="117" spans="1:7" x14ac:dyDescent="0.35">
      <c r="A117" s="13" t="s">
        <v>264</v>
      </c>
      <c r="B117" s="33"/>
      <c r="C117" s="33"/>
      <c r="D117" s="14"/>
      <c r="E117" s="15">
        <v>2.4507983000000002</v>
      </c>
      <c r="F117" s="16">
        <v>1.5999999999999999E-5</v>
      </c>
      <c r="G117" s="16"/>
    </row>
    <row r="118" spans="1:7" x14ac:dyDescent="0.35">
      <c r="A118" s="13" t="s">
        <v>265</v>
      </c>
      <c r="B118" s="33"/>
      <c r="C118" s="33"/>
      <c r="D118" s="14"/>
      <c r="E118" s="26">
        <v>-1877.1307982999999</v>
      </c>
      <c r="F118" s="27">
        <v>-1.2916E-2</v>
      </c>
      <c r="G118" s="16">
        <v>4.9306000000000003E-2</v>
      </c>
    </row>
    <row r="119" spans="1:7" x14ac:dyDescent="0.35">
      <c r="A119" s="28" t="s">
        <v>266</v>
      </c>
      <c r="B119" s="36"/>
      <c r="C119" s="36"/>
      <c r="D119" s="29"/>
      <c r="E119" s="30">
        <v>147687.62</v>
      </c>
      <c r="F119" s="31">
        <v>1</v>
      </c>
      <c r="G119" s="31"/>
    </row>
    <row r="121" spans="1:7" x14ac:dyDescent="0.35">
      <c r="A121" s="1" t="s">
        <v>267</v>
      </c>
    </row>
    <row r="124" spans="1:7" x14ac:dyDescent="0.35">
      <c r="A124" s="1" t="s">
        <v>269</v>
      </c>
    </row>
    <row r="125" spans="1:7" x14ac:dyDescent="0.35">
      <c r="A125" s="48" t="s">
        <v>270</v>
      </c>
      <c r="B125" s="3" t="s">
        <v>248</v>
      </c>
    </row>
    <row r="126" spans="1:7" x14ac:dyDescent="0.35">
      <c r="A126" t="s">
        <v>271</v>
      </c>
    </row>
    <row r="127" spans="1:7" x14ac:dyDescent="0.35">
      <c r="A127" t="s">
        <v>272</v>
      </c>
      <c r="B127" t="s">
        <v>273</v>
      </c>
      <c r="C127" t="s">
        <v>273</v>
      </c>
    </row>
    <row r="128" spans="1:7" x14ac:dyDescent="0.35">
      <c r="B128" s="49">
        <v>46052</v>
      </c>
      <c r="C128" s="49">
        <v>46080</v>
      </c>
    </row>
    <row r="129" spans="1:3" x14ac:dyDescent="0.35">
      <c r="A129" t="s">
        <v>645</v>
      </c>
      <c r="B129">
        <v>98.23</v>
      </c>
      <c r="C129">
        <v>99.29</v>
      </c>
    </row>
    <row r="130" spans="1:3" x14ac:dyDescent="0.35">
      <c r="A130" t="s">
        <v>275</v>
      </c>
      <c r="B130">
        <v>40.01</v>
      </c>
      <c r="C130">
        <v>40.44</v>
      </c>
    </row>
    <row r="131" spans="1:3" x14ac:dyDescent="0.35">
      <c r="A131" t="s">
        <v>1550</v>
      </c>
      <c r="B131">
        <v>85.4</v>
      </c>
      <c r="C131">
        <v>86.22</v>
      </c>
    </row>
    <row r="132" spans="1:3" x14ac:dyDescent="0.35">
      <c r="A132" t="s">
        <v>1551</v>
      </c>
      <c r="B132">
        <v>86.42</v>
      </c>
      <c r="C132">
        <v>87.25</v>
      </c>
    </row>
    <row r="133" spans="1:3" x14ac:dyDescent="0.35">
      <c r="A133" t="s">
        <v>2058</v>
      </c>
      <c r="B133">
        <v>84.28</v>
      </c>
      <c r="C133">
        <v>85.09</v>
      </c>
    </row>
    <row r="134" spans="1:3" x14ac:dyDescent="0.35">
      <c r="A134" t="s">
        <v>2059</v>
      </c>
      <c r="B134">
        <v>68.89</v>
      </c>
      <c r="C134">
        <v>69.55</v>
      </c>
    </row>
    <row r="135" spans="1:3" x14ac:dyDescent="0.35">
      <c r="A135" t="s">
        <v>646</v>
      </c>
      <c r="B135">
        <v>84.88</v>
      </c>
      <c r="C135">
        <v>85.7</v>
      </c>
    </row>
    <row r="136" spans="1:3" x14ac:dyDescent="0.35">
      <c r="A136" t="s">
        <v>277</v>
      </c>
      <c r="B136">
        <v>27.99</v>
      </c>
      <c r="C136">
        <v>28.26</v>
      </c>
    </row>
    <row r="138" spans="1:3" x14ac:dyDescent="0.35">
      <c r="A138" t="s">
        <v>278</v>
      </c>
      <c r="B138" s="3" t="s">
        <v>248</v>
      </c>
    </row>
    <row r="139" spans="1:3" x14ac:dyDescent="0.35">
      <c r="A139" t="s">
        <v>279</v>
      </c>
      <c r="B139" s="3" t="s">
        <v>248</v>
      </c>
    </row>
    <row r="140" spans="1:3" ht="29" customHeight="1" x14ac:dyDescent="0.35">
      <c r="A140" s="48" t="s">
        <v>280</v>
      </c>
      <c r="B140" s="3" t="s">
        <v>248</v>
      </c>
    </row>
    <row r="141" spans="1:3" ht="29" customHeight="1" x14ac:dyDescent="0.35">
      <c r="A141" s="48" t="s">
        <v>281</v>
      </c>
      <c r="B141" s="3" t="s">
        <v>248</v>
      </c>
    </row>
    <row r="142" spans="1:3" x14ac:dyDescent="0.35">
      <c r="A142" t="s">
        <v>283</v>
      </c>
      <c r="B142" s="50">
        <v>1.3419000000000001</v>
      </c>
    </row>
    <row r="143" spans="1:3" ht="43.5" customHeight="1" x14ac:dyDescent="0.35">
      <c r="A143" s="48" t="s">
        <v>284</v>
      </c>
      <c r="B143" s="3">
        <v>6919.5206699999999</v>
      </c>
    </row>
    <row r="144" spans="1:3" x14ac:dyDescent="0.35">
      <c r="B144" s="3"/>
    </row>
    <row r="145" spans="1:4" ht="29" customHeight="1" x14ac:dyDescent="0.35">
      <c r="A145" s="48" t="s">
        <v>285</v>
      </c>
      <c r="B145" s="3" t="s">
        <v>248</v>
      </c>
    </row>
    <row r="146" spans="1:4" ht="29" customHeight="1" x14ac:dyDescent="0.35">
      <c r="A146" s="48" t="s">
        <v>286</v>
      </c>
      <c r="B146">
        <v>4410.0200000000004</v>
      </c>
    </row>
    <row r="147" spans="1:4" ht="29" customHeight="1" x14ac:dyDescent="0.35">
      <c r="A147" s="48" t="s">
        <v>287</v>
      </c>
      <c r="B147" s="3" t="s">
        <v>248</v>
      </c>
    </row>
    <row r="148" spans="1:4" ht="29" customHeight="1" x14ac:dyDescent="0.35">
      <c r="A148" s="48" t="s">
        <v>288</v>
      </c>
      <c r="B148" s="3" t="s">
        <v>248</v>
      </c>
    </row>
    <row r="150" spans="1:4" ht="70" customHeight="1" x14ac:dyDescent="0.35">
      <c r="A150" s="75" t="s">
        <v>298</v>
      </c>
      <c r="B150" s="75" t="s">
        <v>299</v>
      </c>
      <c r="C150" s="75" t="s">
        <v>300</v>
      </c>
      <c r="D150" s="75" t="s">
        <v>301</v>
      </c>
    </row>
    <row r="151" spans="1:4" ht="70" customHeight="1" x14ac:dyDescent="0.35">
      <c r="A151" s="75" t="s">
        <v>2060</v>
      </c>
      <c r="B151" s="75"/>
      <c r="C151" s="75" t="s">
        <v>377</v>
      </c>
      <c r="D151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90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5.542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2061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2062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33</v>
      </c>
      <c r="B8" s="33" t="s">
        <v>34</v>
      </c>
      <c r="C8" s="33" t="s">
        <v>32</v>
      </c>
      <c r="D8" s="14">
        <v>41742</v>
      </c>
      <c r="E8" s="15">
        <v>185.63</v>
      </c>
      <c r="F8" s="16">
        <v>5.62E-2</v>
      </c>
      <c r="G8" s="16"/>
    </row>
    <row r="9" spans="1:8" x14ac:dyDescent="0.35">
      <c r="A9" s="13" t="s">
        <v>663</v>
      </c>
      <c r="B9" s="33" t="s">
        <v>664</v>
      </c>
      <c r="C9" s="33" t="s">
        <v>39</v>
      </c>
      <c r="D9" s="14">
        <v>2271</v>
      </c>
      <c r="E9" s="15">
        <v>181.92</v>
      </c>
      <c r="F9" s="16">
        <v>5.5100000000000003E-2</v>
      </c>
      <c r="G9" s="16"/>
    </row>
    <row r="10" spans="1:8" x14ac:dyDescent="0.35">
      <c r="A10" s="13" t="s">
        <v>98</v>
      </c>
      <c r="B10" s="33" t="s">
        <v>99</v>
      </c>
      <c r="C10" s="33" t="s">
        <v>100</v>
      </c>
      <c r="D10" s="14">
        <v>6276</v>
      </c>
      <c r="E10" s="15">
        <v>169.9</v>
      </c>
      <c r="F10" s="16">
        <v>5.1499999999999997E-2</v>
      </c>
      <c r="G10" s="16"/>
    </row>
    <row r="11" spans="1:8" x14ac:dyDescent="0.35">
      <c r="A11" s="13" t="s">
        <v>491</v>
      </c>
      <c r="B11" s="33" t="s">
        <v>492</v>
      </c>
      <c r="C11" s="33" t="s">
        <v>100</v>
      </c>
      <c r="D11" s="14">
        <v>6937</v>
      </c>
      <c r="E11" s="15">
        <v>169.49</v>
      </c>
      <c r="F11" s="16">
        <v>5.1400000000000001E-2</v>
      </c>
      <c r="G11" s="16"/>
    </row>
    <row r="12" spans="1:8" x14ac:dyDescent="0.35">
      <c r="A12" s="13" t="s">
        <v>665</v>
      </c>
      <c r="B12" s="33" t="s">
        <v>666</v>
      </c>
      <c r="C12" s="33" t="s">
        <v>532</v>
      </c>
      <c r="D12" s="14">
        <v>13067</v>
      </c>
      <c r="E12" s="15">
        <v>168.79</v>
      </c>
      <c r="F12" s="16">
        <v>5.11E-2</v>
      </c>
      <c r="G12" s="16"/>
    </row>
    <row r="13" spans="1:8" x14ac:dyDescent="0.35">
      <c r="A13" s="13" t="s">
        <v>667</v>
      </c>
      <c r="B13" s="33" t="s">
        <v>668</v>
      </c>
      <c r="C13" s="33" t="s">
        <v>39</v>
      </c>
      <c r="D13" s="14">
        <v>2950</v>
      </c>
      <c r="E13" s="15">
        <v>168.45</v>
      </c>
      <c r="F13" s="16">
        <v>5.0999999999999997E-2</v>
      </c>
      <c r="G13" s="16"/>
    </row>
    <row r="14" spans="1:8" x14ac:dyDescent="0.35">
      <c r="A14" s="13" t="s">
        <v>592</v>
      </c>
      <c r="B14" s="33" t="s">
        <v>593</v>
      </c>
      <c r="C14" s="33" t="s">
        <v>55</v>
      </c>
      <c r="D14" s="14">
        <v>16630</v>
      </c>
      <c r="E14" s="15">
        <v>165.62</v>
      </c>
      <c r="F14" s="16">
        <v>5.0200000000000002E-2</v>
      </c>
      <c r="G14" s="16"/>
    </row>
    <row r="15" spans="1:8" x14ac:dyDescent="0.35">
      <c r="A15" s="13" t="s">
        <v>669</v>
      </c>
      <c r="B15" s="33" t="s">
        <v>670</v>
      </c>
      <c r="C15" s="33" t="s">
        <v>556</v>
      </c>
      <c r="D15" s="14">
        <v>3095</v>
      </c>
      <c r="E15" s="15">
        <v>151.6</v>
      </c>
      <c r="F15" s="16">
        <v>4.5900000000000003E-2</v>
      </c>
      <c r="G15" s="16"/>
    </row>
    <row r="16" spans="1:8" x14ac:dyDescent="0.35">
      <c r="A16" s="13" t="s">
        <v>548</v>
      </c>
      <c r="B16" s="33" t="s">
        <v>549</v>
      </c>
      <c r="C16" s="33" t="s">
        <v>39</v>
      </c>
      <c r="D16" s="14">
        <v>1002</v>
      </c>
      <c r="E16" s="15">
        <v>148.87</v>
      </c>
      <c r="F16" s="16">
        <v>4.5100000000000001E-2</v>
      </c>
      <c r="G16" s="16"/>
    </row>
    <row r="17" spans="1:7" x14ac:dyDescent="0.35">
      <c r="A17" s="13" t="s">
        <v>671</v>
      </c>
      <c r="B17" s="33" t="s">
        <v>672</v>
      </c>
      <c r="C17" s="33" t="s">
        <v>537</v>
      </c>
      <c r="D17" s="14">
        <v>6057</v>
      </c>
      <c r="E17" s="15">
        <v>143.93</v>
      </c>
      <c r="F17" s="16">
        <v>4.36E-2</v>
      </c>
      <c r="G17" s="16"/>
    </row>
    <row r="18" spans="1:7" x14ac:dyDescent="0.35">
      <c r="A18" s="13" t="s">
        <v>673</v>
      </c>
      <c r="B18" s="33" t="s">
        <v>674</v>
      </c>
      <c r="C18" s="33" t="s">
        <v>532</v>
      </c>
      <c r="D18" s="14">
        <v>2374</v>
      </c>
      <c r="E18" s="15">
        <v>142.5</v>
      </c>
      <c r="F18" s="16">
        <v>4.3200000000000002E-2</v>
      </c>
      <c r="G18" s="16"/>
    </row>
    <row r="19" spans="1:7" x14ac:dyDescent="0.35">
      <c r="A19" s="13" t="s">
        <v>567</v>
      </c>
      <c r="B19" s="33" t="s">
        <v>568</v>
      </c>
      <c r="C19" s="33" t="s">
        <v>13</v>
      </c>
      <c r="D19" s="14">
        <v>78061</v>
      </c>
      <c r="E19" s="15">
        <v>122.84</v>
      </c>
      <c r="F19" s="16">
        <v>3.7199999999999997E-2</v>
      </c>
      <c r="G19" s="16"/>
    </row>
    <row r="20" spans="1:7" x14ac:dyDescent="0.35">
      <c r="A20" s="13" t="s">
        <v>493</v>
      </c>
      <c r="B20" s="33" t="s">
        <v>494</v>
      </c>
      <c r="C20" s="33" t="s">
        <v>55</v>
      </c>
      <c r="D20" s="14">
        <v>3434</v>
      </c>
      <c r="E20" s="15">
        <v>115.16</v>
      </c>
      <c r="F20" s="16">
        <v>3.49E-2</v>
      </c>
      <c r="G20" s="16"/>
    </row>
    <row r="21" spans="1:7" x14ac:dyDescent="0.35">
      <c r="A21" s="13" t="s">
        <v>675</v>
      </c>
      <c r="B21" s="33" t="s">
        <v>676</v>
      </c>
      <c r="C21" s="33" t="s">
        <v>100</v>
      </c>
      <c r="D21" s="14">
        <v>4075</v>
      </c>
      <c r="E21" s="15">
        <v>109.97</v>
      </c>
      <c r="F21" s="16">
        <v>3.3300000000000003E-2</v>
      </c>
      <c r="G21" s="16"/>
    </row>
    <row r="22" spans="1:7" x14ac:dyDescent="0.35">
      <c r="A22" s="13" t="s">
        <v>677</v>
      </c>
      <c r="B22" s="33" t="s">
        <v>678</v>
      </c>
      <c r="C22" s="33" t="s">
        <v>562</v>
      </c>
      <c r="D22" s="14">
        <v>2577</v>
      </c>
      <c r="E22" s="15">
        <v>99.22</v>
      </c>
      <c r="F22" s="16">
        <v>3.0099999999999998E-2</v>
      </c>
      <c r="G22" s="16"/>
    </row>
    <row r="23" spans="1:7" x14ac:dyDescent="0.35">
      <c r="A23" s="13" t="s">
        <v>546</v>
      </c>
      <c r="B23" s="33" t="s">
        <v>547</v>
      </c>
      <c r="C23" s="33" t="s">
        <v>501</v>
      </c>
      <c r="D23" s="14">
        <v>1632</v>
      </c>
      <c r="E23" s="15">
        <v>77.239999999999995</v>
      </c>
      <c r="F23" s="16">
        <v>2.3400000000000001E-2</v>
      </c>
      <c r="G23" s="16"/>
    </row>
    <row r="24" spans="1:7" x14ac:dyDescent="0.35">
      <c r="A24" s="13" t="s">
        <v>650</v>
      </c>
      <c r="B24" s="33" t="s">
        <v>651</v>
      </c>
      <c r="C24" s="33" t="s">
        <v>114</v>
      </c>
      <c r="D24" s="14">
        <v>8959</v>
      </c>
      <c r="E24" s="15">
        <v>70.66</v>
      </c>
      <c r="F24" s="16">
        <v>2.1399999999999999E-2</v>
      </c>
      <c r="G24" s="16"/>
    </row>
    <row r="25" spans="1:7" x14ac:dyDescent="0.35">
      <c r="A25" s="13" t="s">
        <v>631</v>
      </c>
      <c r="B25" s="33" t="s">
        <v>632</v>
      </c>
      <c r="C25" s="33" t="s">
        <v>537</v>
      </c>
      <c r="D25" s="14">
        <v>663</v>
      </c>
      <c r="E25" s="15">
        <v>69.8</v>
      </c>
      <c r="F25" s="16">
        <v>2.12E-2</v>
      </c>
      <c r="G25" s="16"/>
    </row>
    <row r="26" spans="1:7" x14ac:dyDescent="0.35">
      <c r="A26" s="13" t="s">
        <v>679</v>
      </c>
      <c r="B26" s="33" t="s">
        <v>680</v>
      </c>
      <c r="C26" s="33" t="s">
        <v>501</v>
      </c>
      <c r="D26" s="14">
        <v>1437</v>
      </c>
      <c r="E26" s="15">
        <v>64.12</v>
      </c>
      <c r="F26" s="16">
        <v>1.9400000000000001E-2</v>
      </c>
      <c r="G26" s="16"/>
    </row>
    <row r="27" spans="1:7" x14ac:dyDescent="0.35">
      <c r="A27" s="13" t="s">
        <v>50</v>
      </c>
      <c r="B27" s="33" t="s">
        <v>51</v>
      </c>
      <c r="C27" s="33" t="s">
        <v>52</v>
      </c>
      <c r="D27" s="14">
        <v>18017</v>
      </c>
      <c r="E27" s="15">
        <v>63.89</v>
      </c>
      <c r="F27" s="16">
        <v>1.9400000000000001E-2</v>
      </c>
      <c r="G27" s="16"/>
    </row>
    <row r="28" spans="1:7" x14ac:dyDescent="0.35">
      <c r="A28" s="13" t="s">
        <v>681</v>
      </c>
      <c r="B28" s="33" t="s">
        <v>682</v>
      </c>
      <c r="C28" s="33" t="s">
        <v>100</v>
      </c>
      <c r="D28" s="14">
        <v>1535</v>
      </c>
      <c r="E28" s="15">
        <v>47.22</v>
      </c>
      <c r="F28" s="16">
        <v>1.43E-2</v>
      </c>
      <c r="G28" s="16"/>
    </row>
    <row r="29" spans="1:7" x14ac:dyDescent="0.35">
      <c r="A29" s="13" t="s">
        <v>627</v>
      </c>
      <c r="B29" s="33" t="s">
        <v>628</v>
      </c>
      <c r="C29" s="33" t="s">
        <v>100</v>
      </c>
      <c r="D29" s="14">
        <v>3378</v>
      </c>
      <c r="E29" s="15">
        <v>42.97</v>
      </c>
      <c r="F29" s="16">
        <v>1.2999999999999999E-2</v>
      </c>
      <c r="G29" s="16"/>
    </row>
    <row r="30" spans="1:7" x14ac:dyDescent="0.35">
      <c r="A30" s="13" t="s">
        <v>683</v>
      </c>
      <c r="B30" s="33" t="s">
        <v>684</v>
      </c>
      <c r="C30" s="33" t="s">
        <v>106</v>
      </c>
      <c r="D30" s="14">
        <v>315</v>
      </c>
      <c r="E30" s="15">
        <v>42.54</v>
      </c>
      <c r="F30" s="16">
        <v>1.29E-2</v>
      </c>
      <c r="G30" s="16"/>
    </row>
    <row r="31" spans="1:7" x14ac:dyDescent="0.35">
      <c r="A31" s="13" t="s">
        <v>685</v>
      </c>
      <c r="B31" s="33" t="s">
        <v>686</v>
      </c>
      <c r="C31" s="33" t="s">
        <v>100</v>
      </c>
      <c r="D31" s="14">
        <v>3688</v>
      </c>
      <c r="E31" s="15">
        <v>40.700000000000003</v>
      </c>
      <c r="F31" s="16">
        <v>1.23E-2</v>
      </c>
      <c r="G31" s="16"/>
    </row>
    <row r="32" spans="1:7" x14ac:dyDescent="0.35">
      <c r="A32" s="13" t="s">
        <v>687</v>
      </c>
      <c r="B32" s="33" t="s">
        <v>688</v>
      </c>
      <c r="C32" s="33" t="s">
        <v>583</v>
      </c>
      <c r="D32" s="14">
        <v>1826</v>
      </c>
      <c r="E32" s="15">
        <v>40.54</v>
      </c>
      <c r="F32" s="16">
        <v>1.23E-2</v>
      </c>
      <c r="G32" s="16"/>
    </row>
    <row r="33" spans="1:7" x14ac:dyDescent="0.35">
      <c r="A33" s="13" t="s">
        <v>691</v>
      </c>
      <c r="B33" s="33" t="s">
        <v>692</v>
      </c>
      <c r="C33" s="33" t="s">
        <v>55</v>
      </c>
      <c r="D33" s="14">
        <v>13540</v>
      </c>
      <c r="E33" s="15">
        <v>38.35</v>
      </c>
      <c r="F33" s="16">
        <v>1.1599999999999999E-2</v>
      </c>
      <c r="G33" s="16"/>
    </row>
    <row r="34" spans="1:7" x14ac:dyDescent="0.35">
      <c r="A34" s="13" t="s">
        <v>689</v>
      </c>
      <c r="B34" s="33" t="s">
        <v>690</v>
      </c>
      <c r="C34" s="33" t="s">
        <v>39</v>
      </c>
      <c r="D34" s="14">
        <v>157</v>
      </c>
      <c r="E34" s="15">
        <v>38.22</v>
      </c>
      <c r="F34" s="16">
        <v>1.1599999999999999E-2</v>
      </c>
      <c r="G34" s="16"/>
    </row>
    <row r="35" spans="1:7" x14ac:dyDescent="0.35">
      <c r="A35" s="13" t="s">
        <v>693</v>
      </c>
      <c r="B35" s="33" t="s">
        <v>694</v>
      </c>
      <c r="C35" s="33" t="s">
        <v>52</v>
      </c>
      <c r="D35" s="14">
        <v>6729</v>
      </c>
      <c r="E35" s="15">
        <v>38.11</v>
      </c>
      <c r="F35" s="16">
        <v>1.15E-2</v>
      </c>
      <c r="G35" s="16"/>
    </row>
    <row r="36" spans="1:7" x14ac:dyDescent="0.35">
      <c r="A36" s="13" t="s">
        <v>695</v>
      </c>
      <c r="B36" s="33" t="s">
        <v>696</v>
      </c>
      <c r="C36" s="33" t="s">
        <v>100</v>
      </c>
      <c r="D36" s="14">
        <v>4938</v>
      </c>
      <c r="E36" s="15">
        <v>33.46</v>
      </c>
      <c r="F36" s="16">
        <v>1.01E-2</v>
      </c>
      <c r="G36" s="16"/>
    </row>
    <row r="37" spans="1:7" x14ac:dyDescent="0.35">
      <c r="A37" s="13" t="s">
        <v>697</v>
      </c>
      <c r="B37" s="33" t="s">
        <v>698</v>
      </c>
      <c r="C37" s="33" t="s">
        <v>100</v>
      </c>
      <c r="D37" s="14">
        <v>3368</v>
      </c>
      <c r="E37" s="15">
        <v>31.36</v>
      </c>
      <c r="F37" s="16">
        <v>9.4999999999999998E-3</v>
      </c>
      <c r="G37" s="16"/>
    </row>
    <row r="38" spans="1:7" x14ac:dyDescent="0.35">
      <c r="A38" s="13" t="s">
        <v>699</v>
      </c>
      <c r="B38" s="33" t="s">
        <v>700</v>
      </c>
      <c r="C38" s="33" t="s">
        <v>74</v>
      </c>
      <c r="D38" s="14">
        <v>1409</v>
      </c>
      <c r="E38" s="15">
        <v>25.8</v>
      </c>
      <c r="F38" s="16">
        <v>7.7999999999999996E-3</v>
      </c>
      <c r="G38" s="16"/>
    </row>
    <row r="39" spans="1:7" x14ac:dyDescent="0.35">
      <c r="A39" s="13" t="s">
        <v>701</v>
      </c>
      <c r="B39" s="33" t="s">
        <v>702</v>
      </c>
      <c r="C39" s="33" t="s">
        <v>89</v>
      </c>
      <c r="D39" s="14">
        <v>58746</v>
      </c>
      <c r="E39" s="15">
        <v>25.38</v>
      </c>
      <c r="F39" s="16">
        <v>7.7000000000000002E-3</v>
      </c>
      <c r="G39" s="16"/>
    </row>
    <row r="40" spans="1:7" x14ac:dyDescent="0.35">
      <c r="A40" s="13" t="s">
        <v>703</v>
      </c>
      <c r="B40" s="33" t="s">
        <v>704</v>
      </c>
      <c r="C40" s="33" t="s">
        <v>100</v>
      </c>
      <c r="D40" s="14">
        <v>9939</v>
      </c>
      <c r="E40" s="15">
        <v>23.18</v>
      </c>
      <c r="F40" s="16">
        <v>7.0000000000000001E-3</v>
      </c>
      <c r="G40" s="16"/>
    </row>
    <row r="41" spans="1:7" x14ac:dyDescent="0.35">
      <c r="A41" s="13" t="s">
        <v>705</v>
      </c>
      <c r="B41" s="33" t="s">
        <v>706</v>
      </c>
      <c r="C41" s="33" t="s">
        <v>74</v>
      </c>
      <c r="D41" s="14">
        <v>1429</v>
      </c>
      <c r="E41" s="15">
        <v>20</v>
      </c>
      <c r="F41" s="16">
        <v>6.1000000000000004E-3</v>
      </c>
      <c r="G41" s="16"/>
    </row>
    <row r="42" spans="1:7" x14ac:dyDescent="0.35">
      <c r="A42" s="13" t="s">
        <v>707</v>
      </c>
      <c r="B42" s="33" t="s">
        <v>708</v>
      </c>
      <c r="C42" s="33" t="s">
        <v>556</v>
      </c>
      <c r="D42" s="14">
        <v>2595</v>
      </c>
      <c r="E42" s="15">
        <v>17.77</v>
      </c>
      <c r="F42" s="16">
        <v>5.4000000000000003E-3</v>
      </c>
      <c r="G42" s="16"/>
    </row>
    <row r="43" spans="1:7" x14ac:dyDescent="0.35">
      <c r="A43" s="13" t="s">
        <v>709</v>
      </c>
      <c r="B43" s="33" t="s">
        <v>710</v>
      </c>
      <c r="C43" s="33" t="s">
        <v>100</v>
      </c>
      <c r="D43" s="14">
        <v>2345</v>
      </c>
      <c r="E43" s="15">
        <v>17</v>
      </c>
      <c r="F43" s="16">
        <v>5.1999999999999998E-3</v>
      </c>
      <c r="G43" s="16"/>
    </row>
    <row r="44" spans="1:7" x14ac:dyDescent="0.35">
      <c r="A44" s="13" t="s">
        <v>711</v>
      </c>
      <c r="B44" s="33" t="s">
        <v>712</v>
      </c>
      <c r="C44" s="33" t="s">
        <v>22</v>
      </c>
      <c r="D44" s="14">
        <v>8772</v>
      </c>
      <c r="E44" s="15">
        <v>16.399999999999999</v>
      </c>
      <c r="F44" s="16">
        <v>5.0000000000000001E-3</v>
      </c>
      <c r="G44" s="16"/>
    </row>
    <row r="45" spans="1:7" x14ac:dyDescent="0.35">
      <c r="A45" s="13" t="s">
        <v>713</v>
      </c>
      <c r="B45" s="33" t="s">
        <v>714</v>
      </c>
      <c r="C45" s="33" t="s">
        <v>556</v>
      </c>
      <c r="D45" s="14">
        <v>3723</v>
      </c>
      <c r="E45" s="15">
        <v>15.58</v>
      </c>
      <c r="F45" s="16">
        <v>4.7000000000000002E-3</v>
      </c>
      <c r="G45" s="16"/>
    </row>
    <row r="46" spans="1:7" x14ac:dyDescent="0.35">
      <c r="A46" s="13" t="s">
        <v>715</v>
      </c>
      <c r="B46" s="33" t="s">
        <v>716</v>
      </c>
      <c r="C46" s="33" t="s">
        <v>717</v>
      </c>
      <c r="D46" s="14">
        <v>477</v>
      </c>
      <c r="E46" s="15">
        <v>15.13</v>
      </c>
      <c r="F46" s="16">
        <v>4.5999999999999999E-3</v>
      </c>
      <c r="G46" s="16"/>
    </row>
    <row r="47" spans="1:7" x14ac:dyDescent="0.35">
      <c r="A47" s="13" t="s">
        <v>718</v>
      </c>
      <c r="B47" s="33" t="s">
        <v>719</v>
      </c>
      <c r="C47" s="33" t="s">
        <v>32</v>
      </c>
      <c r="D47" s="14">
        <v>608</v>
      </c>
      <c r="E47" s="15">
        <v>14.8</v>
      </c>
      <c r="F47" s="16">
        <v>4.4999999999999997E-3</v>
      </c>
      <c r="G47" s="16"/>
    </row>
    <row r="48" spans="1:7" x14ac:dyDescent="0.35">
      <c r="A48" s="13" t="s">
        <v>720</v>
      </c>
      <c r="B48" s="33" t="s">
        <v>721</v>
      </c>
      <c r="C48" s="33" t="s">
        <v>722</v>
      </c>
      <c r="D48" s="14">
        <v>625</v>
      </c>
      <c r="E48" s="15">
        <v>13.22</v>
      </c>
      <c r="F48" s="16">
        <v>4.0000000000000001E-3</v>
      </c>
      <c r="G48" s="16"/>
    </row>
    <row r="49" spans="1:7" x14ac:dyDescent="0.35">
      <c r="A49" s="13" t="s">
        <v>723</v>
      </c>
      <c r="B49" s="33" t="s">
        <v>724</v>
      </c>
      <c r="C49" s="33" t="s">
        <v>556</v>
      </c>
      <c r="D49" s="14">
        <v>4842</v>
      </c>
      <c r="E49" s="15">
        <v>12.88</v>
      </c>
      <c r="F49" s="16">
        <v>3.8999999999999998E-3</v>
      </c>
      <c r="G49" s="16"/>
    </row>
    <row r="50" spans="1:7" x14ac:dyDescent="0.35">
      <c r="A50" s="13" t="s">
        <v>725</v>
      </c>
      <c r="B50" s="33" t="s">
        <v>726</v>
      </c>
      <c r="C50" s="33" t="s">
        <v>55</v>
      </c>
      <c r="D50" s="14">
        <v>1527</v>
      </c>
      <c r="E50" s="15">
        <v>12.88</v>
      </c>
      <c r="F50" s="16">
        <v>3.8999999999999998E-3</v>
      </c>
      <c r="G50" s="16"/>
    </row>
    <row r="51" spans="1:7" x14ac:dyDescent="0.35">
      <c r="A51" s="13" t="s">
        <v>727</v>
      </c>
      <c r="B51" s="33" t="s">
        <v>728</v>
      </c>
      <c r="C51" s="33" t="s">
        <v>63</v>
      </c>
      <c r="D51" s="14">
        <v>141</v>
      </c>
      <c r="E51" s="15">
        <v>12.48</v>
      </c>
      <c r="F51" s="16">
        <v>3.8E-3</v>
      </c>
      <c r="G51" s="16"/>
    </row>
    <row r="52" spans="1:7" x14ac:dyDescent="0.35">
      <c r="A52" s="13" t="s">
        <v>729</v>
      </c>
      <c r="B52" s="33" t="s">
        <v>730</v>
      </c>
      <c r="C52" s="33" t="s">
        <v>518</v>
      </c>
      <c r="D52" s="14">
        <v>896</v>
      </c>
      <c r="E52" s="15">
        <v>12.34</v>
      </c>
      <c r="F52" s="16">
        <v>3.7000000000000002E-3</v>
      </c>
      <c r="G52" s="16"/>
    </row>
    <row r="53" spans="1:7" x14ac:dyDescent="0.35">
      <c r="A53" s="13" t="s">
        <v>731</v>
      </c>
      <c r="B53" s="33" t="s">
        <v>732</v>
      </c>
      <c r="C53" s="33" t="s">
        <v>109</v>
      </c>
      <c r="D53" s="14">
        <v>143</v>
      </c>
      <c r="E53" s="15">
        <v>11.93</v>
      </c>
      <c r="F53" s="16">
        <v>3.5999999999999999E-3</v>
      </c>
      <c r="G53" s="16"/>
    </row>
    <row r="54" spans="1:7" x14ac:dyDescent="0.35">
      <c r="A54" s="13" t="s">
        <v>733</v>
      </c>
      <c r="B54" s="33" t="s">
        <v>734</v>
      </c>
      <c r="C54" s="33" t="s">
        <v>44</v>
      </c>
      <c r="D54" s="14">
        <v>534</v>
      </c>
      <c r="E54" s="15">
        <v>11.38</v>
      </c>
      <c r="F54" s="16">
        <v>3.3999999999999998E-3</v>
      </c>
      <c r="G54" s="16"/>
    </row>
    <row r="55" spans="1:7" x14ac:dyDescent="0.35">
      <c r="A55" s="13" t="s">
        <v>735</v>
      </c>
      <c r="B55" s="33" t="s">
        <v>736</v>
      </c>
      <c r="C55" s="33" t="s">
        <v>737</v>
      </c>
      <c r="D55" s="14">
        <v>1925</v>
      </c>
      <c r="E55" s="15">
        <v>10.96</v>
      </c>
      <c r="F55" s="16">
        <v>3.3E-3</v>
      </c>
      <c r="G55" s="16"/>
    </row>
    <row r="56" spans="1:7" x14ac:dyDescent="0.35">
      <c r="A56" s="13" t="s">
        <v>738</v>
      </c>
      <c r="B56" s="33" t="s">
        <v>739</v>
      </c>
      <c r="C56" s="33" t="s">
        <v>501</v>
      </c>
      <c r="D56" s="14">
        <v>1511</v>
      </c>
      <c r="E56" s="15">
        <v>10.54</v>
      </c>
      <c r="F56" s="16">
        <v>3.2000000000000002E-3</v>
      </c>
      <c r="G56" s="16"/>
    </row>
    <row r="57" spans="1:7" x14ac:dyDescent="0.35">
      <c r="A57" s="13" t="s">
        <v>740</v>
      </c>
      <c r="B57" s="33" t="s">
        <v>741</v>
      </c>
      <c r="C57" s="33" t="s">
        <v>742</v>
      </c>
      <c r="D57" s="14">
        <v>798</v>
      </c>
      <c r="E57" s="15">
        <v>9.73</v>
      </c>
      <c r="F57" s="16">
        <v>2.8999999999999998E-3</v>
      </c>
      <c r="G57" s="16"/>
    </row>
    <row r="58" spans="1:7" x14ac:dyDescent="0.35">
      <c r="A58" s="17" t="s">
        <v>120</v>
      </c>
      <c r="B58" s="34"/>
      <c r="C58" s="34"/>
      <c r="D58" s="18"/>
      <c r="E58" s="37">
        <v>3292.45</v>
      </c>
      <c r="F58" s="38">
        <v>0.99739999999999995</v>
      </c>
      <c r="G58" s="21"/>
    </row>
    <row r="59" spans="1:7" x14ac:dyDescent="0.35">
      <c r="A59" s="17" t="s">
        <v>743</v>
      </c>
      <c r="B59" s="33"/>
      <c r="C59" s="33"/>
      <c r="D59" s="14"/>
      <c r="E59" s="15"/>
      <c r="F59" s="16"/>
      <c r="G59" s="16"/>
    </row>
    <row r="60" spans="1:7" x14ac:dyDescent="0.35">
      <c r="A60" s="17" t="s">
        <v>120</v>
      </c>
      <c r="B60" s="33"/>
      <c r="C60" s="33"/>
      <c r="D60" s="14"/>
      <c r="E60" s="39" t="s">
        <v>248</v>
      </c>
      <c r="F60" s="40" t="s">
        <v>248</v>
      </c>
      <c r="G60" s="16"/>
    </row>
    <row r="61" spans="1:7" x14ac:dyDescent="0.35">
      <c r="A61" s="24" t="s">
        <v>121</v>
      </c>
      <c r="B61" s="35"/>
      <c r="C61" s="35"/>
      <c r="D61" s="25"/>
      <c r="E61" s="30">
        <v>3292.45</v>
      </c>
      <c r="F61" s="31">
        <v>0.99739999999999995</v>
      </c>
      <c r="G61" s="21"/>
    </row>
    <row r="62" spans="1:7" x14ac:dyDescent="0.35">
      <c r="A62" s="13"/>
      <c r="B62" s="33"/>
      <c r="C62" s="33"/>
      <c r="D62" s="14"/>
      <c r="E62" s="15"/>
      <c r="F62" s="16"/>
      <c r="G62" s="16"/>
    </row>
    <row r="63" spans="1:7" x14ac:dyDescent="0.35">
      <c r="A63" s="13" t="s">
        <v>264</v>
      </c>
      <c r="B63" s="33"/>
      <c r="C63" s="33"/>
      <c r="D63" s="14"/>
      <c r="E63" s="15">
        <v>0</v>
      </c>
      <c r="F63" s="16">
        <v>0</v>
      </c>
      <c r="G63" s="16"/>
    </row>
    <row r="64" spans="1:7" x14ac:dyDescent="0.35">
      <c r="A64" s="13" t="s">
        <v>265</v>
      </c>
      <c r="B64" s="33"/>
      <c r="C64" s="33"/>
      <c r="D64" s="14"/>
      <c r="E64" s="15">
        <v>7.67</v>
      </c>
      <c r="F64" s="16">
        <v>2.5999999999999999E-3</v>
      </c>
      <c r="G64" s="16"/>
    </row>
    <row r="65" spans="1:7" x14ac:dyDescent="0.35">
      <c r="A65" s="28" t="s">
        <v>266</v>
      </c>
      <c r="B65" s="36"/>
      <c r="C65" s="36"/>
      <c r="D65" s="29"/>
      <c r="E65" s="30">
        <v>3300.12</v>
      </c>
      <c r="F65" s="31">
        <v>1</v>
      </c>
      <c r="G65" s="31"/>
    </row>
    <row r="70" spans="1:7" x14ac:dyDescent="0.35">
      <c r="A70" s="1" t="s">
        <v>269</v>
      </c>
    </row>
    <row r="71" spans="1:7" x14ac:dyDescent="0.35">
      <c r="A71" s="48" t="s">
        <v>270</v>
      </c>
      <c r="B71" s="3" t="s">
        <v>248</v>
      </c>
    </row>
    <row r="72" spans="1:7" x14ac:dyDescent="0.35">
      <c r="A72" t="s">
        <v>271</v>
      </c>
    </row>
    <row r="73" spans="1:7" x14ac:dyDescent="0.35">
      <c r="A73" t="s">
        <v>2063</v>
      </c>
      <c r="B73" t="s">
        <v>273</v>
      </c>
      <c r="C73" t="s">
        <v>273</v>
      </c>
    </row>
    <row r="74" spans="1:7" x14ac:dyDescent="0.35">
      <c r="B74" s="49">
        <v>46052</v>
      </c>
      <c r="C74" s="49">
        <v>46080</v>
      </c>
    </row>
    <row r="75" spans="1:7" x14ac:dyDescent="0.35">
      <c r="A75" t="s">
        <v>276</v>
      </c>
      <c r="B75">
        <v>40.591700000000003</v>
      </c>
      <c r="C75">
        <v>40.655200000000001</v>
      </c>
    </row>
    <row r="77" spans="1:7" x14ac:dyDescent="0.35">
      <c r="A77" t="s">
        <v>278</v>
      </c>
      <c r="B77" s="3" t="s">
        <v>248</v>
      </c>
    </row>
    <row r="78" spans="1:7" x14ac:dyDescent="0.35">
      <c r="A78" t="s">
        <v>279</v>
      </c>
      <c r="B78" s="3" t="s">
        <v>248</v>
      </c>
    </row>
    <row r="79" spans="1:7" ht="29" customHeight="1" x14ac:dyDescent="0.35">
      <c r="A79" s="48" t="s">
        <v>280</v>
      </c>
      <c r="B79" s="3" t="s">
        <v>248</v>
      </c>
    </row>
    <row r="80" spans="1:7" ht="29" customHeight="1" x14ac:dyDescent="0.35">
      <c r="A80" s="48" t="s">
        <v>281</v>
      </c>
      <c r="B80" s="3" t="s">
        <v>248</v>
      </c>
    </row>
    <row r="81" spans="1:4" x14ac:dyDescent="0.35">
      <c r="A81" t="s">
        <v>283</v>
      </c>
      <c r="B81" s="50">
        <v>1.6493</v>
      </c>
    </row>
    <row r="82" spans="1:4" ht="43.5" customHeight="1" x14ac:dyDescent="0.35">
      <c r="A82" s="48" t="s">
        <v>284</v>
      </c>
      <c r="B82" s="3" t="s">
        <v>248</v>
      </c>
    </row>
    <row r="83" spans="1:4" x14ac:dyDescent="0.35">
      <c r="B83" s="3"/>
    </row>
    <row r="84" spans="1:4" ht="29" customHeight="1" x14ac:dyDescent="0.35">
      <c r="A84" s="48" t="s">
        <v>285</v>
      </c>
      <c r="B84" s="3" t="s">
        <v>248</v>
      </c>
    </row>
    <row r="85" spans="1:4" ht="29" customHeight="1" x14ac:dyDescent="0.35">
      <c r="A85" s="48" t="s">
        <v>286</v>
      </c>
      <c r="B85" t="s">
        <v>248</v>
      </c>
    </row>
    <row r="86" spans="1:4" ht="29" customHeight="1" x14ac:dyDescent="0.35">
      <c r="A86" s="48" t="s">
        <v>287</v>
      </c>
      <c r="B86" s="3" t="s">
        <v>248</v>
      </c>
    </row>
    <row r="87" spans="1:4" ht="29" customHeight="1" x14ac:dyDescent="0.35">
      <c r="A87" s="48" t="s">
        <v>288</v>
      </c>
      <c r="B87" s="3" t="s">
        <v>248</v>
      </c>
    </row>
    <row r="89" spans="1:4" ht="70" customHeight="1" x14ac:dyDescent="0.35">
      <c r="A89" s="75" t="s">
        <v>298</v>
      </c>
      <c r="B89" s="75" t="s">
        <v>299</v>
      </c>
      <c r="C89" s="75" t="s">
        <v>300</v>
      </c>
      <c r="D89" s="75" t="s">
        <v>301</v>
      </c>
    </row>
    <row r="90" spans="1:4" ht="70" customHeight="1" x14ac:dyDescent="0.35">
      <c r="A90" s="75" t="s">
        <v>2064</v>
      </c>
      <c r="B90" s="75"/>
      <c r="C90" s="75" t="s">
        <v>317</v>
      </c>
      <c r="D90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46"/>
  <sheetViews>
    <sheetView showGridLines="0" workbookViewId="0">
      <pane ySplit="4" topLeftCell="A5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2065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2066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747</v>
      </c>
      <c r="B7" s="33"/>
      <c r="C7" s="33"/>
      <c r="D7" s="14"/>
      <c r="E7" s="15"/>
      <c r="F7" s="16"/>
      <c r="G7" s="16"/>
    </row>
    <row r="8" spans="1:8" x14ac:dyDescent="0.35">
      <c r="A8" s="17" t="s">
        <v>748</v>
      </c>
      <c r="B8" s="34"/>
      <c r="C8" s="34"/>
      <c r="D8" s="18"/>
      <c r="E8" s="41"/>
      <c r="F8" s="21"/>
      <c r="G8" s="21"/>
    </row>
    <row r="9" spans="1:8" x14ac:dyDescent="0.35">
      <c r="A9" s="13" t="s">
        <v>2067</v>
      </c>
      <c r="B9" s="33" t="s">
        <v>2068</v>
      </c>
      <c r="C9" s="33"/>
      <c r="D9" s="14">
        <v>1089401.5530000001</v>
      </c>
      <c r="E9" s="15">
        <v>325724.25</v>
      </c>
      <c r="F9" s="16">
        <v>0.97240000000000004</v>
      </c>
      <c r="G9" s="16"/>
    </row>
    <row r="10" spans="1:8" x14ac:dyDescent="0.35">
      <c r="A10" s="17" t="s">
        <v>120</v>
      </c>
      <c r="B10" s="34"/>
      <c r="C10" s="34"/>
      <c r="D10" s="18"/>
      <c r="E10" s="19">
        <v>325724.25</v>
      </c>
      <c r="F10" s="20">
        <v>0.97240000000000004</v>
      </c>
      <c r="G10" s="21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24" t="s">
        <v>121</v>
      </c>
      <c r="B12" s="35"/>
      <c r="C12" s="35"/>
      <c r="D12" s="25"/>
      <c r="E12" s="19">
        <v>325724.25</v>
      </c>
      <c r="F12" s="20">
        <v>0.97240000000000004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262</v>
      </c>
      <c r="B14" s="33"/>
      <c r="C14" s="33"/>
      <c r="D14" s="14"/>
      <c r="E14" s="15"/>
      <c r="F14" s="16"/>
      <c r="G14" s="16"/>
    </row>
    <row r="15" spans="1:8" x14ac:dyDescent="0.35">
      <c r="A15" s="13" t="s">
        <v>263</v>
      </c>
      <c r="B15" s="33"/>
      <c r="C15" s="33"/>
      <c r="D15" s="14"/>
      <c r="E15" s="15">
        <v>9987.9500000000007</v>
      </c>
      <c r="F15" s="16">
        <v>2.98E-2</v>
      </c>
      <c r="G15" s="16">
        <v>4.9306000000000003E-2</v>
      </c>
    </row>
    <row r="16" spans="1:8" x14ac:dyDescent="0.35">
      <c r="A16" s="17" t="s">
        <v>120</v>
      </c>
      <c r="B16" s="34"/>
      <c r="C16" s="34"/>
      <c r="D16" s="18"/>
      <c r="E16" s="19">
        <v>9987.9500000000007</v>
      </c>
      <c r="F16" s="20">
        <v>2.98E-2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24" t="s">
        <v>121</v>
      </c>
      <c r="B18" s="35"/>
      <c r="C18" s="35"/>
      <c r="D18" s="25"/>
      <c r="E18" s="19">
        <v>9987.9500000000007</v>
      </c>
      <c r="F18" s="20">
        <v>2.98E-2</v>
      </c>
      <c r="G18" s="21"/>
    </row>
    <row r="19" spans="1:7" x14ac:dyDescent="0.35">
      <c r="A19" s="13" t="s">
        <v>264</v>
      </c>
      <c r="B19" s="33"/>
      <c r="C19" s="33"/>
      <c r="D19" s="14"/>
      <c r="E19" s="15">
        <v>2.6984436999999999</v>
      </c>
      <c r="F19" s="16">
        <v>7.9999999999999996E-6</v>
      </c>
      <c r="G19" s="16"/>
    </row>
    <row r="20" spans="1:7" x14ac:dyDescent="0.35">
      <c r="A20" s="13" t="s">
        <v>265</v>
      </c>
      <c r="B20" s="33"/>
      <c r="C20" s="33"/>
      <c r="D20" s="14"/>
      <c r="E20" s="26">
        <v>-739.83844369999997</v>
      </c>
      <c r="F20" s="27">
        <v>-2.2079999999999999E-3</v>
      </c>
      <c r="G20" s="16">
        <v>4.9306000000000003E-2</v>
      </c>
    </row>
    <row r="21" spans="1:7" x14ac:dyDescent="0.35">
      <c r="A21" s="28" t="s">
        <v>266</v>
      </c>
      <c r="B21" s="36"/>
      <c r="C21" s="36"/>
      <c r="D21" s="29"/>
      <c r="E21" s="30">
        <v>334975.06</v>
      </c>
      <c r="F21" s="31">
        <v>1</v>
      </c>
      <c r="G21" s="31"/>
    </row>
    <row r="26" spans="1:7" x14ac:dyDescent="0.35">
      <c r="A26" s="1" t="s">
        <v>269</v>
      </c>
    </row>
    <row r="27" spans="1:7" x14ac:dyDescent="0.35">
      <c r="A27" s="48" t="s">
        <v>270</v>
      </c>
      <c r="B27" s="3" t="s">
        <v>248</v>
      </c>
    </row>
    <row r="28" spans="1:7" x14ac:dyDescent="0.35">
      <c r="A28" t="s">
        <v>271</v>
      </c>
    </row>
    <row r="29" spans="1:7" x14ac:dyDescent="0.35">
      <c r="A29" t="s">
        <v>272</v>
      </c>
      <c r="B29" t="s">
        <v>273</v>
      </c>
      <c r="C29" t="s">
        <v>273</v>
      </c>
    </row>
    <row r="30" spans="1:7" x14ac:dyDescent="0.35">
      <c r="B30" s="49">
        <v>46052</v>
      </c>
      <c r="C30" s="49">
        <v>46080</v>
      </c>
    </row>
    <row r="31" spans="1:7" x14ac:dyDescent="0.35">
      <c r="A31" t="s">
        <v>645</v>
      </c>
      <c r="B31">
        <v>34.816699999999997</v>
      </c>
      <c r="C31">
        <v>32.088000000000001</v>
      </c>
    </row>
    <row r="32" spans="1:7" x14ac:dyDescent="0.35">
      <c r="A32" t="s">
        <v>646</v>
      </c>
      <c r="B32">
        <v>32.903399999999998</v>
      </c>
      <c r="C32">
        <v>30.304300000000001</v>
      </c>
    </row>
    <row r="34" spans="1:4" x14ac:dyDescent="0.35">
      <c r="A34" t="s">
        <v>278</v>
      </c>
      <c r="B34" s="3" t="s">
        <v>248</v>
      </c>
    </row>
    <row r="35" spans="1:4" x14ac:dyDescent="0.35">
      <c r="A35" t="s">
        <v>279</v>
      </c>
      <c r="B35" s="3" t="s">
        <v>248</v>
      </c>
    </row>
    <row r="36" spans="1:4" ht="29" customHeight="1" x14ac:dyDescent="0.35">
      <c r="A36" s="48" t="s">
        <v>280</v>
      </c>
      <c r="B36" s="3" t="s">
        <v>248</v>
      </c>
    </row>
    <row r="37" spans="1:4" ht="29" customHeight="1" x14ac:dyDescent="0.35">
      <c r="A37" s="48" t="s">
        <v>281</v>
      </c>
      <c r="B37" s="50">
        <v>325724.24650379998</v>
      </c>
    </row>
    <row r="38" spans="1:4" ht="43.5" customHeight="1" x14ac:dyDescent="0.35">
      <c r="A38" s="48" t="s">
        <v>751</v>
      </c>
      <c r="B38" s="3" t="s">
        <v>248</v>
      </c>
    </row>
    <row r="39" spans="1:4" x14ac:dyDescent="0.35">
      <c r="B39" s="3"/>
    </row>
    <row r="40" spans="1:4" ht="29" customHeight="1" x14ac:dyDescent="0.35">
      <c r="A40" s="48" t="s">
        <v>752</v>
      </c>
      <c r="B40" s="3" t="s">
        <v>248</v>
      </c>
    </row>
    <row r="41" spans="1:4" ht="29" customHeight="1" x14ac:dyDescent="0.35">
      <c r="A41" s="48" t="s">
        <v>753</v>
      </c>
      <c r="B41" t="s">
        <v>248</v>
      </c>
    </row>
    <row r="42" spans="1:4" ht="29" customHeight="1" x14ac:dyDescent="0.35">
      <c r="A42" s="48" t="s">
        <v>754</v>
      </c>
      <c r="B42" s="3" t="s">
        <v>248</v>
      </c>
    </row>
    <row r="43" spans="1:4" ht="29" customHeight="1" x14ac:dyDescent="0.35">
      <c r="A43" s="48" t="s">
        <v>755</v>
      </c>
      <c r="B43" s="3" t="s">
        <v>248</v>
      </c>
    </row>
    <row r="45" spans="1:4" ht="70" customHeight="1" x14ac:dyDescent="0.35">
      <c r="A45" s="75" t="s">
        <v>298</v>
      </c>
      <c r="B45" s="75" t="s">
        <v>299</v>
      </c>
      <c r="C45" s="75" t="s">
        <v>300</v>
      </c>
      <c r="D45" s="75" t="s">
        <v>301</v>
      </c>
    </row>
    <row r="46" spans="1:4" ht="70" customHeight="1" x14ac:dyDescent="0.35">
      <c r="A46" s="75" t="s">
        <v>2069</v>
      </c>
      <c r="B46" s="75"/>
      <c r="C46" s="75" t="s">
        <v>380</v>
      </c>
      <c r="D4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251"/>
  <sheetViews>
    <sheetView showGridLines="0" workbookViewId="0">
      <pane ySplit="4" topLeftCell="A24" activePane="bottomLeft" state="frozen"/>
      <selection pane="bottomLeft" activeCell="B45" sqref="B45"/>
    </sheetView>
  </sheetViews>
  <sheetFormatPr defaultRowHeight="14.5" x14ac:dyDescent="0.35"/>
  <cols>
    <col min="1" max="1" width="50.54296875" customWidth="1"/>
    <col min="2" max="2" width="15.81640625" customWidth="1"/>
    <col min="3" max="3" width="26.7265625" customWidth="1"/>
    <col min="4" max="4" width="15.453125" customWidth="1"/>
    <col min="5" max="5" width="16.453125" customWidth="1"/>
    <col min="6" max="6" width="15.453125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2070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2071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654</v>
      </c>
      <c r="B8" s="33" t="s">
        <v>655</v>
      </c>
      <c r="C8" s="33" t="s">
        <v>13</v>
      </c>
      <c r="D8" s="14">
        <v>9785125</v>
      </c>
      <c r="E8" s="15">
        <v>7190.11</v>
      </c>
      <c r="F8" s="16">
        <v>2.6589000000000002E-2</v>
      </c>
      <c r="G8" s="16"/>
    </row>
    <row r="9" spans="1:8" x14ac:dyDescent="0.35">
      <c r="A9" s="13" t="s">
        <v>42</v>
      </c>
      <c r="B9" s="33" t="s">
        <v>43</v>
      </c>
      <c r="C9" s="33" t="s">
        <v>44</v>
      </c>
      <c r="D9" s="14">
        <v>2165525</v>
      </c>
      <c r="E9" s="15">
        <v>5333.69</v>
      </c>
      <c r="F9" s="16">
        <v>1.9723999999999998E-2</v>
      </c>
      <c r="G9" s="16"/>
    </row>
    <row r="10" spans="1:8" x14ac:dyDescent="0.35">
      <c r="A10" s="13" t="s">
        <v>934</v>
      </c>
      <c r="B10" s="33" t="s">
        <v>935</v>
      </c>
      <c r="C10" s="33" t="s">
        <v>556</v>
      </c>
      <c r="D10" s="14">
        <v>47500</v>
      </c>
      <c r="E10" s="15">
        <v>4089.99</v>
      </c>
      <c r="F10" s="16">
        <v>1.5125E-2</v>
      </c>
      <c r="G10" s="16"/>
    </row>
    <row r="11" spans="1:8" x14ac:dyDescent="0.35">
      <c r="A11" s="13" t="s">
        <v>560</v>
      </c>
      <c r="B11" s="33" t="s">
        <v>561</v>
      </c>
      <c r="C11" s="33" t="s">
        <v>562</v>
      </c>
      <c r="D11" s="14">
        <v>1407000</v>
      </c>
      <c r="E11" s="15">
        <v>3727.85</v>
      </c>
      <c r="F11" s="16">
        <v>1.3786E-2</v>
      </c>
      <c r="G11" s="16"/>
    </row>
    <row r="12" spans="1:8" x14ac:dyDescent="0.35">
      <c r="A12" s="13" t="s">
        <v>691</v>
      </c>
      <c r="B12" s="33" t="s">
        <v>692</v>
      </c>
      <c r="C12" s="33" t="s">
        <v>55</v>
      </c>
      <c r="D12" s="14">
        <v>1290000</v>
      </c>
      <c r="E12" s="15">
        <v>3653.93</v>
      </c>
      <c r="F12" s="16">
        <v>1.3512E-2</v>
      </c>
      <c r="G12" s="16"/>
    </row>
    <row r="13" spans="1:8" x14ac:dyDescent="0.35">
      <c r="A13" s="13" t="s">
        <v>2072</v>
      </c>
      <c r="B13" s="33" t="s">
        <v>2073</v>
      </c>
      <c r="C13" s="33" t="s">
        <v>79</v>
      </c>
      <c r="D13" s="14">
        <v>2166395</v>
      </c>
      <c r="E13" s="15">
        <v>3602.06</v>
      </c>
      <c r="F13" s="16">
        <v>1.3321E-2</v>
      </c>
      <c r="G13" s="16"/>
    </row>
    <row r="14" spans="1:8" x14ac:dyDescent="0.35">
      <c r="A14" s="13" t="s">
        <v>47</v>
      </c>
      <c r="B14" s="33" t="s">
        <v>48</v>
      </c>
      <c r="C14" s="33" t="s">
        <v>49</v>
      </c>
      <c r="D14" s="14">
        <v>465750</v>
      </c>
      <c r="E14" s="15">
        <v>3345.95</v>
      </c>
      <c r="F14" s="16">
        <v>1.2373E-2</v>
      </c>
      <c r="G14" s="16"/>
    </row>
    <row r="15" spans="1:8" x14ac:dyDescent="0.35">
      <c r="A15" s="13" t="s">
        <v>1514</v>
      </c>
      <c r="B15" s="33" t="s">
        <v>1515</v>
      </c>
      <c r="C15" s="33" t="s">
        <v>13</v>
      </c>
      <c r="D15" s="14">
        <v>965200</v>
      </c>
      <c r="E15" s="15">
        <v>3086.23</v>
      </c>
      <c r="F15" s="16">
        <v>1.1413E-2</v>
      </c>
      <c r="G15" s="16"/>
    </row>
    <row r="16" spans="1:8" x14ac:dyDescent="0.35">
      <c r="A16" s="13" t="s">
        <v>25</v>
      </c>
      <c r="B16" s="33" t="s">
        <v>26</v>
      </c>
      <c r="C16" s="33" t="s">
        <v>13</v>
      </c>
      <c r="D16" s="14">
        <v>214200</v>
      </c>
      <c r="E16" s="15">
        <v>2953.6</v>
      </c>
      <c r="F16" s="16">
        <v>1.0921999999999999E-2</v>
      </c>
      <c r="G16" s="16"/>
    </row>
    <row r="17" spans="1:7" x14ac:dyDescent="0.35">
      <c r="A17" s="13" t="s">
        <v>491</v>
      </c>
      <c r="B17" s="33" t="s">
        <v>492</v>
      </c>
      <c r="C17" s="33" t="s">
        <v>100</v>
      </c>
      <c r="D17" s="14">
        <v>116250</v>
      </c>
      <c r="E17" s="15">
        <v>2840.34</v>
      </c>
      <c r="F17" s="16">
        <v>1.0503999999999999E-2</v>
      </c>
      <c r="G17" s="16"/>
    </row>
    <row r="18" spans="1:7" x14ac:dyDescent="0.35">
      <c r="A18" s="13" t="s">
        <v>20</v>
      </c>
      <c r="B18" s="33" t="s">
        <v>21</v>
      </c>
      <c r="C18" s="33" t="s">
        <v>22</v>
      </c>
      <c r="D18" s="14">
        <v>200000</v>
      </c>
      <c r="E18" s="15">
        <v>2787.8</v>
      </c>
      <c r="F18" s="16">
        <v>1.0309E-2</v>
      </c>
      <c r="G18" s="16"/>
    </row>
    <row r="19" spans="1:7" x14ac:dyDescent="0.35">
      <c r="A19" s="13" t="s">
        <v>11</v>
      </c>
      <c r="B19" s="33" t="s">
        <v>12</v>
      </c>
      <c r="C19" s="33" t="s">
        <v>13</v>
      </c>
      <c r="D19" s="14">
        <v>279400</v>
      </c>
      <c r="E19" s="15">
        <v>2480.37</v>
      </c>
      <c r="F19" s="16">
        <v>9.1719999999999996E-3</v>
      </c>
      <c r="G19" s="16"/>
    </row>
    <row r="20" spans="1:7" x14ac:dyDescent="0.35">
      <c r="A20" s="13" t="s">
        <v>2074</v>
      </c>
      <c r="B20" s="33" t="s">
        <v>1526</v>
      </c>
      <c r="C20" s="33" t="s">
        <v>19</v>
      </c>
      <c r="D20" s="14">
        <v>168625</v>
      </c>
      <c r="E20" s="15">
        <v>2492.36</v>
      </c>
      <c r="F20" s="16">
        <v>9.2169999999999995E-3</v>
      </c>
      <c r="G20" s="16"/>
    </row>
    <row r="21" spans="1:7" x14ac:dyDescent="0.35">
      <c r="A21" s="13" t="s">
        <v>2075</v>
      </c>
      <c r="B21" s="33" t="s">
        <v>2076</v>
      </c>
      <c r="C21" s="33" t="s">
        <v>488</v>
      </c>
      <c r="D21" s="14">
        <v>3500000</v>
      </c>
      <c r="E21" s="15">
        <v>2450</v>
      </c>
      <c r="F21" s="16">
        <v>9.0600000000000003E-3</v>
      </c>
      <c r="G21" s="16"/>
    </row>
    <row r="22" spans="1:7" x14ac:dyDescent="0.35">
      <c r="A22" s="13" t="s">
        <v>80</v>
      </c>
      <c r="B22" s="33" t="s">
        <v>81</v>
      </c>
      <c r="C22" s="33" t="s">
        <v>63</v>
      </c>
      <c r="D22" s="14">
        <v>111750</v>
      </c>
      <c r="E22" s="15">
        <v>2387.7600000000002</v>
      </c>
      <c r="F22" s="16">
        <v>8.8299999999999993E-3</v>
      </c>
      <c r="G22" s="16"/>
    </row>
    <row r="23" spans="1:7" x14ac:dyDescent="0.35">
      <c r="A23" s="13" t="s">
        <v>499</v>
      </c>
      <c r="B23" s="33" t="s">
        <v>500</v>
      </c>
      <c r="C23" s="33" t="s">
        <v>501</v>
      </c>
      <c r="D23" s="14">
        <v>172800</v>
      </c>
      <c r="E23" s="15">
        <v>2246.5700000000002</v>
      </c>
      <c r="F23" s="16">
        <v>8.3079999999999994E-3</v>
      </c>
      <c r="G23" s="16"/>
    </row>
    <row r="24" spans="1:7" x14ac:dyDescent="0.35">
      <c r="A24" s="13" t="s">
        <v>17</v>
      </c>
      <c r="B24" s="33" t="s">
        <v>18</v>
      </c>
      <c r="C24" s="33" t="s">
        <v>19</v>
      </c>
      <c r="D24" s="14">
        <v>19727100</v>
      </c>
      <c r="E24" s="15">
        <v>2089.1</v>
      </c>
      <c r="F24" s="16">
        <v>7.7260000000000002E-3</v>
      </c>
      <c r="G24" s="16"/>
    </row>
    <row r="25" spans="1:7" x14ac:dyDescent="0.35">
      <c r="A25" s="13" t="s">
        <v>895</v>
      </c>
      <c r="B25" s="33" t="s">
        <v>896</v>
      </c>
      <c r="C25" s="33" t="s">
        <v>39</v>
      </c>
      <c r="D25" s="14">
        <v>20025</v>
      </c>
      <c r="E25" s="15">
        <v>1996.99</v>
      </c>
      <c r="F25" s="16">
        <v>7.3850000000000001E-3</v>
      </c>
      <c r="G25" s="16"/>
    </row>
    <row r="26" spans="1:7" x14ac:dyDescent="0.35">
      <c r="A26" s="13" t="s">
        <v>995</v>
      </c>
      <c r="B26" s="33" t="s">
        <v>996</v>
      </c>
      <c r="C26" s="33" t="s">
        <v>39</v>
      </c>
      <c r="D26" s="14">
        <v>521600</v>
      </c>
      <c r="E26" s="15">
        <v>1995.9</v>
      </c>
      <c r="F26" s="16">
        <v>7.3810000000000004E-3</v>
      </c>
      <c r="G26" s="16"/>
    </row>
    <row r="27" spans="1:7" x14ac:dyDescent="0.35">
      <c r="A27" s="13" t="s">
        <v>675</v>
      </c>
      <c r="B27" s="33" t="s">
        <v>676</v>
      </c>
      <c r="C27" s="33" t="s">
        <v>100</v>
      </c>
      <c r="D27" s="14">
        <v>64500</v>
      </c>
      <c r="E27" s="15">
        <v>1740.6</v>
      </c>
      <c r="F27" s="16">
        <v>6.437E-3</v>
      </c>
      <c r="G27" s="16"/>
    </row>
    <row r="28" spans="1:7" x14ac:dyDescent="0.35">
      <c r="A28" s="13" t="s">
        <v>631</v>
      </c>
      <c r="B28" s="33" t="s">
        <v>632</v>
      </c>
      <c r="C28" s="33" t="s">
        <v>537</v>
      </c>
      <c r="D28" s="14">
        <v>16000</v>
      </c>
      <c r="E28" s="15">
        <v>1684.48</v>
      </c>
      <c r="F28" s="16">
        <v>6.2290000000000002E-3</v>
      </c>
      <c r="G28" s="16"/>
    </row>
    <row r="29" spans="1:7" x14ac:dyDescent="0.35">
      <c r="A29" s="13" t="s">
        <v>493</v>
      </c>
      <c r="B29" s="33" t="s">
        <v>494</v>
      </c>
      <c r="C29" s="33" t="s">
        <v>55</v>
      </c>
      <c r="D29" s="14">
        <v>50050</v>
      </c>
      <c r="E29" s="15">
        <v>1678.43</v>
      </c>
      <c r="F29" s="16">
        <v>6.2069999999999998E-3</v>
      </c>
      <c r="G29" s="16"/>
    </row>
    <row r="30" spans="1:7" x14ac:dyDescent="0.35">
      <c r="A30" s="13" t="s">
        <v>23</v>
      </c>
      <c r="B30" s="33" t="s">
        <v>24</v>
      </c>
      <c r="C30" s="33" t="s">
        <v>19</v>
      </c>
      <c r="D30" s="14">
        <v>88350</v>
      </c>
      <c r="E30" s="15">
        <v>1660.36</v>
      </c>
      <c r="F30" s="16">
        <v>6.1399999999999996E-3</v>
      </c>
      <c r="G30" s="16"/>
    </row>
    <row r="31" spans="1:7" x14ac:dyDescent="0.35">
      <c r="A31" s="13" t="s">
        <v>98</v>
      </c>
      <c r="B31" s="33" t="s">
        <v>99</v>
      </c>
      <c r="C31" s="33" t="s">
        <v>100</v>
      </c>
      <c r="D31" s="14">
        <v>57375</v>
      </c>
      <c r="E31" s="15">
        <v>1553.2</v>
      </c>
      <c r="F31" s="16">
        <v>5.744E-3</v>
      </c>
      <c r="G31" s="16"/>
    </row>
    <row r="32" spans="1:7" x14ac:dyDescent="0.35">
      <c r="A32" s="13" t="s">
        <v>924</v>
      </c>
      <c r="B32" s="33" t="s">
        <v>925</v>
      </c>
      <c r="C32" s="33" t="s">
        <v>19</v>
      </c>
      <c r="D32" s="14">
        <v>306000</v>
      </c>
      <c r="E32" s="15">
        <v>1392.15</v>
      </c>
      <c r="F32" s="16">
        <v>5.1479999999999998E-3</v>
      </c>
      <c r="G32" s="16"/>
    </row>
    <row r="33" spans="1:7" x14ac:dyDescent="0.35">
      <c r="A33" s="13" t="s">
        <v>948</v>
      </c>
      <c r="B33" s="33" t="s">
        <v>949</v>
      </c>
      <c r="C33" s="33" t="s">
        <v>583</v>
      </c>
      <c r="D33" s="14">
        <v>214090</v>
      </c>
      <c r="E33" s="15">
        <v>1364.61</v>
      </c>
      <c r="F33" s="16">
        <v>5.0460000000000001E-3</v>
      </c>
      <c r="G33" s="16"/>
    </row>
    <row r="34" spans="1:7" x14ac:dyDescent="0.35">
      <c r="A34" s="13" t="s">
        <v>917</v>
      </c>
      <c r="B34" s="33" t="s">
        <v>918</v>
      </c>
      <c r="C34" s="33" t="s">
        <v>92</v>
      </c>
      <c r="D34" s="14">
        <v>60400</v>
      </c>
      <c r="E34" s="15">
        <v>1343.84</v>
      </c>
      <c r="F34" s="16">
        <v>4.9699999999999996E-3</v>
      </c>
      <c r="G34" s="16"/>
    </row>
    <row r="35" spans="1:7" x14ac:dyDescent="0.35">
      <c r="A35" s="13" t="s">
        <v>542</v>
      </c>
      <c r="B35" s="33" t="s">
        <v>543</v>
      </c>
      <c r="C35" s="33" t="s">
        <v>13</v>
      </c>
      <c r="D35" s="14">
        <v>440000</v>
      </c>
      <c r="E35" s="15">
        <v>1319.34</v>
      </c>
      <c r="F35" s="16">
        <v>4.8789999999999997E-3</v>
      </c>
      <c r="G35" s="16"/>
    </row>
    <row r="36" spans="1:7" x14ac:dyDescent="0.35">
      <c r="A36" s="13" t="s">
        <v>2077</v>
      </c>
      <c r="B36" s="33" t="s">
        <v>2078</v>
      </c>
      <c r="C36" s="33" t="s">
        <v>13</v>
      </c>
      <c r="D36" s="14">
        <v>720000</v>
      </c>
      <c r="E36" s="15">
        <v>1310.26</v>
      </c>
      <c r="F36" s="16">
        <v>4.8450000000000003E-3</v>
      </c>
      <c r="G36" s="16"/>
    </row>
    <row r="37" spans="1:7" x14ac:dyDescent="0.35">
      <c r="A37" s="13" t="s">
        <v>965</v>
      </c>
      <c r="B37" s="33" t="s">
        <v>966</v>
      </c>
      <c r="C37" s="33" t="s">
        <v>63</v>
      </c>
      <c r="D37" s="14">
        <v>325000</v>
      </c>
      <c r="E37" s="15">
        <v>1266.8499999999999</v>
      </c>
      <c r="F37" s="16">
        <v>4.6849999999999999E-3</v>
      </c>
      <c r="G37" s="16"/>
    </row>
    <row r="38" spans="1:7" x14ac:dyDescent="0.35">
      <c r="A38" s="13" t="s">
        <v>579</v>
      </c>
      <c r="B38" s="33" t="s">
        <v>580</v>
      </c>
      <c r="C38" s="33" t="s">
        <v>501</v>
      </c>
      <c r="D38" s="14">
        <v>55000</v>
      </c>
      <c r="E38" s="15">
        <v>1263.08</v>
      </c>
      <c r="F38" s="16">
        <v>4.6709999999999998E-3</v>
      </c>
      <c r="G38" s="16"/>
    </row>
    <row r="39" spans="1:7" x14ac:dyDescent="0.35">
      <c r="A39" s="13" t="s">
        <v>2079</v>
      </c>
      <c r="B39" s="33" t="s">
        <v>2080</v>
      </c>
      <c r="C39" s="33" t="s">
        <v>518</v>
      </c>
      <c r="D39" s="14">
        <v>104250</v>
      </c>
      <c r="E39" s="15">
        <v>1225.25</v>
      </c>
      <c r="F39" s="16">
        <v>4.5310000000000003E-3</v>
      </c>
      <c r="G39" s="16"/>
    </row>
    <row r="40" spans="1:7" x14ac:dyDescent="0.35">
      <c r="A40" s="13" t="s">
        <v>1539</v>
      </c>
      <c r="B40" s="33" t="s">
        <v>1540</v>
      </c>
      <c r="C40" s="33" t="s">
        <v>103</v>
      </c>
      <c r="D40" s="14">
        <v>328248</v>
      </c>
      <c r="E40" s="15">
        <v>1211.24</v>
      </c>
      <c r="F40" s="16">
        <v>4.4790000000000003E-3</v>
      </c>
      <c r="G40" s="16"/>
    </row>
    <row r="41" spans="1:7" x14ac:dyDescent="0.35">
      <c r="A41" s="13" t="s">
        <v>58</v>
      </c>
      <c r="B41" s="33" t="s">
        <v>59</v>
      </c>
      <c r="C41" s="33" t="s">
        <v>60</v>
      </c>
      <c r="D41" s="14">
        <v>352000</v>
      </c>
      <c r="E41" s="15">
        <v>1103.8699999999999</v>
      </c>
      <c r="F41" s="16">
        <v>4.0819999999999997E-3</v>
      </c>
      <c r="G41" s="16"/>
    </row>
    <row r="42" spans="1:7" x14ac:dyDescent="0.35">
      <c r="A42" s="13" t="s">
        <v>936</v>
      </c>
      <c r="B42" s="33" t="s">
        <v>937</v>
      </c>
      <c r="C42" s="33" t="s">
        <v>84</v>
      </c>
      <c r="D42" s="14">
        <v>99325</v>
      </c>
      <c r="E42" s="15">
        <v>1090.8900000000001</v>
      </c>
      <c r="F42" s="16">
        <v>4.0340000000000003E-3</v>
      </c>
      <c r="G42" s="16"/>
    </row>
    <row r="43" spans="1:7" x14ac:dyDescent="0.35">
      <c r="A43" s="13" t="s">
        <v>1314</v>
      </c>
      <c r="B43" s="33" t="s">
        <v>1315</v>
      </c>
      <c r="C43" s="33" t="s">
        <v>63</v>
      </c>
      <c r="D43" s="14">
        <v>101150</v>
      </c>
      <c r="E43" s="15">
        <v>1088.17</v>
      </c>
      <c r="F43" s="16">
        <v>4.0239999999999998E-3</v>
      </c>
      <c r="G43" s="16"/>
    </row>
    <row r="44" spans="1:7" x14ac:dyDescent="0.35">
      <c r="A44" s="13" t="s">
        <v>75</v>
      </c>
      <c r="B44" s="33" t="s">
        <v>76</v>
      </c>
      <c r="C44" s="33" t="s">
        <v>13</v>
      </c>
      <c r="D44" s="14">
        <v>73750</v>
      </c>
      <c r="E44" s="15">
        <v>1020.63</v>
      </c>
      <c r="F44" s="16">
        <v>3.774E-3</v>
      </c>
      <c r="G44" s="16"/>
    </row>
    <row r="45" spans="1:7" x14ac:dyDescent="0.35">
      <c r="A45" s="13" t="s">
        <v>2081</v>
      </c>
      <c r="B45" s="33" t="s">
        <v>2082</v>
      </c>
      <c r="C45" s="33" t="s">
        <v>1057</v>
      </c>
      <c r="D45" s="14">
        <v>60255</v>
      </c>
      <c r="E45" s="15">
        <v>1031.45</v>
      </c>
      <c r="F45" s="16">
        <v>3.8140000000000001E-3</v>
      </c>
      <c r="G45" s="16"/>
    </row>
    <row r="46" spans="1:7" x14ac:dyDescent="0.35">
      <c r="A46" s="13" t="s">
        <v>926</v>
      </c>
      <c r="B46" s="33" t="s">
        <v>927</v>
      </c>
      <c r="C46" s="33" t="s">
        <v>13</v>
      </c>
      <c r="D46" s="14">
        <v>100000</v>
      </c>
      <c r="E46" s="15">
        <v>958.35</v>
      </c>
      <c r="F46" s="16">
        <v>3.5439999999999998E-3</v>
      </c>
      <c r="G46" s="16"/>
    </row>
    <row r="47" spans="1:7" x14ac:dyDescent="0.35">
      <c r="A47" s="13" t="s">
        <v>548</v>
      </c>
      <c r="B47" s="33" t="s">
        <v>549</v>
      </c>
      <c r="C47" s="33" t="s">
        <v>39</v>
      </c>
      <c r="D47" s="14">
        <v>6000</v>
      </c>
      <c r="E47" s="15">
        <v>891.42</v>
      </c>
      <c r="F47" s="16">
        <v>3.2959999999999999E-3</v>
      </c>
      <c r="G47" s="16"/>
    </row>
    <row r="48" spans="1:7" x14ac:dyDescent="0.35">
      <c r="A48" s="13" t="s">
        <v>623</v>
      </c>
      <c r="B48" s="33" t="s">
        <v>624</v>
      </c>
      <c r="C48" s="33" t="s">
        <v>103</v>
      </c>
      <c r="D48" s="14">
        <v>49775</v>
      </c>
      <c r="E48" s="15">
        <v>861.61</v>
      </c>
      <c r="F48" s="16">
        <v>3.186E-3</v>
      </c>
      <c r="G48" s="16"/>
    </row>
    <row r="49" spans="1:7" x14ac:dyDescent="0.35">
      <c r="A49" s="13" t="s">
        <v>942</v>
      </c>
      <c r="B49" s="33" t="s">
        <v>943</v>
      </c>
      <c r="C49" s="33" t="s">
        <v>79</v>
      </c>
      <c r="D49" s="14">
        <v>285000</v>
      </c>
      <c r="E49" s="15">
        <v>851.15</v>
      </c>
      <c r="F49" s="16">
        <v>3.1480000000000002E-3</v>
      </c>
      <c r="G49" s="16"/>
    </row>
    <row r="50" spans="1:7" x14ac:dyDescent="0.35">
      <c r="A50" s="13" t="s">
        <v>1039</v>
      </c>
      <c r="B50" s="33" t="s">
        <v>1040</v>
      </c>
      <c r="C50" s="33" t="s">
        <v>55</v>
      </c>
      <c r="D50" s="14">
        <v>200200</v>
      </c>
      <c r="E50" s="15">
        <v>828.43</v>
      </c>
      <c r="F50" s="16">
        <v>3.0639999999999999E-3</v>
      </c>
      <c r="G50" s="16"/>
    </row>
    <row r="51" spans="1:7" x14ac:dyDescent="0.35">
      <c r="A51" s="13" t="s">
        <v>1001</v>
      </c>
      <c r="B51" s="33" t="s">
        <v>1002</v>
      </c>
      <c r="C51" s="33" t="s">
        <v>523</v>
      </c>
      <c r="D51" s="14">
        <v>113300</v>
      </c>
      <c r="E51" s="15">
        <v>810.43</v>
      </c>
      <c r="F51" s="16">
        <v>2.9970000000000001E-3</v>
      </c>
      <c r="G51" s="16"/>
    </row>
    <row r="52" spans="1:7" x14ac:dyDescent="0.35">
      <c r="A52" s="13" t="s">
        <v>1006</v>
      </c>
      <c r="B52" s="33" t="s">
        <v>1007</v>
      </c>
      <c r="C52" s="33" t="s">
        <v>63</v>
      </c>
      <c r="D52" s="14">
        <v>60000</v>
      </c>
      <c r="E52" s="15">
        <v>808.92</v>
      </c>
      <c r="F52" s="16">
        <v>2.9910000000000002E-3</v>
      </c>
      <c r="G52" s="16"/>
    </row>
    <row r="53" spans="1:7" x14ac:dyDescent="0.35">
      <c r="A53" s="13" t="s">
        <v>901</v>
      </c>
      <c r="B53" s="33" t="s">
        <v>902</v>
      </c>
      <c r="C53" s="33" t="s">
        <v>610</v>
      </c>
      <c r="D53" s="14">
        <v>175500</v>
      </c>
      <c r="E53" s="15">
        <v>792.21</v>
      </c>
      <c r="F53" s="16">
        <v>2.9299999999999999E-3</v>
      </c>
      <c r="G53" s="16"/>
    </row>
    <row r="54" spans="1:7" x14ac:dyDescent="0.35">
      <c r="A54" s="13" t="s">
        <v>53</v>
      </c>
      <c r="B54" s="33" t="s">
        <v>54</v>
      </c>
      <c r="C54" s="33" t="s">
        <v>55</v>
      </c>
      <c r="D54" s="14">
        <v>298450</v>
      </c>
      <c r="E54" s="15">
        <v>762.24</v>
      </c>
      <c r="F54" s="16">
        <v>2.8189999999999999E-3</v>
      </c>
      <c r="G54" s="16"/>
    </row>
    <row r="55" spans="1:7" x14ac:dyDescent="0.35">
      <c r="A55" s="13" t="s">
        <v>960</v>
      </c>
      <c r="B55" s="33" t="s">
        <v>961</v>
      </c>
      <c r="C55" s="33" t="s">
        <v>962</v>
      </c>
      <c r="D55" s="14">
        <v>15000</v>
      </c>
      <c r="E55" s="15">
        <v>724.08</v>
      </c>
      <c r="F55" s="16">
        <v>2.6779999999999998E-3</v>
      </c>
      <c r="G55" s="16"/>
    </row>
    <row r="56" spans="1:7" x14ac:dyDescent="0.35">
      <c r="A56" s="13" t="s">
        <v>524</v>
      </c>
      <c r="B56" s="33" t="s">
        <v>525</v>
      </c>
      <c r="C56" s="33" t="s">
        <v>55</v>
      </c>
      <c r="D56" s="14">
        <v>40000</v>
      </c>
      <c r="E56" s="15">
        <v>692.32</v>
      </c>
      <c r="F56" s="16">
        <v>2.5600000000000002E-3</v>
      </c>
      <c r="G56" s="16"/>
    </row>
    <row r="57" spans="1:7" x14ac:dyDescent="0.35">
      <c r="A57" s="13" t="s">
        <v>1104</v>
      </c>
      <c r="B57" s="33" t="s">
        <v>1105</v>
      </c>
      <c r="C57" s="33" t="s">
        <v>32</v>
      </c>
      <c r="D57" s="14">
        <v>53900</v>
      </c>
      <c r="E57" s="15">
        <v>681.94</v>
      </c>
      <c r="F57" s="16">
        <v>2.5219999999999999E-3</v>
      </c>
      <c r="G57" s="16"/>
    </row>
    <row r="58" spans="1:7" x14ac:dyDescent="0.35">
      <c r="A58" s="13" t="s">
        <v>1060</v>
      </c>
      <c r="B58" s="33" t="s">
        <v>1061</v>
      </c>
      <c r="C58" s="33" t="s">
        <v>89</v>
      </c>
      <c r="D58" s="14">
        <v>185400</v>
      </c>
      <c r="E58" s="15">
        <v>619.79</v>
      </c>
      <c r="F58" s="16">
        <v>2.2920000000000002E-3</v>
      </c>
      <c r="G58" s="16"/>
    </row>
    <row r="59" spans="1:7" x14ac:dyDescent="0.35">
      <c r="A59" s="13" t="s">
        <v>72</v>
      </c>
      <c r="B59" s="33" t="s">
        <v>73</v>
      </c>
      <c r="C59" s="33" t="s">
        <v>74</v>
      </c>
      <c r="D59" s="14">
        <v>62775</v>
      </c>
      <c r="E59" s="15">
        <v>591.75</v>
      </c>
      <c r="F59" s="16">
        <v>2.1879999999999998E-3</v>
      </c>
      <c r="G59" s="16"/>
    </row>
    <row r="60" spans="1:7" x14ac:dyDescent="0.35">
      <c r="A60" s="13" t="s">
        <v>64</v>
      </c>
      <c r="B60" s="33" t="s">
        <v>65</v>
      </c>
      <c r="C60" s="33" t="s">
        <v>55</v>
      </c>
      <c r="D60" s="14">
        <v>48675</v>
      </c>
      <c r="E60" s="15">
        <v>525.4</v>
      </c>
      <c r="F60" s="16">
        <v>1.9430000000000001E-3</v>
      </c>
      <c r="G60" s="16"/>
    </row>
    <row r="61" spans="1:7" x14ac:dyDescent="0.35">
      <c r="A61" s="13" t="s">
        <v>107</v>
      </c>
      <c r="B61" s="33" t="s">
        <v>108</v>
      </c>
      <c r="C61" s="33" t="s">
        <v>109</v>
      </c>
      <c r="D61" s="14">
        <v>101250</v>
      </c>
      <c r="E61" s="15">
        <v>524.98</v>
      </c>
      <c r="F61" s="16">
        <v>1.941E-3</v>
      </c>
      <c r="G61" s="16"/>
    </row>
    <row r="62" spans="1:7" x14ac:dyDescent="0.35">
      <c r="A62" s="13" t="s">
        <v>526</v>
      </c>
      <c r="B62" s="33" t="s">
        <v>527</v>
      </c>
      <c r="C62" s="33" t="s">
        <v>55</v>
      </c>
      <c r="D62" s="14">
        <v>184500</v>
      </c>
      <c r="E62" s="15">
        <v>523.89</v>
      </c>
      <c r="F62" s="16">
        <v>1.9369999999999999E-3</v>
      </c>
      <c r="G62" s="16"/>
    </row>
    <row r="63" spans="1:7" x14ac:dyDescent="0.35">
      <c r="A63" s="13" t="s">
        <v>2083</v>
      </c>
      <c r="B63" s="33" t="s">
        <v>2084</v>
      </c>
      <c r="C63" s="33" t="s">
        <v>1012</v>
      </c>
      <c r="D63" s="14">
        <v>675711</v>
      </c>
      <c r="E63" s="15">
        <v>429.41</v>
      </c>
      <c r="F63" s="16">
        <v>1.588E-3</v>
      </c>
      <c r="G63" s="16"/>
    </row>
    <row r="64" spans="1:7" x14ac:dyDescent="0.35">
      <c r="A64" s="13" t="s">
        <v>1161</v>
      </c>
      <c r="B64" s="33" t="s">
        <v>1162</v>
      </c>
      <c r="C64" s="33" t="s">
        <v>79</v>
      </c>
      <c r="D64" s="14">
        <v>43200</v>
      </c>
      <c r="E64" s="15">
        <v>409.26</v>
      </c>
      <c r="F64" s="16">
        <v>1.513E-3</v>
      </c>
      <c r="G64" s="16"/>
    </row>
    <row r="65" spans="1:7" x14ac:dyDescent="0.35">
      <c r="A65" s="13" t="s">
        <v>2085</v>
      </c>
      <c r="B65" s="33" t="s">
        <v>2086</v>
      </c>
      <c r="C65" s="33" t="s">
        <v>55</v>
      </c>
      <c r="D65" s="14">
        <v>210700</v>
      </c>
      <c r="E65" s="15">
        <v>315.86</v>
      </c>
      <c r="F65" s="16">
        <v>1.168E-3</v>
      </c>
      <c r="G65" s="16"/>
    </row>
    <row r="66" spans="1:7" x14ac:dyDescent="0.35">
      <c r="A66" s="13" t="s">
        <v>604</v>
      </c>
      <c r="B66" s="33" t="s">
        <v>605</v>
      </c>
      <c r="C66" s="33" t="s">
        <v>106</v>
      </c>
      <c r="D66" s="14">
        <v>11400</v>
      </c>
      <c r="E66" s="15">
        <v>292.08999999999997</v>
      </c>
      <c r="F66" s="16">
        <v>1.08E-3</v>
      </c>
      <c r="G66" s="16"/>
    </row>
    <row r="67" spans="1:7" x14ac:dyDescent="0.35">
      <c r="A67" s="13" t="s">
        <v>2087</v>
      </c>
      <c r="B67" s="33" t="s">
        <v>2088</v>
      </c>
      <c r="C67" s="33" t="s">
        <v>100</v>
      </c>
      <c r="D67" s="14">
        <v>23000</v>
      </c>
      <c r="E67" s="15">
        <v>286.33</v>
      </c>
      <c r="F67" s="16">
        <v>1.059E-3</v>
      </c>
      <c r="G67" s="16"/>
    </row>
    <row r="68" spans="1:7" x14ac:dyDescent="0.35">
      <c r="A68" s="13" t="s">
        <v>117</v>
      </c>
      <c r="B68" s="33" t="s">
        <v>118</v>
      </c>
      <c r="C68" s="33" t="s">
        <v>119</v>
      </c>
      <c r="D68" s="14">
        <v>16625</v>
      </c>
      <c r="E68" s="15">
        <v>252.87</v>
      </c>
      <c r="F68" s="16">
        <v>9.3499999999999996E-4</v>
      </c>
      <c r="G68" s="16"/>
    </row>
    <row r="69" spans="1:7" x14ac:dyDescent="0.35">
      <c r="A69" s="13" t="s">
        <v>1051</v>
      </c>
      <c r="B69" s="33" t="s">
        <v>1052</v>
      </c>
      <c r="C69" s="33" t="s">
        <v>501</v>
      </c>
      <c r="D69" s="14">
        <v>5000</v>
      </c>
      <c r="E69" s="15">
        <v>225.65</v>
      </c>
      <c r="F69" s="16">
        <v>8.34E-4</v>
      </c>
      <c r="G69" s="16"/>
    </row>
    <row r="70" spans="1:7" x14ac:dyDescent="0.35">
      <c r="A70" s="13" t="s">
        <v>1227</v>
      </c>
      <c r="B70" s="33" t="s">
        <v>1228</v>
      </c>
      <c r="C70" s="33" t="s">
        <v>44</v>
      </c>
      <c r="D70" s="14">
        <v>112590</v>
      </c>
      <c r="E70" s="15">
        <v>180.13</v>
      </c>
      <c r="F70" s="16">
        <v>6.6600000000000003E-4</v>
      </c>
      <c r="G70" s="16"/>
    </row>
    <row r="71" spans="1:7" x14ac:dyDescent="0.35">
      <c r="A71" s="13" t="s">
        <v>1244</v>
      </c>
      <c r="B71" s="33" t="s">
        <v>1245</v>
      </c>
      <c r="C71" s="33" t="s">
        <v>32</v>
      </c>
      <c r="D71" s="14">
        <v>99240</v>
      </c>
      <c r="E71" s="15">
        <v>140.43</v>
      </c>
      <c r="F71" s="16">
        <v>5.1900000000000004E-4</v>
      </c>
      <c r="G71" s="16"/>
    </row>
    <row r="72" spans="1:7" x14ac:dyDescent="0.35">
      <c r="A72" s="13" t="s">
        <v>37</v>
      </c>
      <c r="B72" s="33" t="s">
        <v>38</v>
      </c>
      <c r="C72" s="33" t="s">
        <v>39</v>
      </c>
      <c r="D72" s="14">
        <v>3200</v>
      </c>
      <c r="E72" s="15">
        <v>108.72</v>
      </c>
      <c r="F72" s="16">
        <v>4.0200000000000001E-4</v>
      </c>
      <c r="G72" s="16"/>
    </row>
    <row r="73" spans="1:7" x14ac:dyDescent="0.35">
      <c r="A73" s="13" t="s">
        <v>938</v>
      </c>
      <c r="B73" s="33" t="s">
        <v>939</v>
      </c>
      <c r="C73" s="33" t="s">
        <v>13</v>
      </c>
      <c r="D73" s="14">
        <v>48675</v>
      </c>
      <c r="E73" s="15">
        <v>98.45</v>
      </c>
      <c r="F73" s="16">
        <v>3.6400000000000001E-4</v>
      </c>
      <c r="G73" s="16"/>
    </row>
    <row r="74" spans="1:7" x14ac:dyDescent="0.35">
      <c r="A74" s="13" t="s">
        <v>627</v>
      </c>
      <c r="B74" s="33" t="s">
        <v>628</v>
      </c>
      <c r="C74" s="33" t="s">
        <v>100</v>
      </c>
      <c r="D74" s="14">
        <v>7600</v>
      </c>
      <c r="E74" s="15">
        <v>96.69</v>
      </c>
      <c r="F74" s="16">
        <v>3.5799999999999997E-4</v>
      </c>
      <c r="G74" s="16"/>
    </row>
    <row r="75" spans="1:7" x14ac:dyDescent="0.35">
      <c r="A75" s="17" t="s">
        <v>120</v>
      </c>
      <c r="B75" s="34"/>
      <c r="C75" s="34"/>
      <c r="D75" s="18"/>
      <c r="E75" s="37">
        <f>SUM(E8:E74)</f>
        <v>101384.09999999996</v>
      </c>
      <c r="F75" s="38">
        <f>SUM(F8:F74)</f>
        <v>0.37491800000000014</v>
      </c>
      <c r="G75" s="21"/>
    </row>
    <row r="76" spans="1:7" x14ac:dyDescent="0.35">
      <c r="A76" s="13"/>
      <c r="B76" s="33"/>
      <c r="C76" s="33"/>
      <c r="D76" s="14"/>
      <c r="E76" s="15"/>
      <c r="F76" s="16"/>
      <c r="G76" s="16"/>
    </row>
    <row r="77" spans="1:7" x14ac:dyDescent="0.35">
      <c r="A77" s="24" t="s">
        <v>121</v>
      </c>
      <c r="B77" s="35"/>
      <c r="C77" s="35"/>
      <c r="D77" s="25"/>
      <c r="E77" s="37">
        <v>101384.1</v>
      </c>
      <c r="F77" s="38">
        <v>0.37491800000000008</v>
      </c>
      <c r="G77" s="21"/>
    </row>
    <row r="78" spans="1:7" x14ac:dyDescent="0.35">
      <c r="A78" s="13"/>
      <c r="B78" s="33"/>
      <c r="C78" s="33"/>
      <c r="D78" s="14"/>
      <c r="E78" s="15"/>
      <c r="F78" s="16"/>
      <c r="G78" s="16"/>
    </row>
    <row r="79" spans="1:7" x14ac:dyDescent="0.35">
      <c r="A79" s="17" t="s">
        <v>2089</v>
      </c>
      <c r="B79" s="34"/>
      <c r="C79" s="34"/>
      <c r="D79" s="18"/>
      <c r="E79" s="41"/>
      <c r="F79" s="21"/>
      <c r="G79" s="21"/>
    </row>
    <row r="80" spans="1:7" x14ac:dyDescent="0.35">
      <c r="A80" s="13" t="s">
        <v>2090</v>
      </c>
      <c r="B80" s="33"/>
      <c r="C80" s="33" t="s">
        <v>2091</v>
      </c>
      <c r="D80" s="42">
        <v>-23000</v>
      </c>
      <c r="E80" s="26">
        <v>-1.58</v>
      </c>
      <c r="F80" s="27">
        <v>-5.0000000000000004E-6</v>
      </c>
      <c r="G80" s="16"/>
    </row>
    <row r="81" spans="1:7" x14ac:dyDescent="0.35">
      <c r="A81" s="13" t="s">
        <v>2092</v>
      </c>
      <c r="B81" s="33"/>
      <c r="C81" s="33" t="s">
        <v>2091</v>
      </c>
      <c r="D81" s="42">
        <v>-11900</v>
      </c>
      <c r="E81" s="26">
        <v>-1.88</v>
      </c>
      <c r="F81" s="27">
        <v>-6.0000000000000002E-6</v>
      </c>
      <c r="G81" s="16"/>
    </row>
    <row r="82" spans="1:7" x14ac:dyDescent="0.35">
      <c r="A82" s="13" t="s">
        <v>2093</v>
      </c>
      <c r="B82" s="33"/>
      <c r="C82" s="33" t="s">
        <v>2091</v>
      </c>
      <c r="D82" s="42">
        <v>-7600</v>
      </c>
      <c r="E82" s="26">
        <v>-2.2599999999999998</v>
      </c>
      <c r="F82" s="27">
        <v>-7.9999999999999996E-6</v>
      </c>
      <c r="G82" s="16"/>
    </row>
    <row r="83" spans="1:7" x14ac:dyDescent="0.35">
      <c r="A83" s="13" t="s">
        <v>2094</v>
      </c>
      <c r="B83" s="33"/>
      <c r="C83" s="33" t="s">
        <v>2091</v>
      </c>
      <c r="D83" s="42">
        <v>-5000</v>
      </c>
      <c r="E83" s="26">
        <v>-2.4500000000000002</v>
      </c>
      <c r="F83" s="27">
        <v>-9.0000000000000002E-6</v>
      </c>
      <c r="G83" s="16"/>
    </row>
    <row r="84" spans="1:7" x14ac:dyDescent="0.35">
      <c r="A84" s="13" t="s">
        <v>2095</v>
      </c>
      <c r="B84" s="33"/>
      <c r="C84" s="33" t="s">
        <v>2091</v>
      </c>
      <c r="D84" s="42">
        <v>-320000</v>
      </c>
      <c r="E84" s="26">
        <v>-3.04</v>
      </c>
      <c r="F84" s="27">
        <v>-1.1E-5</v>
      </c>
      <c r="G84" s="16"/>
    </row>
    <row r="85" spans="1:7" x14ac:dyDescent="0.35">
      <c r="A85" s="13" t="s">
        <v>2096</v>
      </c>
      <c r="B85" s="33"/>
      <c r="C85" s="33" t="s">
        <v>2091</v>
      </c>
      <c r="D85" s="42">
        <v>-11400</v>
      </c>
      <c r="E85" s="26">
        <v>-3.61</v>
      </c>
      <c r="F85" s="27">
        <v>-1.2999999999999999E-5</v>
      </c>
      <c r="G85" s="16"/>
    </row>
    <row r="86" spans="1:7" x14ac:dyDescent="0.35">
      <c r="A86" s="13" t="s">
        <v>2097</v>
      </c>
      <c r="B86" s="33"/>
      <c r="C86" s="33" t="s">
        <v>2091</v>
      </c>
      <c r="D86" s="42">
        <v>-47425</v>
      </c>
      <c r="E86" s="26">
        <v>-3.87</v>
      </c>
      <c r="F86" s="27">
        <v>-1.4E-5</v>
      </c>
      <c r="G86" s="16"/>
    </row>
    <row r="87" spans="1:7" x14ac:dyDescent="0.35">
      <c r="A87" s="13" t="s">
        <v>2098</v>
      </c>
      <c r="B87" s="33"/>
      <c r="C87" s="33" t="s">
        <v>2091</v>
      </c>
      <c r="D87" s="42">
        <v>-3200</v>
      </c>
      <c r="E87" s="26">
        <v>-4.1500000000000004</v>
      </c>
      <c r="F87" s="27">
        <v>-1.4E-5</v>
      </c>
      <c r="G87" s="16"/>
    </row>
    <row r="88" spans="1:7" x14ac:dyDescent="0.35">
      <c r="A88" s="13" t="s">
        <v>2099</v>
      </c>
      <c r="B88" s="33"/>
      <c r="C88" s="33" t="s">
        <v>2091</v>
      </c>
      <c r="D88" s="42">
        <v>-5000</v>
      </c>
      <c r="E88" s="26">
        <v>-6.51</v>
      </c>
      <c r="F88" s="27">
        <v>-2.4000000000000001E-5</v>
      </c>
      <c r="G88" s="16"/>
    </row>
    <row r="89" spans="1:7" x14ac:dyDescent="0.35">
      <c r="A89" s="13" t="s">
        <v>2100</v>
      </c>
      <c r="B89" s="33"/>
      <c r="C89" s="33" t="s">
        <v>2091</v>
      </c>
      <c r="D89" s="42">
        <v>-30000</v>
      </c>
      <c r="E89" s="26">
        <v>-7.16</v>
      </c>
      <c r="F89" s="27">
        <v>-2.5999999999999998E-5</v>
      </c>
      <c r="G89" s="16"/>
    </row>
    <row r="90" spans="1:7" x14ac:dyDescent="0.35">
      <c r="A90" s="13" t="s">
        <v>2101</v>
      </c>
      <c r="B90" s="33"/>
      <c r="C90" s="33" t="s">
        <v>2091</v>
      </c>
      <c r="D90" s="42">
        <v>-44175</v>
      </c>
      <c r="E90" s="26">
        <v>-8.08</v>
      </c>
      <c r="F90" s="27">
        <v>-2.9E-5</v>
      </c>
      <c r="G90" s="16"/>
    </row>
    <row r="91" spans="1:7" x14ac:dyDescent="0.35">
      <c r="A91" s="13" t="s">
        <v>2102</v>
      </c>
      <c r="B91" s="33"/>
      <c r="C91" s="33" t="s">
        <v>2091</v>
      </c>
      <c r="D91" s="42">
        <v>-48675</v>
      </c>
      <c r="E91" s="26">
        <v>-9.35</v>
      </c>
      <c r="F91" s="27">
        <v>-3.4E-5</v>
      </c>
      <c r="G91" s="16"/>
    </row>
    <row r="92" spans="1:7" x14ac:dyDescent="0.35">
      <c r="A92" s="13" t="s">
        <v>2103</v>
      </c>
      <c r="B92" s="33"/>
      <c r="C92" s="33" t="s">
        <v>2091</v>
      </c>
      <c r="D92" s="42">
        <v>-16100</v>
      </c>
      <c r="E92" s="26">
        <v>-11.39</v>
      </c>
      <c r="F92" s="27">
        <v>-4.1999999999999998E-5</v>
      </c>
      <c r="G92" s="16"/>
    </row>
    <row r="93" spans="1:7" x14ac:dyDescent="0.35">
      <c r="A93" s="13" t="s">
        <v>2104</v>
      </c>
      <c r="B93" s="33"/>
      <c r="C93" s="33" t="s">
        <v>2091</v>
      </c>
      <c r="D93" s="42">
        <v>-110000</v>
      </c>
      <c r="E93" s="26">
        <v>-12.38</v>
      </c>
      <c r="F93" s="27">
        <v>-4.5000000000000003E-5</v>
      </c>
      <c r="G93" s="16"/>
    </row>
    <row r="94" spans="1:7" x14ac:dyDescent="0.35">
      <c r="A94" s="13" t="s">
        <v>2105</v>
      </c>
      <c r="B94" s="33"/>
      <c r="C94" s="33" t="s">
        <v>2091</v>
      </c>
      <c r="D94" s="42">
        <v>-99325</v>
      </c>
      <c r="E94" s="26">
        <v>-13.21</v>
      </c>
      <c r="F94" s="27">
        <v>-4.8000000000000001E-5</v>
      </c>
      <c r="G94" s="16"/>
    </row>
    <row r="95" spans="1:7" x14ac:dyDescent="0.35">
      <c r="A95" s="13" t="s">
        <v>2106</v>
      </c>
      <c r="B95" s="33"/>
      <c r="C95" s="33" t="s">
        <v>2091</v>
      </c>
      <c r="D95" s="42">
        <v>-49875</v>
      </c>
      <c r="E95" s="26">
        <v>-14.91</v>
      </c>
      <c r="F95" s="27">
        <v>-5.5000000000000002E-5</v>
      </c>
      <c r="G95" s="16"/>
    </row>
    <row r="96" spans="1:7" x14ac:dyDescent="0.35">
      <c r="A96" s="13" t="s">
        <v>2107</v>
      </c>
      <c r="B96" s="33"/>
      <c r="C96" s="33" t="s">
        <v>2091</v>
      </c>
      <c r="D96" s="42">
        <v>-60400</v>
      </c>
      <c r="E96" s="26">
        <v>-16.52</v>
      </c>
      <c r="F96" s="27">
        <v>-6.0999999999999999E-5</v>
      </c>
      <c r="G96" s="16"/>
    </row>
    <row r="97" spans="1:7" x14ac:dyDescent="0.35">
      <c r="A97" s="13" t="s">
        <v>2108</v>
      </c>
      <c r="B97" s="33"/>
      <c r="C97" s="33" t="s">
        <v>2091</v>
      </c>
      <c r="D97" s="42">
        <v>-113300</v>
      </c>
      <c r="E97" s="26">
        <v>-16.84</v>
      </c>
      <c r="F97" s="27">
        <v>-6.0999999999999999E-5</v>
      </c>
      <c r="G97" s="16"/>
    </row>
    <row r="98" spans="1:7" x14ac:dyDescent="0.35">
      <c r="A98" s="13" t="s">
        <v>2109</v>
      </c>
      <c r="B98" s="33"/>
      <c r="C98" s="33" t="s">
        <v>2091</v>
      </c>
      <c r="D98" s="42">
        <v>-100000</v>
      </c>
      <c r="E98" s="26">
        <v>-17.02</v>
      </c>
      <c r="F98" s="27">
        <v>-6.2000000000000003E-5</v>
      </c>
      <c r="G98" s="16"/>
    </row>
    <row r="99" spans="1:7" x14ac:dyDescent="0.35">
      <c r="A99" s="13" t="s">
        <v>2110</v>
      </c>
      <c r="B99" s="33"/>
      <c r="C99" s="33" t="s">
        <v>2091</v>
      </c>
      <c r="D99" s="42">
        <v>-2281650</v>
      </c>
      <c r="E99" s="26">
        <v>-17.29</v>
      </c>
      <c r="F99" s="27">
        <v>-6.2000000000000003E-5</v>
      </c>
      <c r="G99" s="16"/>
    </row>
    <row r="100" spans="1:7" x14ac:dyDescent="0.35">
      <c r="A100" s="13" t="s">
        <v>2111</v>
      </c>
      <c r="B100" s="33"/>
      <c r="C100" s="33" t="s">
        <v>2091</v>
      </c>
      <c r="D100" s="42">
        <v>-6000</v>
      </c>
      <c r="E100" s="26">
        <v>-18.88</v>
      </c>
      <c r="F100" s="27">
        <v>-6.8999999999999997E-5</v>
      </c>
      <c r="G100" s="16"/>
    </row>
    <row r="101" spans="1:7" x14ac:dyDescent="0.35">
      <c r="A101" s="13" t="s">
        <v>2112</v>
      </c>
      <c r="B101" s="33"/>
      <c r="C101" s="33" t="s">
        <v>2091</v>
      </c>
      <c r="D101" s="42">
        <v>-299000</v>
      </c>
      <c r="E101" s="26">
        <v>-19.22</v>
      </c>
      <c r="F101" s="27">
        <v>-6.9999999999999994E-5</v>
      </c>
      <c r="G101" s="16"/>
    </row>
    <row r="102" spans="1:7" x14ac:dyDescent="0.35">
      <c r="A102" s="13" t="s">
        <v>2113</v>
      </c>
      <c r="B102" s="33"/>
      <c r="C102" s="33" t="s">
        <v>2091</v>
      </c>
      <c r="D102" s="42">
        <v>-184500</v>
      </c>
      <c r="E102" s="26">
        <v>-19.760000000000002</v>
      </c>
      <c r="F102" s="27">
        <v>-7.2000000000000002E-5</v>
      </c>
      <c r="G102" s="16"/>
    </row>
    <row r="103" spans="1:7" x14ac:dyDescent="0.35">
      <c r="A103" s="13" t="s">
        <v>2114</v>
      </c>
      <c r="B103" s="33"/>
      <c r="C103" s="33" t="s">
        <v>2091</v>
      </c>
      <c r="D103" s="42">
        <v>-37500</v>
      </c>
      <c r="E103" s="26">
        <v>-20.03</v>
      </c>
      <c r="F103" s="27">
        <v>-7.2999999999999999E-5</v>
      </c>
      <c r="G103" s="16"/>
    </row>
    <row r="104" spans="1:7" x14ac:dyDescent="0.35">
      <c r="A104" s="13" t="s">
        <v>2115</v>
      </c>
      <c r="B104" s="33"/>
      <c r="C104" s="33" t="s">
        <v>2091</v>
      </c>
      <c r="D104" s="42">
        <v>-185400</v>
      </c>
      <c r="E104" s="26">
        <v>-21.19</v>
      </c>
      <c r="F104" s="27">
        <v>-7.7000000000000001E-5</v>
      </c>
      <c r="G104" s="16"/>
    </row>
    <row r="105" spans="1:7" x14ac:dyDescent="0.35">
      <c r="A105" s="13" t="s">
        <v>2116</v>
      </c>
      <c r="B105" s="33"/>
      <c r="C105" s="33" t="s">
        <v>2091</v>
      </c>
      <c r="D105" s="42">
        <v>-475605</v>
      </c>
      <c r="E105" s="26">
        <v>-21.99</v>
      </c>
      <c r="F105" s="27">
        <v>-7.8999999999999996E-5</v>
      </c>
      <c r="G105" s="16"/>
    </row>
    <row r="106" spans="1:7" x14ac:dyDescent="0.35">
      <c r="A106" s="13" t="s">
        <v>2117</v>
      </c>
      <c r="B106" s="33"/>
      <c r="C106" s="33" t="s">
        <v>2091</v>
      </c>
      <c r="D106" s="42">
        <v>-101250</v>
      </c>
      <c r="E106" s="26">
        <v>-26.48</v>
      </c>
      <c r="F106" s="27">
        <v>-9.7E-5</v>
      </c>
      <c r="G106" s="16"/>
    </row>
    <row r="107" spans="1:7" x14ac:dyDescent="0.35">
      <c r="A107" s="13" t="s">
        <v>2118</v>
      </c>
      <c r="B107" s="33"/>
      <c r="C107" s="33" t="s">
        <v>2091</v>
      </c>
      <c r="D107" s="42">
        <v>-73750</v>
      </c>
      <c r="E107" s="26">
        <v>-26.94</v>
      </c>
      <c r="F107" s="27">
        <v>-9.8999999999999994E-5</v>
      </c>
      <c r="G107" s="16"/>
    </row>
    <row r="108" spans="1:7" x14ac:dyDescent="0.35">
      <c r="A108" s="13" t="s">
        <v>2119</v>
      </c>
      <c r="B108" s="33"/>
      <c r="C108" s="33" t="s">
        <v>2091</v>
      </c>
      <c r="D108" s="42">
        <v>-175500</v>
      </c>
      <c r="E108" s="26">
        <v>-27.38</v>
      </c>
      <c r="F108" s="27">
        <v>-1.01E-4</v>
      </c>
      <c r="G108" s="16"/>
    </row>
    <row r="109" spans="1:7" x14ac:dyDescent="0.35">
      <c r="A109" s="13" t="s">
        <v>2120</v>
      </c>
      <c r="B109" s="33"/>
      <c r="C109" s="33" t="s">
        <v>2091</v>
      </c>
      <c r="D109" s="42">
        <v>-60000</v>
      </c>
      <c r="E109" s="26">
        <v>-28.68</v>
      </c>
      <c r="F109" s="27">
        <v>-1.05E-4</v>
      </c>
      <c r="G109" s="16"/>
    </row>
    <row r="110" spans="1:7" x14ac:dyDescent="0.35">
      <c r="A110" s="13" t="s">
        <v>2121</v>
      </c>
      <c r="B110" s="33"/>
      <c r="C110" s="33" t="s">
        <v>2091</v>
      </c>
      <c r="D110" s="42">
        <v>-208500</v>
      </c>
      <c r="E110" s="26">
        <v>-32.32</v>
      </c>
      <c r="F110" s="27">
        <v>-1.1900000000000001E-4</v>
      </c>
      <c r="G110" s="16"/>
    </row>
    <row r="111" spans="1:7" x14ac:dyDescent="0.35">
      <c r="A111" s="13" t="s">
        <v>2122</v>
      </c>
      <c r="B111" s="33"/>
      <c r="C111" s="33" t="s">
        <v>2091</v>
      </c>
      <c r="D111" s="42">
        <v>-317500</v>
      </c>
      <c r="E111" s="26">
        <v>-34.130000000000003</v>
      </c>
      <c r="F111" s="27">
        <v>-1.26E-4</v>
      </c>
      <c r="G111" s="16"/>
    </row>
    <row r="112" spans="1:7" x14ac:dyDescent="0.35">
      <c r="A112" s="13" t="s">
        <v>2123</v>
      </c>
      <c r="B112" s="33"/>
      <c r="C112" s="33" t="s">
        <v>2091</v>
      </c>
      <c r="D112" s="42">
        <v>-298450</v>
      </c>
      <c r="E112" s="26">
        <v>-34.32</v>
      </c>
      <c r="F112" s="27">
        <v>-1.26E-4</v>
      </c>
      <c r="G112" s="16"/>
    </row>
    <row r="113" spans="1:7" x14ac:dyDescent="0.35">
      <c r="A113" s="13" t="s">
        <v>2124</v>
      </c>
      <c r="B113" s="33"/>
      <c r="C113" s="33" t="s">
        <v>2091</v>
      </c>
      <c r="D113" s="42">
        <v>-110000</v>
      </c>
      <c r="E113" s="26">
        <v>-35.619999999999997</v>
      </c>
      <c r="F113" s="27">
        <v>-1.3100000000000001E-4</v>
      </c>
      <c r="G113" s="16"/>
    </row>
    <row r="114" spans="1:7" x14ac:dyDescent="0.35">
      <c r="A114" s="13" t="s">
        <v>2125</v>
      </c>
      <c r="B114" s="33"/>
      <c r="C114" s="33" t="s">
        <v>2091</v>
      </c>
      <c r="D114" s="42">
        <v>-62775</v>
      </c>
      <c r="E114" s="26">
        <v>-37.479999999999997</v>
      </c>
      <c r="F114" s="27">
        <v>-1.3799999999999999E-4</v>
      </c>
      <c r="G114" s="16"/>
    </row>
    <row r="115" spans="1:7" x14ac:dyDescent="0.35">
      <c r="A115" s="13" t="s">
        <v>2126</v>
      </c>
      <c r="B115" s="33"/>
      <c r="C115" s="33" t="s">
        <v>2091</v>
      </c>
      <c r="D115" s="42">
        <v>-100100</v>
      </c>
      <c r="E115" s="26">
        <v>-39.32</v>
      </c>
      <c r="F115" s="27">
        <v>-1.44E-4</v>
      </c>
      <c r="G115" s="16"/>
    </row>
    <row r="116" spans="1:7" x14ac:dyDescent="0.35">
      <c r="A116" s="13" t="s">
        <v>2127</v>
      </c>
      <c r="B116" s="33"/>
      <c r="C116" s="33" t="s">
        <v>2091</v>
      </c>
      <c r="D116" s="42">
        <v>-200200</v>
      </c>
      <c r="E116" s="26">
        <v>-43.44</v>
      </c>
      <c r="F116" s="27">
        <v>-1.6000000000000001E-4</v>
      </c>
      <c r="G116" s="16"/>
    </row>
    <row r="117" spans="1:7" x14ac:dyDescent="0.35">
      <c r="A117" s="13" t="s">
        <v>2128</v>
      </c>
      <c r="B117" s="33"/>
      <c r="C117" s="33" t="s">
        <v>2091</v>
      </c>
      <c r="D117" s="42">
        <v>-48675</v>
      </c>
      <c r="E117" s="26">
        <v>-44.68</v>
      </c>
      <c r="F117" s="27">
        <v>-1.65E-4</v>
      </c>
      <c r="G117" s="16"/>
    </row>
    <row r="118" spans="1:7" x14ac:dyDescent="0.35">
      <c r="A118" s="13" t="s">
        <v>2129</v>
      </c>
      <c r="B118" s="33"/>
      <c r="C118" s="33" t="s">
        <v>2091</v>
      </c>
      <c r="D118" s="42">
        <v>-262675</v>
      </c>
      <c r="E118" s="26">
        <v>-46.28</v>
      </c>
      <c r="F118" s="27">
        <v>-1.7000000000000001E-4</v>
      </c>
      <c r="G118" s="16"/>
    </row>
    <row r="119" spans="1:7" x14ac:dyDescent="0.35">
      <c r="A119" s="13" t="s">
        <v>2130</v>
      </c>
      <c r="B119" s="33"/>
      <c r="C119" s="33" t="s">
        <v>2091</v>
      </c>
      <c r="D119" s="42">
        <v>-49775</v>
      </c>
      <c r="E119" s="26">
        <v>-47.29</v>
      </c>
      <c r="F119" s="27">
        <v>-1.74E-4</v>
      </c>
      <c r="G119" s="16"/>
    </row>
    <row r="120" spans="1:7" x14ac:dyDescent="0.35">
      <c r="A120" s="13" t="s">
        <v>2131</v>
      </c>
      <c r="B120" s="33"/>
      <c r="C120" s="33" t="s">
        <v>2091</v>
      </c>
      <c r="D120" s="42">
        <v>-142450</v>
      </c>
      <c r="E120" s="26">
        <v>-49.43</v>
      </c>
      <c r="F120" s="27">
        <v>-1.8200000000000001E-4</v>
      </c>
      <c r="G120" s="16"/>
    </row>
    <row r="121" spans="1:7" x14ac:dyDescent="0.35">
      <c r="A121" s="13" t="s">
        <v>2132</v>
      </c>
      <c r="B121" s="33"/>
      <c r="C121" s="33" t="s">
        <v>2091</v>
      </c>
      <c r="D121" s="42">
        <v>-938475</v>
      </c>
      <c r="E121" s="26">
        <v>-50.68</v>
      </c>
      <c r="F121" s="27">
        <v>-1.8699999999999999E-4</v>
      </c>
      <c r="G121" s="16"/>
    </row>
    <row r="122" spans="1:7" x14ac:dyDescent="0.35">
      <c r="A122" s="13" t="s">
        <v>2133</v>
      </c>
      <c r="B122" s="33"/>
      <c r="C122" s="33" t="s">
        <v>2091</v>
      </c>
      <c r="D122" s="42">
        <v>-251200</v>
      </c>
      <c r="E122" s="26">
        <v>-57.25</v>
      </c>
      <c r="F122" s="27">
        <v>-2.1100000000000001E-4</v>
      </c>
      <c r="G122" s="16"/>
    </row>
    <row r="123" spans="1:7" x14ac:dyDescent="0.35">
      <c r="A123" s="13" t="s">
        <v>2134</v>
      </c>
      <c r="B123" s="33"/>
      <c r="C123" s="33" t="s">
        <v>2091</v>
      </c>
      <c r="D123" s="42">
        <v>-306000</v>
      </c>
      <c r="E123" s="26">
        <v>-58.9</v>
      </c>
      <c r="F123" s="27">
        <v>-2.1699999999999999E-4</v>
      </c>
      <c r="G123" s="16"/>
    </row>
    <row r="124" spans="1:7" x14ac:dyDescent="0.35">
      <c r="A124" s="13" t="s">
        <v>2135</v>
      </c>
      <c r="B124" s="33"/>
      <c r="C124" s="33" t="s">
        <v>2091</v>
      </c>
      <c r="D124" s="42">
        <v>-279400</v>
      </c>
      <c r="E124" s="26">
        <v>-60.35</v>
      </c>
      <c r="F124" s="27">
        <v>-2.22E-4</v>
      </c>
      <c r="G124" s="16"/>
    </row>
    <row r="125" spans="1:7" x14ac:dyDescent="0.35">
      <c r="A125" s="13" t="s">
        <v>2136</v>
      </c>
      <c r="B125" s="33"/>
      <c r="C125" s="33" t="s">
        <v>2091</v>
      </c>
      <c r="D125" s="42">
        <v>-40000</v>
      </c>
      <c r="E125" s="26">
        <v>-61.04</v>
      </c>
      <c r="F125" s="27">
        <v>-2.2499999999999999E-4</v>
      </c>
      <c r="G125" s="16"/>
    </row>
    <row r="126" spans="1:7" x14ac:dyDescent="0.35">
      <c r="A126" s="13" t="s">
        <v>2137</v>
      </c>
      <c r="B126" s="33"/>
      <c r="C126" s="33" t="s">
        <v>2091</v>
      </c>
      <c r="D126" s="42">
        <v>-185500</v>
      </c>
      <c r="E126" s="26">
        <v>-61.77</v>
      </c>
      <c r="F126" s="27">
        <v>-2.2699999999999999E-4</v>
      </c>
      <c r="G126" s="16"/>
    </row>
    <row r="127" spans="1:7" x14ac:dyDescent="0.35">
      <c r="A127" s="13" t="s">
        <v>2138</v>
      </c>
      <c r="B127" s="33"/>
      <c r="C127" s="33" t="s">
        <v>2091</v>
      </c>
      <c r="D127" s="42">
        <v>-285000</v>
      </c>
      <c r="E127" s="26">
        <v>-62.42</v>
      </c>
      <c r="F127" s="27">
        <v>-2.3000000000000001E-4</v>
      </c>
      <c r="G127" s="16"/>
    </row>
    <row r="128" spans="1:7" x14ac:dyDescent="0.35">
      <c r="A128" s="13" t="s">
        <v>2139</v>
      </c>
      <c r="B128" s="33"/>
      <c r="C128" s="33" t="s">
        <v>2091</v>
      </c>
      <c r="D128" s="42">
        <v>-200000</v>
      </c>
      <c r="E128" s="26">
        <v>-63.9</v>
      </c>
      <c r="F128" s="27">
        <v>-2.3599999999999999E-4</v>
      </c>
      <c r="G128" s="16"/>
    </row>
    <row r="129" spans="1:7" x14ac:dyDescent="0.35">
      <c r="A129" s="13" t="s">
        <v>2140</v>
      </c>
      <c r="B129" s="33"/>
      <c r="C129" s="33" t="s">
        <v>2091</v>
      </c>
      <c r="D129" s="42">
        <v>-50050</v>
      </c>
      <c r="E129" s="26">
        <v>-67.89</v>
      </c>
      <c r="F129" s="27">
        <v>-2.5099999999999998E-4</v>
      </c>
      <c r="G129" s="16"/>
    </row>
    <row r="130" spans="1:7" x14ac:dyDescent="0.35">
      <c r="A130" s="13" t="s">
        <v>2141</v>
      </c>
      <c r="B130" s="33"/>
      <c r="C130" s="33" t="s">
        <v>2091</v>
      </c>
      <c r="D130" s="42">
        <v>-720000</v>
      </c>
      <c r="E130" s="26">
        <v>-81</v>
      </c>
      <c r="F130" s="27">
        <v>-2.99E-4</v>
      </c>
      <c r="G130" s="16"/>
    </row>
    <row r="131" spans="1:7" x14ac:dyDescent="0.35">
      <c r="A131" s="13" t="s">
        <v>2142</v>
      </c>
      <c r="B131" s="33"/>
      <c r="C131" s="33" t="s">
        <v>2091</v>
      </c>
      <c r="D131" s="42">
        <v>-600000</v>
      </c>
      <c r="E131" s="26">
        <v>-84.24</v>
      </c>
      <c r="F131" s="27">
        <v>-3.1100000000000002E-4</v>
      </c>
      <c r="G131" s="16"/>
    </row>
    <row r="132" spans="1:7" x14ac:dyDescent="0.35">
      <c r="A132" s="13" t="s">
        <v>2143</v>
      </c>
      <c r="B132" s="33"/>
      <c r="C132" s="33" t="s">
        <v>2091</v>
      </c>
      <c r="D132" s="42">
        <v>-26500</v>
      </c>
      <c r="E132" s="26">
        <v>-97.54</v>
      </c>
      <c r="F132" s="27">
        <v>-3.59E-4</v>
      </c>
      <c r="G132" s="16"/>
    </row>
    <row r="133" spans="1:7" x14ac:dyDescent="0.35">
      <c r="A133" s="13" t="s">
        <v>2144</v>
      </c>
      <c r="B133" s="33"/>
      <c r="C133" s="33" t="s">
        <v>2091</v>
      </c>
      <c r="D133" s="42">
        <v>-440000</v>
      </c>
      <c r="E133" s="26">
        <v>-100.54</v>
      </c>
      <c r="F133" s="27">
        <v>-3.7100000000000002E-4</v>
      </c>
      <c r="G133" s="16"/>
    </row>
    <row r="134" spans="1:7" x14ac:dyDescent="0.35">
      <c r="A134" s="13" t="s">
        <v>2145</v>
      </c>
      <c r="B134" s="33"/>
      <c r="C134" s="33" t="s">
        <v>2091</v>
      </c>
      <c r="D134" s="42">
        <v>-113050</v>
      </c>
      <c r="E134" s="26">
        <v>-105.62</v>
      </c>
      <c r="F134" s="27">
        <v>-3.8999999999999999E-4</v>
      </c>
      <c r="G134" s="16"/>
    </row>
    <row r="135" spans="1:7" x14ac:dyDescent="0.35">
      <c r="A135" s="13" t="s">
        <v>2146</v>
      </c>
      <c r="B135" s="33"/>
      <c r="C135" s="33" t="s">
        <v>2091</v>
      </c>
      <c r="D135" s="42">
        <v>-2406000</v>
      </c>
      <c r="E135" s="26">
        <v>-113.3</v>
      </c>
      <c r="F135" s="27">
        <v>-4.17E-4</v>
      </c>
      <c r="G135" s="16"/>
    </row>
    <row r="136" spans="1:7" x14ac:dyDescent="0.35">
      <c r="A136" s="13" t="s">
        <v>2147</v>
      </c>
      <c r="B136" s="33"/>
      <c r="C136" s="33" t="s">
        <v>2091</v>
      </c>
      <c r="D136" s="42">
        <v>-64500</v>
      </c>
      <c r="E136" s="26">
        <v>-113.52</v>
      </c>
      <c r="F136" s="27">
        <v>-4.1899999999999999E-4</v>
      </c>
      <c r="G136" s="16"/>
    </row>
    <row r="137" spans="1:7" x14ac:dyDescent="0.35">
      <c r="A137" s="13" t="s">
        <v>2148</v>
      </c>
      <c r="B137" s="33"/>
      <c r="C137" s="33" t="s">
        <v>2091</v>
      </c>
      <c r="D137" s="42">
        <v>-310000</v>
      </c>
      <c r="E137" s="26">
        <v>-115.1</v>
      </c>
      <c r="F137" s="27">
        <v>-4.2499999999999998E-4</v>
      </c>
      <c r="G137" s="16"/>
    </row>
    <row r="138" spans="1:7" x14ac:dyDescent="0.35">
      <c r="A138" s="13" t="s">
        <v>2149</v>
      </c>
      <c r="B138" s="33"/>
      <c r="C138" s="33" t="s">
        <v>2091</v>
      </c>
      <c r="D138" s="42">
        <v>-20025</v>
      </c>
      <c r="E138" s="26">
        <v>-115.75</v>
      </c>
      <c r="F138" s="27">
        <v>-4.28E-4</v>
      </c>
      <c r="G138" s="16"/>
    </row>
    <row r="139" spans="1:7" x14ac:dyDescent="0.35">
      <c r="A139" s="13" t="s">
        <v>2150</v>
      </c>
      <c r="B139" s="33"/>
      <c r="C139" s="33" t="s">
        <v>2151</v>
      </c>
      <c r="D139" s="42">
        <v>-39260</v>
      </c>
      <c r="E139" s="26">
        <v>-116.11</v>
      </c>
      <c r="F139" s="27">
        <v>-4.2900000000000002E-4</v>
      </c>
      <c r="G139" s="16"/>
    </row>
    <row r="140" spans="1:7" x14ac:dyDescent="0.35">
      <c r="A140" s="13" t="s">
        <v>2152</v>
      </c>
      <c r="B140" s="33"/>
      <c r="C140" s="33" t="s">
        <v>2091</v>
      </c>
      <c r="D140" s="42">
        <v>-21000</v>
      </c>
      <c r="E140" s="26">
        <v>-121.47</v>
      </c>
      <c r="F140" s="27">
        <v>-4.4700000000000002E-4</v>
      </c>
      <c r="G140" s="16"/>
    </row>
    <row r="141" spans="1:7" x14ac:dyDescent="0.35">
      <c r="A141" s="13" t="s">
        <v>2153</v>
      </c>
      <c r="B141" s="33"/>
      <c r="C141" s="33" t="s">
        <v>2091</v>
      </c>
      <c r="D141" s="42">
        <v>-521600</v>
      </c>
      <c r="E141" s="26">
        <v>-142.1</v>
      </c>
      <c r="F141" s="27">
        <v>-5.2400000000000005E-4</v>
      </c>
      <c r="G141" s="16"/>
    </row>
    <row r="142" spans="1:7" x14ac:dyDescent="0.35">
      <c r="A142" s="13" t="s">
        <v>2154</v>
      </c>
      <c r="B142" s="33"/>
      <c r="C142" s="33" t="s">
        <v>2091</v>
      </c>
      <c r="D142" s="42">
        <v>-816000</v>
      </c>
      <c r="E142" s="26">
        <v>-144.04</v>
      </c>
      <c r="F142" s="27">
        <v>-5.3200000000000003E-4</v>
      </c>
      <c r="G142" s="16"/>
    </row>
    <row r="143" spans="1:7" x14ac:dyDescent="0.35">
      <c r="A143" s="13" t="s">
        <v>2155</v>
      </c>
      <c r="B143" s="33"/>
      <c r="C143" s="33" t="s">
        <v>2091</v>
      </c>
      <c r="D143" s="42">
        <v>-57375</v>
      </c>
      <c r="E143" s="26">
        <v>-145.38999999999999</v>
      </c>
      <c r="F143" s="27">
        <v>-5.3700000000000004E-4</v>
      </c>
      <c r="G143" s="16"/>
    </row>
    <row r="144" spans="1:7" x14ac:dyDescent="0.35">
      <c r="A144" s="13" t="s">
        <v>2156</v>
      </c>
      <c r="B144" s="33"/>
      <c r="C144" s="33" t="s">
        <v>2091</v>
      </c>
      <c r="D144" s="42">
        <v>-1282700</v>
      </c>
      <c r="E144" s="26">
        <v>-154.93</v>
      </c>
      <c r="F144" s="27">
        <v>-5.71E-4</v>
      </c>
      <c r="G144" s="16"/>
    </row>
    <row r="145" spans="1:7" x14ac:dyDescent="0.35">
      <c r="A145" s="13" t="s">
        <v>2157</v>
      </c>
      <c r="B145" s="33"/>
      <c r="C145" s="33" t="s">
        <v>2091</v>
      </c>
      <c r="D145" s="42">
        <v>-1407000</v>
      </c>
      <c r="E145" s="26">
        <v>-223.01</v>
      </c>
      <c r="F145" s="27">
        <v>-8.2399999999999997E-4</v>
      </c>
      <c r="G145" s="16"/>
    </row>
    <row r="146" spans="1:7" x14ac:dyDescent="0.35">
      <c r="A146" s="13" t="s">
        <v>2158</v>
      </c>
      <c r="B146" s="33"/>
      <c r="C146" s="33" t="s">
        <v>2091</v>
      </c>
      <c r="D146" s="42">
        <v>-26500</v>
      </c>
      <c r="E146" s="26">
        <v>-239.08</v>
      </c>
      <c r="F146" s="27">
        <v>-8.8400000000000002E-4</v>
      </c>
      <c r="G146" s="16"/>
    </row>
    <row r="147" spans="1:7" x14ac:dyDescent="0.35">
      <c r="A147" s="13" t="s">
        <v>2159</v>
      </c>
      <c r="B147" s="33"/>
      <c r="C147" s="33" t="s">
        <v>2091</v>
      </c>
      <c r="D147" s="42">
        <v>-161625</v>
      </c>
      <c r="E147" s="26">
        <v>-243.86</v>
      </c>
      <c r="F147" s="27">
        <v>-9.01E-4</v>
      </c>
      <c r="G147" s="16"/>
    </row>
    <row r="148" spans="1:7" x14ac:dyDescent="0.35">
      <c r="A148" s="13" t="s">
        <v>2160</v>
      </c>
      <c r="B148" s="33"/>
      <c r="C148" s="33" t="s">
        <v>2091</v>
      </c>
      <c r="D148" s="42">
        <v>-16653675</v>
      </c>
      <c r="E148" s="26">
        <v>-249.57</v>
      </c>
      <c r="F148" s="27">
        <v>-9.2199999999999997E-4</v>
      </c>
      <c r="G148" s="16"/>
    </row>
    <row r="149" spans="1:7" x14ac:dyDescent="0.35">
      <c r="A149" s="13" t="s">
        <v>2161</v>
      </c>
      <c r="B149" s="33"/>
      <c r="C149" s="33" t="s">
        <v>2091</v>
      </c>
      <c r="D149" s="42">
        <v>-130625</v>
      </c>
      <c r="E149" s="26">
        <v>-295.27999999999997</v>
      </c>
      <c r="F149" s="27">
        <v>-1.09E-3</v>
      </c>
      <c r="G149" s="16"/>
    </row>
    <row r="150" spans="1:7" x14ac:dyDescent="0.35">
      <c r="A150" s="13" t="s">
        <v>2162</v>
      </c>
      <c r="B150" s="33"/>
      <c r="C150" s="33" t="s">
        <v>2091</v>
      </c>
      <c r="D150" s="42">
        <v>-6214250</v>
      </c>
      <c r="E150" s="26">
        <v>-315.8</v>
      </c>
      <c r="F150" s="27">
        <v>-1.1640000000000001E-3</v>
      </c>
      <c r="G150" s="16"/>
    </row>
    <row r="151" spans="1:7" x14ac:dyDescent="0.35">
      <c r="A151" s="13" t="s">
        <v>2163</v>
      </c>
      <c r="B151" s="33"/>
      <c r="C151" s="33" t="s">
        <v>2091</v>
      </c>
      <c r="D151" s="42">
        <v>-465750</v>
      </c>
      <c r="E151" s="26">
        <v>-340.62</v>
      </c>
      <c r="F151" s="27">
        <v>-1.258E-3</v>
      </c>
      <c r="G151" s="16"/>
    </row>
    <row r="152" spans="1:7" x14ac:dyDescent="0.35">
      <c r="A152" s="17" t="s">
        <v>120</v>
      </c>
      <c r="B152" s="34"/>
      <c r="C152" s="34"/>
      <c r="D152" s="18"/>
      <c r="E152" s="43">
        <v>-5050.43</v>
      </c>
      <c r="F152" s="44">
        <v>-1.8613999999999999E-2</v>
      </c>
      <c r="G152" s="21"/>
    </row>
    <row r="153" spans="1:7" x14ac:dyDescent="0.35">
      <c r="A153" s="13"/>
      <c r="B153" s="33"/>
      <c r="C153" s="33"/>
      <c r="D153" s="14"/>
      <c r="E153" s="15"/>
      <c r="F153" s="16"/>
      <c r="G153" s="16"/>
    </row>
    <row r="154" spans="1:7" x14ac:dyDescent="0.35">
      <c r="A154" s="24" t="s">
        <v>121</v>
      </c>
      <c r="B154" s="35"/>
      <c r="C154" s="35"/>
      <c r="D154" s="25"/>
      <c r="E154" s="45">
        <v>-5050.43</v>
      </c>
      <c r="F154" s="46">
        <v>-1.8676000000000002E-2</v>
      </c>
      <c r="G154" s="21"/>
    </row>
    <row r="155" spans="1:7" x14ac:dyDescent="0.35">
      <c r="A155" s="17" t="s">
        <v>122</v>
      </c>
      <c r="B155" s="33"/>
      <c r="C155" s="33"/>
      <c r="D155" s="14"/>
      <c r="E155" s="15"/>
      <c r="F155" s="16"/>
      <c r="G155" s="16"/>
    </row>
    <row r="156" spans="1:7" x14ac:dyDescent="0.35">
      <c r="A156" s="17" t="s">
        <v>123</v>
      </c>
      <c r="B156" s="33"/>
      <c r="C156" s="33"/>
      <c r="D156" s="14"/>
      <c r="E156" s="15"/>
      <c r="F156" s="16"/>
      <c r="G156" s="16"/>
    </row>
    <row r="157" spans="1:7" x14ac:dyDescent="0.35">
      <c r="A157" s="13" t="s">
        <v>1541</v>
      </c>
      <c r="B157" s="33"/>
      <c r="C157" s="33" t="s">
        <v>559</v>
      </c>
      <c r="D157" s="14">
        <v>600000</v>
      </c>
      <c r="E157" s="15">
        <v>1267.74</v>
      </c>
      <c r="F157" s="16">
        <v>4.6880000000000003E-3</v>
      </c>
      <c r="G157" s="16"/>
    </row>
    <row r="158" spans="1:7" x14ac:dyDescent="0.35">
      <c r="A158" s="13" t="s">
        <v>1543</v>
      </c>
      <c r="B158" s="33"/>
      <c r="C158" s="33" t="s">
        <v>32</v>
      </c>
      <c r="D158" s="14">
        <v>72450</v>
      </c>
      <c r="E158" s="15">
        <v>915.55</v>
      </c>
      <c r="F158" s="16">
        <v>3.385E-3</v>
      </c>
      <c r="G158" s="16"/>
    </row>
    <row r="159" spans="1:7" x14ac:dyDescent="0.35">
      <c r="A159" s="13" t="s">
        <v>1542</v>
      </c>
      <c r="B159" s="33"/>
      <c r="C159" s="33" t="s">
        <v>44</v>
      </c>
      <c r="D159" s="14">
        <v>299000</v>
      </c>
      <c r="E159" s="15">
        <v>891.32</v>
      </c>
      <c r="F159" s="16">
        <v>3.2959999999999999E-3</v>
      </c>
      <c r="G159" s="16"/>
    </row>
    <row r="160" spans="1:7" x14ac:dyDescent="0.35">
      <c r="A160" s="13" t="s">
        <v>2164</v>
      </c>
      <c r="B160" s="33"/>
      <c r="C160" s="33" t="s">
        <v>60</v>
      </c>
      <c r="D160" s="42">
        <v>-32000</v>
      </c>
      <c r="E160" s="26">
        <v>-100.82</v>
      </c>
      <c r="F160" s="27">
        <v>-3.7199999999999999E-4</v>
      </c>
      <c r="G160" s="16"/>
    </row>
    <row r="161" spans="1:7" x14ac:dyDescent="0.35">
      <c r="A161" s="13" t="s">
        <v>2165</v>
      </c>
      <c r="B161" s="33"/>
      <c r="C161" s="33" t="s">
        <v>119</v>
      </c>
      <c r="D161" s="42">
        <v>-16625</v>
      </c>
      <c r="E161" s="26">
        <v>-254.21</v>
      </c>
      <c r="F161" s="27">
        <v>-9.3999999999999997E-4</v>
      </c>
      <c r="G161" s="16"/>
    </row>
    <row r="162" spans="1:7" x14ac:dyDescent="0.35">
      <c r="A162" s="13" t="s">
        <v>2166</v>
      </c>
      <c r="B162" s="33"/>
      <c r="C162" s="33" t="s">
        <v>55</v>
      </c>
      <c r="D162" s="42">
        <v>-210700</v>
      </c>
      <c r="E162" s="26">
        <v>-316.79000000000002</v>
      </c>
      <c r="F162" s="27">
        <v>-1.1709999999999999E-3</v>
      </c>
      <c r="G162" s="16"/>
    </row>
    <row r="163" spans="1:7" x14ac:dyDescent="0.35">
      <c r="A163" s="13" t="s">
        <v>2167</v>
      </c>
      <c r="B163" s="33"/>
      <c r="C163" s="33" t="s">
        <v>19</v>
      </c>
      <c r="D163" s="42">
        <v>-3073425</v>
      </c>
      <c r="E163" s="26">
        <v>-326.70999999999998</v>
      </c>
      <c r="F163" s="27">
        <v>-1.2080000000000001E-3</v>
      </c>
      <c r="G163" s="16"/>
    </row>
    <row r="164" spans="1:7" x14ac:dyDescent="0.35">
      <c r="A164" s="13" t="s">
        <v>160</v>
      </c>
      <c r="B164" s="33"/>
      <c r="C164" s="33" t="s">
        <v>13</v>
      </c>
      <c r="D164" s="42">
        <v>-28700</v>
      </c>
      <c r="E164" s="26">
        <v>-398.04</v>
      </c>
      <c r="F164" s="27">
        <v>-1.4710000000000001E-3</v>
      </c>
      <c r="G164" s="16"/>
    </row>
    <row r="165" spans="1:7" x14ac:dyDescent="0.35">
      <c r="A165" s="13" t="s">
        <v>2168</v>
      </c>
      <c r="B165" s="33"/>
      <c r="C165" s="33" t="s">
        <v>79</v>
      </c>
      <c r="D165" s="42">
        <v>-43200</v>
      </c>
      <c r="E165" s="26">
        <v>-410.51</v>
      </c>
      <c r="F165" s="27">
        <v>-1.518E-3</v>
      </c>
      <c r="G165" s="16"/>
    </row>
    <row r="166" spans="1:7" x14ac:dyDescent="0.35">
      <c r="A166" s="13" t="s">
        <v>2169</v>
      </c>
      <c r="B166" s="33"/>
      <c r="C166" s="33" t="s">
        <v>63</v>
      </c>
      <c r="D166" s="42">
        <v>-125000</v>
      </c>
      <c r="E166" s="26">
        <v>-489.88</v>
      </c>
      <c r="F166" s="27">
        <v>-1.8109999999999999E-3</v>
      </c>
      <c r="G166" s="16"/>
    </row>
    <row r="167" spans="1:7" x14ac:dyDescent="0.35">
      <c r="A167" s="13" t="s">
        <v>2170</v>
      </c>
      <c r="B167" s="33"/>
      <c r="C167" s="33" t="s">
        <v>100</v>
      </c>
      <c r="D167" s="42">
        <v>-23125</v>
      </c>
      <c r="E167" s="26">
        <v>-566.55999999999995</v>
      </c>
      <c r="F167" s="27">
        <v>-2.0950000000000001E-3</v>
      </c>
      <c r="G167" s="16"/>
    </row>
    <row r="168" spans="1:7" x14ac:dyDescent="0.35">
      <c r="A168" s="13" t="s">
        <v>2171</v>
      </c>
      <c r="B168" s="33"/>
      <c r="C168" s="33" t="s">
        <v>962</v>
      </c>
      <c r="D168" s="42">
        <v>-15000</v>
      </c>
      <c r="E168" s="26">
        <v>-726.09</v>
      </c>
      <c r="F168" s="27">
        <v>-2.6849999999999999E-3</v>
      </c>
      <c r="G168" s="16"/>
    </row>
    <row r="169" spans="1:7" x14ac:dyDescent="0.35">
      <c r="A169" s="13" t="s">
        <v>2172</v>
      </c>
      <c r="B169" s="33"/>
      <c r="C169" s="33" t="s">
        <v>1057</v>
      </c>
      <c r="D169" s="42">
        <v>-60255</v>
      </c>
      <c r="E169" s="26">
        <v>-1309.4000000000001</v>
      </c>
      <c r="F169" s="27">
        <v>-4.8419999999999999E-3</v>
      </c>
      <c r="G169" s="16"/>
    </row>
    <row r="170" spans="1:7" x14ac:dyDescent="0.35">
      <c r="A170" s="13" t="s">
        <v>2173</v>
      </c>
      <c r="B170" s="33"/>
      <c r="C170" s="33" t="s">
        <v>556</v>
      </c>
      <c r="D170" s="42">
        <v>-30000</v>
      </c>
      <c r="E170" s="26">
        <v>-1478.01</v>
      </c>
      <c r="F170" s="27">
        <v>-5.4650000000000002E-3</v>
      </c>
      <c r="G170" s="16"/>
    </row>
    <row r="171" spans="1:7" x14ac:dyDescent="0.35">
      <c r="A171" s="13" t="s">
        <v>153</v>
      </c>
      <c r="B171" s="33"/>
      <c r="C171" s="33" t="s">
        <v>44</v>
      </c>
      <c r="D171" s="42">
        <v>-1227050</v>
      </c>
      <c r="E171" s="26">
        <v>-3032.65</v>
      </c>
      <c r="F171" s="27">
        <v>-1.1214E-2</v>
      </c>
      <c r="G171" s="16"/>
    </row>
    <row r="172" spans="1:7" x14ac:dyDescent="0.35">
      <c r="A172" s="13" t="s">
        <v>161</v>
      </c>
      <c r="B172" s="33"/>
      <c r="C172" s="33" t="s">
        <v>19</v>
      </c>
      <c r="D172" s="42">
        <v>-168625</v>
      </c>
      <c r="E172" s="26">
        <v>-3186.84</v>
      </c>
      <c r="F172" s="27">
        <v>-1.1785E-2</v>
      </c>
      <c r="G172" s="16"/>
    </row>
    <row r="173" spans="1:7" x14ac:dyDescent="0.35">
      <c r="A173" s="13" t="s">
        <v>2174</v>
      </c>
      <c r="B173" s="33"/>
      <c r="C173" s="33" t="s">
        <v>556</v>
      </c>
      <c r="D173" s="42">
        <v>-47500</v>
      </c>
      <c r="E173" s="26">
        <v>-4101.1499999999996</v>
      </c>
      <c r="F173" s="27">
        <v>-1.5166000000000001E-2</v>
      </c>
      <c r="G173" s="16"/>
    </row>
    <row r="174" spans="1:7" x14ac:dyDescent="0.35">
      <c r="A174" s="13" t="s">
        <v>2175</v>
      </c>
      <c r="B174" s="33"/>
      <c r="C174" s="33" t="s">
        <v>13</v>
      </c>
      <c r="D174" s="42">
        <v>-5852525</v>
      </c>
      <c r="E174" s="26">
        <v>-4314.4799999999996</v>
      </c>
      <c r="F174" s="27">
        <v>-1.5955E-2</v>
      </c>
      <c r="G174" s="16"/>
    </row>
    <row r="175" spans="1:7" x14ac:dyDescent="0.35">
      <c r="A175" s="13" t="s">
        <v>1297</v>
      </c>
      <c r="B175" s="33"/>
      <c r="C175" s="33" t="s">
        <v>1298</v>
      </c>
      <c r="D175" s="42">
        <v>-39260</v>
      </c>
      <c r="E175" s="26">
        <v>-9947.93</v>
      </c>
      <c r="F175" s="27">
        <v>-3.6787E-2</v>
      </c>
      <c r="G175" s="16"/>
    </row>
    <row r="176" spans="1:7" x14ac:dyDescent="0.35">
      <c r="A176" s="17" t="s">
        <v>120</v>
      </c>
      <c r="B176" s="34"/>
      <c r="C176" s="34"/>
      <c r="D176" s="18"/>
      <c r="E176" s="43">
        <v>-27885.46</v>
      </c>
      <c r="F176" s="44">
        <v>-0.103116</v>
      </c>
      <c r="G176" s="21"/>
    </row>
    <row r="177" spans="1:7" x14ac:dyDescent="0.35">
      <c r="A177" s="13"/>
      <c r="B177" s="33"/>
      <c r="C177" s="33"/>
      <c r="D177" s="14"/>
      <c r="E177" s="15"/>
      <c r="F177" s="16"/>
      <c r="G177" s="16"/>
    </row>
    <row r="178" spans="1:7" x14ac:dyDescent="0.35">
      <c r="A178" s="13"/>
      <c r="B178" s="33"/>
      <c r="C178" s="33"/>
      <c r="D178" s="14"/>
      <c r="E178" s="15"/>
      <c r="F178" s="16"/>
      <c r="G178" s="16"/>
    </row>
    <row r="179" spans="1:7" x14ac:dyDescent="0.35">
      <c r="A179" s="17" t="s">
        <v>171</v>
      </c>
      <c r="B179" s="33"/>
      <c r="C179" s="33"/>
      <c r="D179" s="14"/>
      <c r="E179" s="15"/>
      <c r="F179" s="16"/>
      <c r="G179" s="16"/>
    </row>
    <row r="180" spans="1:7" x14ac:dyDescent="0.35">
      <c r="A180" s="17" t="s">
        <v>172</v>
      </c>
      <c r="B180" s="33"/>
      <c r="C180" s="33"/>
      <c r="D180" s="14"/>
      <c r="E180" s="15"/>
      <c r="F180" s="16"/>
      <c r="G180" s="16"/>
    </row>
    <row r="181" spans="1:7" x14ac:dyDescent="0.35">
      <c r="A181" s="13" t="s">
        <v>2004</v>
      </c>
      <c r="B181" s="33" t="s">
        <v>2005</v>
      </c>
      <c r="C181" s="33" t="s">
        <v>175</v>
      </c>
      <c r="D181" s="14">
        <v>10000000</v>
      </c>
      <c r="E181" s="15">
        <v>10159.51</v>
      </c>
      <c r="F181" s="16">
        <v>3.7569999999999999E-2</v>
      </c>
      <c r="G181" s="16">
        <v>6.8601999999999996E-2</v>
      </c>
    </row>
    <row r="182" spans="1:7" x14ac:dyDescent="0.35">
      <c r="A182" s="13" t="s">
        <v>781</v>
      </c>
      <c r="B182" s="33" t="s">
        <v>782</v>
      </c>
      <c r="C182" s="33" t="s">
        <v>175</v>
      </c>
      <c r="D182" s="14">
        <v>10000000</v>
      </c>
      <c r="E182" s="15">
        <v>10088.4</v>
      </c>
      <c r="F182" s="16">
        <v>3.7307E-2</v>
      </c>
      <c r="G182" s="16">
        <v>7.0599999999999996E-2</v>
      </c>
    </row>
    <row r="183" spans="1:7" x14ac:dyDescent="0.35">
      <c r="A183" s="13" t="s">
        <v>176</v>
      </c>
      <c r="B183" s="33" t="s">
        <v>177</v>
      </c>
      <c r="C183" s="33" t="s">
        <v>175</v>
      </c>
      <c r="D183" s="14">
        <v>10000000</v>
      </c>
      <c r="E183" s="15">
        <v>10082.25</v>
      </c>
      <c r="F183" s="16">
        <v>3.7283999999999998E-2</v>
      </c>
      <c r="G183" s="16">
        <v>7.1099999999999997E-2</v>
      </c>
    </row>
    <row r="184" spans="1:7" x14ac:dyDescent="0.35">
      <c r="A184" s="13" t="s">
        <v>2176</v>
      </c>
      <c r="B184" s="33" t="s">
        <v>2177</v>
      </c>
      <c r="C184" s="33" t="s">
        <v>2178</v>
      </c>
      <c r="D184" s="14">
        <v>7500000</v>
      </c>
      <c r="E184" s="15">
        <v>7506.43</v>
      </c>
      <c r="F184" s="16">
        <v>2.7758999999999999E-2</v>
      </c>
      <c r="G184" s="16">
        <v>7.5550000000000006E-2</v>
      </c>
    </row>
    <row r="185" spans="1:7" x14ac:dyDescent="0.35">
      <c r="A185" s="13" t="s">
        <v>2179</v>
      </c>
      <c r="B185" s="33" t="s">
        <v>2180</v>
      </c>
      <c r="C185" s="33" t="s">
        <v>2020</v>
      </c>
      <c r="D185" s="14">
        <v>7000000</v>
      </c>
      <c r="E185" s="15">
        <v>7015.37</v>
      </c>
      <c r="F185" s="16">
        <v>2.5943000000000001E-2</v>
      </c>
      <c r="G185" s="16">
        <v>8.5359000000000004E-2</v>
      </c>
    </row>
    <row r="186" spans="1:7" x14ac:dyDescent="0.35">
      <c r="A186" s="13" t="s">
        <v>2181</v>
      </c>
      <c r="B186" s="33" t="s">
        <v>2182</v>
      </c>
      <c r="C186" s="33" t="s">
        <v>2014</v>
      </c>
      <c r="D186" s="14">
        <v>6000000</v>
      </c>
      <c r="E186" s="15">
        <v>6034.73</v>
      </c>
      <c r="F186" s="16">
        <v>2.2317E-2</v>
      </c>
      <c r="G186" s="16">
        <v>8.6550000000000002E-2</v>
      </c>
    </row>
    <row r="187" spans="1:7" x14ac:dyDescent="0.35">
      <c r="A187" s="13" t="s">
        <v>2183</v>
      </c>
      <c r="B187" s="33" t="s">
        <v>2184</v>
      </c>
      <c r="C187" s="33" t="s">
        <v>2185</v>
      </c>
      <c r="D187" s="14">
        <v>5500000</v>
      </c>
      <c r="E187" s="15">
        <v>5732.17</v>
      </c>
      <c r="F187" s="16">
        <v>2.1198000000000002E-2</v>
      </c>
      <c r="G187" s="16">
        <v>8.1999000000000002E-2</v>
      </c>
    </row>
    <row r="188" spans="1:7" x14ac:dyDescent="0.35">
      <c r="A188" s="13" t="s">
        <v>2186</v>
      </c>
      <c r="B188" s="33" t="s">
        <v>2187</v>
      </c>
      <c r="C188" s="33" t="s">
        <v>2185</v>
      </c>
      <c r="D188" s="14">
        <v>5000000</v>
      </c>
      <c r="E188" s="15">
        <v>5405.23</v>
      </c>
      <c r="F188" s="16">
        <v>1.9989E-2</v>
      </c>
      <c r="G188" s="16">
        <v>8.3150000000000002E-2</v>
      </c>
    </row>
    <row r="189" spans="1:7" x14ac:dyDescent="0.35">
      <c r="A189" s="13" t="s">
        <v>2188</v>
      </c>
      <c r="B189" s="33" t="s">
        <v>2189</v>
      </c>
      <c r="C189" s="33" t="s">
        <v>2017</v>
      </c>
      <c r="D189" s="14">
        <v>5000000</v>
      </c>
      <c r="E189" s="15">
        <v>5003.0600000000004</v>
      </c>
      <c r="F189" s="16">
        <v>1.8501E-2</v>
      </c>
      <c r="G189" s="16">
        <v>8.3400000000000002E-2</v>
      </c>
    </row>
    <row r="190" spans="1:7" x14ac:dyDescent="0.35">
      <c r="A190" s="13" t="s">
        <v>2190</v>
      </c>
      <c r="B190" s="33" t="s">
        <v>2191</v>
      </c>
      <c r="C190" s="33" t="s">
        <v>182</v>
      </c>
      <c r="D190" s="14">
        <v>5000000</v>
      </c>
      <c r="E190" s="15">
        <v>4961.76</v>
      </c>
      <c r="F190" s="16">
        <v>1.8349000000000001E-2</v>
      </c>
      <c r="G190" s="16">
        <v>6.9500000000000006E-2</v>
      </c>
    </row>
    <row r="191" spans="1:7" x14ac:dyDescent="0.35">
      <c r="A191" s="13" t="s">
        <v>2192</v>
      </c>
      <c r="B191" s="33" t="s">
        <v>2193</v>
      </c>
      <c r="C191" s="33" t="s">
        <v>2020</v>
      </c>
      <c r="D191" s="14">
        <v>4000000</v>
      </c>
      <c r="E191" s="15">
        <v>4005.84</v>
      </c>
      <c r="F191" s="16">
        <v>1.4814000000000001E-2</v>
      </c>
      <c r="G191" s="16">
        <v>8.77E-2</v>
      </c>
    </row>
    <row r="192" spans="1:7" x14ac:dyDescent="0.35">
      <c r="A192" s="13" t="s">
        <v>2194</v>
      </c>
      <c r="B192" s="33" t="s">
        <v>2195</v>
      </c>
      <c r="C192" s="33" t="s">
        <v>2020</v>
      </c>
      <c r="D192" s="14">
        <v>3000000</v>
      </c>
      <c r="E192" s="15">
        <v>3006.11</v>
      </c>
      <c r="F192" s="16">
        <v>1.1117E-2</v>
      </c>
      <c r="G192" s="16">
        <v>8.7099999999999997E-2</v>
      </c>
    </row>
    <row r="193" spans="1:7" x14ac:dyDescent="0.35">
      <c r="A193" s="13" t="s">
        <v>2196</v>
      </c>
      <c r="B193" s="33" t="s">
        <v>2197</v>
      </c>
      <c r="C193" s="33" t="s">
        <v>2014</v>
      </c>
      <c r="D193" s="14">
        <v>2500000</v>
      </c>
      <c r="E193" s="15">
        <v>2521.52</v>
      </c>
      <c r="F193" s="16">
        <v>9.325E-3</v>
      </c>
      <c r="G193" s="16">
        <v>8.6249999999999993E-2</v>
      </c>
    </row>
    <row r="194" spans="1:7" x14ac:dyDescent="0.35">
      <c r="A194" s="13" t="s">
        <v>2198</v>
      </c>
      <c r="B194" s="33" t="s">
        <v>2199</v>
      </c>
      <c r="C194" s="33" t="s">
        <v>175</v>
      </c>
      <c r="D194" s="14">
        <v>2500000</v>
      </c>
      <c r="E194" s="15">
        <v>2474.75</v>
      </c>
      <c r="F194" s="16">
        <v>9.1520000000000004E-3</v>
      </c>
      <c r="G194" s="16">
        <v>7.0800000000000002E-2</v>
      </c>
    </row>
    <row r="195" spans="1:7" x14ac:dyDescent="0.35">
      <c r="A195" s="13" t="s">
        <v>2012</v>
      </c>
      <c r="B195" s="33" t="s">
        <v>2013</v>
      </c>
      <c r="C195" s="33" t="s">
        <v>2014</v>
      </c>
      <c r="D195" s="14">
        <v>1500000</v>
      </c>
      <c r="E195" s="15">
        <v>1509.23</v>
      </c>
      <c r="F195" s="16">
        <v>5.581E-3</v>
      </c>
      <c r="G195" s="16">
        <v>8.6349999999999996E-2</v>
      </c>
    </row>
    <row r="196" spans="1:7" x14ac:dyDescent="0.35">
      <c r="A196" s="13" t="s">
        <v>2200</v>
      </c>
      <c r="B196" s="33" t="s">
        <v>2201</v>
      </c>
      <c r="C196" s="33" t="s">
        <v>2014</v>
      </c>
      <c r="D196" s="14">
        <v>1000000</v>
      </c>
      <c r="E196" s="15">
        <v>998.11</v>
      </c>
      <c r="F196" s="16">
        <v>3.6909999999999998E-3</v>
      </c>
      <c r="G196" s="16">
        <v>8.3400000000000002E-2</v>
      </c>
    </row>
    <row r="197" spans="1:7" x14ac:dyDescent="0.35">
      <c r="A197" s="17" t="s">
        <v>120</v>
      </c>
      <c r="B197" s="34"/>
      <c r="C197" s="34"/>
      <c r="D197" s="18"/>
      <c r="E197" s="37">
        <v>86504.47</v>
      </c>
      <c r="F197" s="38">
        <v>0.31988699999999998</v>
      </c>
      <c r="G197" s="21"/>
    </row>
    <row r="198" spans="1:7" x14ac:dyDescent="0.35">
      <c r="A198" s="13"/>
      <c r="B198" s="33"/>
      <c r="C198" s="33"/>
      <c r="D198" s="14"/>
      <c r="E198" s="15"/>
      <c r="F198" s="16"/>
      <c r="G198" s="16"/>
    </row>
    <row r="199" spans="1:7" x14ac:dyDescent="0.35">
      <c r="A199" s="17" t="s">
        <v>247</v>
      </c>
      <c r="B199" s="33"/>
      <c r="C199" s="33"/>
      <c r="D199" s="14"/>
      <c r="E199" s="15"/>
      <c r="F199" s="16"/>
      <c r="G199" s="16"/>
    </row>
    <row r="200" spans="1:7" x14ac:dyDescent="0.35">
      <c r="A200" s="17" t="s">
        <v>120</v>
      </c>
      <c r="B200" s="33"/>
      <c r="C200" s="33"/>
      <c r="D200" s="14"/>
      <c r="E200" s="39" t="s">
        <v>248</v>
      </c>
      <c r="F200" s="40" t="s">
        <v>248</v>
      </c>
      <c r="G200" s="16"/>
    </row>
    <row r="201" spans="1:7" x14ac:dyDescent="0.35">
      <c r="A201" s="13"/>
      <c r="B201" s="33"/>
      <c r="C201" s="33"/>
      <c r="D201" s="14"/>
      <c r="E201" s="15"/>
      <c r="F201" s="16"/>
      <c r="G201" s="16"/>
    </row>
    <row r="202" spans="1:7" x14ac:dyDescent="0.35">
      <c r="A202" s="17" t="s">
        <v>249</v>
      </c>
      <c r="B202" s="33"/>
      <c r="C202" s="33"/>
      <c r="D202" s="14"/>
      <c r="E202" s="15"/>
      <c r="F202" s="16"/>
      <c r="G202" s="16"/>
    </row>
    <row r="203" spans="1:7" x14ac:dyDescent="0.35">
      <c r="A203" s="17" t="s">
        <v>120</v>
      </c>
      <c r="B203" s="33"/>
      <c r="C203" s="33"/>
      <c r="D203" s="14"/>
      <c r="E203" s="39" t="s">
        <v>248</v>
      </c>
      <c r="F203" s="40" t="s">
        <v>248</v>
      </c>
      <c r="G203" s="16"/>
    </row>
    <row r="204" spans="1:7" x14ac:dyDescent="0.35">
      <c r="A204" s="13"/>
      <c r="B204" s="33"/>
      <c r="C204" s="33"/>
      <c r="D204" s="14"/>
      <c r="E204" s="15"/>
      <c r="F204" s="16"/>
      <c r="G204" s="16"/>
    </row>
    <row r="205" spans="1:7" x14ac:dyDescent="0.35">
      <c r="A205" s="24" t="s">
        <v>121</v>
      </c>
      <c r="B205" s="35"/>
      <c r="C205" s="35"/>
      <c r="D205" s="25"/>
      <c r="E205" s="19">
        <v>86504.47</v>
      </c>
      <c r="F205" s="20">
        <v>0.31989499999999998</v>
      </c>
      <c r="G205" s="21"/>
    </row>
    <row r="206" spans="1:7" x14ac:dyDescent="0.35">
      <c r="A206" s="13"/>
      <c r="B206" s="33"/>
      <c r="C206" s="33"/>
      <c r="D206" s="14"/>
      <c r="E206" s="15"/>
      <c r="F206" s="16"/>
      <c r="G206" s="16"/>
    </row>
    <row r="207" spans="1:7" x14ac:dyDescent="0.35">
      <c r="A207" s="17" t="s">
        <v>817</v>
      </c>
      <c r="B207" s="33"/>
      <c r="C207" s="33"/>
      <c r="D207" s="14"/>
      <c r="E207" s="15"/>
      <c r="F207" s="16"/>
      <c r="G207" s="16"/>
    </row>
    <row r="208" spans="1:7" x14ac:dyDescent="0.35">
      <c r="A208" s="13"/>
      <c r="B208" s="33"/>
      <c r="C208" s="33"/>
      <c r="D208" s="14"/>
      <c r="E208" s="15"/>
      <c r="F208" s="16"/>
      <c r="G208" s="16"/>
    </row>
    <row r="209" spans="1:7" x14ac:dyDescent="0.35">
      <c r="A209" s="17" t="s">
        <v>1299</v>
      </c>
      <c r="B209" s="33"/>
      <c r="C209" s="33"/>
      <c r="D209" s="14"/>
      <c r="E209" s="15"/>
      <c r="F209" s="16"/>
      <c r="G209" s="16"/>
    </row>
    <row r="210" spans="1:7" x14ac:dyDescent="0.35">
      <c r="A210" s="13" t="s">
        <v>2202</v>
      </c>
      <c r="B210" s="33" t="s">
        <v>2203</v>
      </c>
      <c r="C210" s="33" t="s">
        <v>238</v>
      </c>
      <c r="D210" s="14">
        <v>5500000</v>
      </c>
      <c r="E210" s="15">
        <v>5436.84</v>
      </c>
      <c r="F210" s="16">
        <v>2.0105999999999999E-2</v>
      </c>
      <c r="G210" s="16">
        <v>5.2350000000000001E-2</v>
      </c>
    </row>
    <row r="211" spans="1:7" x14ac:dyDescent="0.35">
      <c r="A211" s="13" t="s">
        <v>2204</v>
      </c>
      <c r="B211" s="33" t="s">
        <v>2205</v>
      </c>
      <c r="C211" s="33" t="s">
        <v>238</v>
      </c>
      <c r="D211" s="14">
        <v>5000000</v>
      </c>
      <c r="E211" s="15">
        <v>4952.37</v>
      </c>
      <c r="F211" s="16">
        <v>1.8314E-2</v>
      </c>
      <c r="G211" s="16">
        <v>5.2400000000000002E-2</v>
      </c>
    </row>
    <row r="212" spans="1:7" x14ac:dyDescent="0.35">
      <c r="A212" s="13" t="s">
        <v>1302</v>
      </c>
      <c r="B212" s="33" t="s">
        <v>1303</v>
      </c>
      <c r="C212" s="33" t="s">
        <v>238</v>
      </c>
      <c r="D212" s="14">
        <v>4000000</v>
      </c>
      <c r="E212" s="15">
        <v>3969.88</v>
      </c>
      <c r="F212" s="16">
        <v>1.4681E-2</v>
      </c>
      <c r="G212" s="16">
        <v>5.2250999999999999E-2</v>
      </c>
    </row>
    <row r="213" spans="1:7" x14ac:dyDescent="0.35">
      <c r="A213" s="13" t="s">
        <v>2025</v>
      </c>
      <c r="B213" s="33" t="s">
        <v>2026</v>
      </c>
      <c r="C213" s="33" t="s">
        <v>238</v>
      </c>
      <c r="D213" s="14">
        <v>3000000</v>
      </c>
      <c r="E213" s="15">
        <v>2983.63</v>
      </c>
      <c r="F213" s="16">
        <v>1.1034E-2</v>
      </c>
      <c r="G213" s="16">
        <v>5.1352000000000002E-2</v>
      </c>
    </row>
    <row r="214" spans="1:7" x14ac:dyDescent="0.35">
      <c r="A214" s="13" t="s">
        <v>2206</v>
      </c>
      <c r="B214" s="33" t="s">
        <v>2207</v>
      </c>
      <c r="C214" s="33" t="s">
        <v>238</v>
      </c>
      <c r="D214" s="14">
        <v>2500000</v>
      </c>
      <c r="E214" s="15">
        <v>2483.29</v>
      </c>
      <c r="F214" s="16">
        <v>9.1830000000000002E-3</v>
      </c>
      <c r="G214" s="16">
        <v>5.2248999999999997E-2</v>
      </c>
    </row>
    <row r="215" spans="1:7" x14ac:dyDescent="0.35">
      <c r="A215" s="13" t="s">
        <v>2208</v>
      </c>
      <c r="B215" s="33" t="s">
        <v>2209</v>
      </c>
      <c r="C215" s="33" t="s">
        <v>238</v>
      </c>
      <c r="D215" s="14">
        <v>2500000</v>
      </c>
      <c r="E215" s="15">
        <v>2478.71</v>
      </c>
      <c r="F215" s="16">
        <v>9.1660000000000005E-3</v>
      </c>
      <c r="G215" s="16">
        <v>5.2248000000000003E-2</v>
      </c>
    </row>
    <row r="216" spans="1:7" x14ac:dyDescent="0.35">
      <c r="A216" s="13" t="s">
        <v>2210</v>
      </c>
      <c r="B216" s="33" t="s">
        <v>2211</v>
      </c>
      <c r="C216" s="33" t="s">
        <v>238</v>
      </c>
      <c r="D216" s="14">
        <v>2000000</v>
      </c>
      <c r="E216" s="15">
        <v>1998.9</v>
      </c>
      <c r="F216" s="16">
        <v>7.3920000000000001E-3</v>
      </c>
      <c r="G216" s="16">
        <v>5.0032E-2</v>
      </c>
    </row>
    <row r="217" spans="1:7" x14ac:dyDescent="0.35">
      <c r="A217" s="13" t="s">
        <v>2212</v>
      </c>
      <c r="B217" s="33" t="s">
        <v>2213</v>
      </c>
      <c r="C217" s="33" t="s">
        <v>238</v>
      </c>
      <c r="D217" s="14">
        <v>2000000</v>
      </c>
      <c r="E217" s="15">
        <v>1997.11</v>
      </c>
      <c r="F217" s="16">
        <v>7.3850000000000001E-3</v>
      </c>
      <c r="G217" s="16">
        <v>4.8016999999999997E-2</v>
      </c>
    </row>
    <row r="218" spans="1:7" x14ac:dyDescent="0.35">
      <c r="A218" s="13" t="s">
        <v>1300</v>
      </c>
      <c r="B218" s="33" t="s">
        <v>1301</v>
      </c>
      <c r="C218" s="33" t="s">
        <v>238</v>
      </c>
      <c r="D218" s="14">
        <v>2000000</v>
      </c>
      <c r="E218" s="15">
        <v>1991.04</v>
      </c>
      <c r="F218" s="16">
        <v>7.3629999999999998E-3</v>
      </c>
      <c r="G218" s="16">
        <v>5.1353000000000003E-2</v>
      </c>
    </row>
    <row r="219" spans="1:7" x14ac:dyDescent="0.35">
      <c r="A219" s="13" t="s">
        <v>2214</v>
      </c>
      <c r="B219" s="33" t="s">
        <v>2215</v>
      </c>
      <c r="C219" s="33" t="s">
        <v>238</v>
      </c>
      <c r="D219" s="14">
        <v>1000000</v>
      </c>
      <c r="E219" s="15">
        <v>997.74</v>
      </c>
      <c r="F219" s="16">
        <v>3.6900000000000001E-3</v>
      </c>
      <c r="G219" s="16">
        <v>4.5992999999999999E-2</v>
      </c>
    </row>
    <row r="220" spans="1:7" x14ac:dyDescent="0.35">
      <c r="A220" s="13" t="s">
        <v>2216</v>
      </c>
      <c r="B220" s="33" t="s">
        <v>2217</v>
      </c>
      <c r="C220" s="33" t="s">
        <v>238</v>
      </c>
      <c r="D220" s="14">
        <v>1000000</v>
      </c>
      <c r="E220" s="15">
        <v>993.46</v>
      </c>
      <c r="F220" s="16">
        <v>3.6740000000000002E-3</v>
      </c>
      <c r="G220" s="16">
        <v>5.2250999999999999E-2</v>
      </c>
    </row>
    <row r="221" spans="1:7" x14ac:dyDescent="0.35">
      <c r="A221" s="17" t="s">
        <v>120</v>
      </c>
      <c r="B221" s="34"/>
      <c r="C221" s="34"/>
      <c r="D221" s="18"/>
      <c r="E221" s="37">
        <v>30282.97</v>
      </c>
      <c r="F221" s="38">
        <v>0.11198</v>
      </c>
      <c r="G221" s="21"/>
    </row>
    <row r="222" spans="1:7" x14ac:dyDescent="0.35">
      <c r="A222" s="13"/>
      <c r="B222" s="33"/>
      <c r="C222" s="33"/>
      <c r="D222" s="14"/>
      <c r="E222" s="15"/>
      <c r="F222" s="16"/>
      <c r="G222" s="16"/>
    </row>
    <row r="223" spans="1:7" x14ac:dyDescent="0.35">
      <c r="A223" s="24" t="s">
        <v>121</v>
      </c>
      <c r="B223" s="35"/>
      <c r="C223" s="35"/>
      <c r="D223" s="25"/>
      <c r="E223" s="19">
        <v>30282.97</v>
      </c>
      <c r="F223" s="20">
        <v>0.111987</v>
      </c>
      <c r="G223" s="21"/>
    </row>
    <row r="224" spans="1:7" x14ac:dyDescent="0.35">
      <c r="A224" s="13"/>
      <c r="B224" s="33"/>
      <c r="C224" s="33"/>
      <c r="D224" s="14"/>
      <c r="E224" s="15"/>
      <c r="F224" s="16"/>
      <c r="G224" s="16"/>
    </row>
    <row r="225" spans="1:7" x14ac:dyDescent="0.35">
      <c r="A225" s="13"/>
      <c r="B225" s="33"/>
      <c r="C225" s="33"/>
      <c r="D225" s="14"/>
      <c r="E225" s="15"/>
      <c r="F225" s="16"/>
      <c r="G225" s="16"/>
    </row>
    <row r="226" spans="1:7" x14ac:dyDescent="0.35">
      <c r="A226" s="17" t="s">
        <v>262</v>
      </c>
      <c r="B226" s="33"/>
      <c r="C226" s="33"/>
      <c r="D226" s="14"/>
      <c r="E226" s="15"/>
      <c r="F226" s="16"/>
      <c r="G226" s="16"/>
    </row>
    <row r="227" spans="1:7" x14ac:dyDescent="0.35">
      <c r="A227" s="13" t="s">
        <v>263</v>
      </c>
      <c r="B227" s="33"/>
      <c r="C227" s="33"/>
      <c r="D227" s="14"/>
      <c r="E227" s="15">
        <v>65534.44</v>
      </c>
      <c r="F227" s="16">
        <v>0.24234800000000001</v>
      </c>
      <c r="G227" s="16">
        <v>4.9306000000000003E-2</v>
      </c>
    </row>
    <row r="228" spans="1:7" x14ac:dyDescent="0.35">
      <c r="A228" s="17" t="s">
        <v>120</v>
      </c>
      <c r="B228" s="34"/>
      <c r="C228" s="34"/>
      <c r="D228" s="18"/>
      <c r="E228" s="37">
        <v>65534.44</v>
      </c>
      <c r="F228" s="38">
        <v>0.24234700000000001</v>
      </c>
      <c r="G228" s="21"/>
    </row>
    <row r="229" spans="1:7" x14ac:dyDescent="0.35">
      <c r="A229" s="13"/>
      <c r="B229" s="33"/>
      <c r="C229" s="33"/>
      <c r="D229" s="14"/>
      <c r="E229" s="15"/>
      <c r="F229" s="16"/>
      <c r="G229" s="16"/>
    </row>
    <row r="230" spans="1:7" x14ac:dyDescent="0.35">
      <c r="A230" s="24" t="s">
        <v>121</v>
      </c>
      <c r="B230" s="35"/>
      <c r="C230" s="35"/>
      <c r="D230" s="25"/>
      <c r="E230" s="19">
        <v>65534.44</v>
      </c>
      <c r="F230" s="20">
        <v>0.24234800000000001</v>
      </c>
      <c r="G230" s="21"/>
    </row>
    <row r="231" spans="1:7" x14ac:dyDescent="0.35">
      <c r="A231" s="13" t="s">
        <v>264</v>
      </c>
      <c r="B231" s="33"/>
      <c r="C231" s="33"/>
      <c r="D231" s="14"/>
      <c r="E231" s="15">
        <v>2408.0136395999998</v>
      </c>
      <c r="F231" s="16">
        <v>8.9040000000000005E-3</v>
      </c>
      <c r="G231" s="16"/>
    </row>
    <row r="232" spans="1:7" x14ac:dyDescent="0.35">
      <c r="A232" s="13" t="s">
        <v>265</v>
      </c>
      <c r="B232" s="33"/>
      <c r="C232" s="33"/>
      <c r="D232" s="14"/>
      <c r="E232" s="26">
        <v>-10648.823639599999</v>
      </c>
      <c r="F232" s="27">
        <v>-3.9904000000000002E-2</v>
      </c>
      <c r="G232" s="16">
        <v>4.9306000000000003E-2</v>
      </c>
    </row>
    <row r="233" spans="1:7" x14ac:dyDescent="0.35">
      <c r="A233" s="28" t="s">
        <v>266</v>
      </c>
      <c r="B233" s="36"/>
      <c r="C233" s="36"/>
      <c r="D233" s="29"/>
      <c r="E233" s="30">
        <v>270414.74</v>
      </c>
      <c r="F233" s="31">
        <v>1</v>
      </c>
      <c r="G233" s="31"/>
    </row>
    <row r="235" spans="1:7" x14ac:dyDescent="0.35">
      <c r="A235" s="1" t="s">
        <v>267</v>
      </c>
    </row>
    <row r="236" spans="1:7" x14ac:dyDescent="0.35">
      <c r="A236" s="1" t="s">
        <v>268</v>
      </c>
    </row>
    <row r="238" spans="1:7" x14ac:dyDescent="0.35">
      <c r="A238" s="1" t="s">
        <v>269</v>
      </c>
    </row>
    <row r="239" spans="1:7" x14ac:dyDescent="0.35">
      <c r="A239" s="48" t="s">
        <v>270</v>
      </c>
      <c r="B239" s="3" t="s">
        <v>248</v>
      </c>
    </row>
    <row r="240" spans="1:7" x14ac:dyDescent="0.35">
      <c r="A240" t="s">
        <v>271</v>
      </c>
    </row>
    <row r="241" spans="1:2" x14ac:dyDescent="0.35">
      <c r="A241" t="s">
        <v>278</v>
      </c>
      <c r="B241" s="3" t="s">
        <v>248</v>
      </c>
    </row>
    <row r="242" spans="1:2" x14ac:dyDescent="0.35">
      <c r="A242" t="s">
        <v>279</v>
      </c>
      <c r="B242" s="3" t="s">
        <v>248</v>
      </c>
    </row>
    <row r="243" spans="1:2" ht="29" customHeight="1" x14ac:dyDescent="0.35">
      <c r="A243" s="48" t="s">
        <v>280</v>
      </c>
      <c r="B243" s="3" t="s">
        <v>248</v>
      </c>
    </row>
    <row r="244" spans="1:2" ht="29" customHeight="1" x14ac:dyDescent="0.35">
      <c r="A244" s="48" t="s">
        <v>281</v>
      </c>
      <c r="B244" s="3" t="s">
        <v>248</v>
      </c>
    </row>
    <row r="245" spans="1:2" x14ac:dyDescent="0.35">
      <c r="A245" t="s">
        <v>283</v>
      </c>
      <c r="B245" s="50">
        <v>0.51470000000000005</v>
      </c>
    </row>
    <row r="246" spans="1:2" ht="43.5" customHeight="1" x14ac:dyDescent="0.35">
      <c r="A246" s="48" t="s">
        <v>284</v>
      </c>
      <c r="B246" s="3">
        <v>3074.6096499999999</v>
      </c>
    </row>
    <row r="247" spans="1:2" x14ac:dyDescent="0.35">
      <c r="B247" s="3"/>
    </row>
    <row r="248" spans="1:2" ht="29" customHeight="1" x14ac:dyDescent="0.35">
      <c r="A248" s="48" t="s">
        <v>285</v>
      </c>
      <c r="B248" s="3" t="s">
        <v>248</v>
      </c>
    </row>
    <row r="249" spans="1:2" ht="29" customHeight="1" x14ac:dyDescent="0.35">
      <c r="A249" s="48" t="s">
        <v>286</v>
      </c>
      <c r="B249" t="s">
        <v>248</v>
      </c>
    </row>
    <row r="250" spans="1:2" ht="29" customHeight="1" x14ac:dyDescent="0.35">
      <c r="A250" s="48" t="s">
        <v>287</v>
      </c>
      <c r="B250" s="3" t="s">
        <v>248</v>
      </c>
    </row>
    <row r="251" spans="1:2" ht="29" customHeight="1" x14ac:dyDescent="0.35">
      <c r="A251" s="48" t="s">
        <v>288</v>
      </c>
      <c r="B251" s="3" t="s">
        <v>248</v>
      </c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9"/>
  <sheetViews>
    <sheetView showGridLines="0" workbookViewId="0">
      <pane ySplit="4" topLeftCell="A88" activePane="bottomLeft" state="frozen"/>
      <selection pane="bottomLeft" activeCell="G109" sqref="G109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484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485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249864</v>
      </c>
      <c r="E8" s="15">
        <v>2218.17</v>
      </c>
      <c r="F8" s="16">
        <v>5.0500000000000003E-2</v>
      </c>
      <c r="G8" s="16"/>
    </row>
    <row r="9" spans="1:8" x14ac:dyDescent="0.35">
      <c r="A9" s="13" t="s">
        <v>20</v>
      </c>
      <c r="B9" s="33" t="s">
        <v>21</v>
      </c>
      <c r="C9" s="33" t="s">
        <v>22</v>
      </c>
      <c r="D9" s="14">
        <v>154769</v>
      </c>
      <c r="E9" s="15">
        <v>2157.33</v>
      </c>
      <c r="F9" s="16">
        <v>4.9099999999999998E-2</v>
      </c>
      <c r="G9" s="16"/>
    </row>
    <row r="10" spans="1:8" x14ac:dyDescent="0.35">
      <c r="A10" s="13" t="s">
        <v>23</v>
      </c>
      <c r="B10" s="33" t="s">
        <v>24</v>
      </c>
      <c r="C10" s="33" t="s">
        <v>19</v>
      </c>
      <c r="D10" s="14">
        <v>84003</v>
      </c>
      <c r="E10" s="15">
        <v>1578.67</v>
      </c>
      <c r="F10" s="16">
        <v>3.5900000000000001E-2</v>
      </c>
      <c r="G10" s="16"/>
    </row>
    <row r="11" spans="1:8" x14ac:dyDescent="0.35">
      <c r="A11" s="13" t="s">
        <v>486</v>
      </c>
      <c r="B11" s="33" t="s">
        <v>487</v>
      </c>
      <c r="C11" s="33" t="s">
        <v>488</v>
      </c>
      <c r="D11" s="14">
        <v>33431</v>
      </c>
      <c r="E11" s="15">
        <v>1430.28</v>
      </c>
      <c r="F11" s="16">
        <v>3.2599999999999997E-2</v>
      </c>
      <c r="G11" s="16"/>
    </row>
    <row r="12" spans="1:8" x14ac:dyDescent="0.35">
      <c r="A12" s="13" t="s">
        <v>25</v>
      </c>
      <c r="B12" s="33" t="s">
        <v>26</v>
      </c>
      <c r="C12" s="33" t="s">
        <v>13</v>
      </c>
      <c r="D12" s="14">
        <v>102311</v>
      </c>
      <c r="E12" s="15">
        <v>1410.77</v>
      </c>
      <c r="F12" s="16">
        <v>3.2099999999999997E-2</v>
      </c>
      <c r="G12" s="16"/>
    </row>
    <row r="13" spans="1:8" x14ac:dyDescent="0.35">
      <c r="A13" s="13" t="s">
        <v>489</v>
      </c>
      <c r="B13" s="33" t="s">
        <v>490</v>
      </c>
      <c r="C13" s="33" t="s">
        <v>13</v>
      </c>
      <c r="D13" s="14">
        <v>111376</v>
      </c>
      <c r="E13" s="15">
        <v>1338.41</v>
      </c>
      <c r="F13" s="16">
        <v>3.0499999999999999E-2</v>
      </c>
      <c r="G13" s="16"/>
    </row>
    <row r="14" spans="1:8" x14ac:dyDescent="0.35">
      <c r="A14" s="13" t="s">
        <v>491</v>
      </c>
      <c r="B14" s="33" t="s">
        <v>492</v>
      </c>
      <c r="C14" s="33" t="s">
        <v>100</v>
      </c>
      <c r="D14" s="14">
        <v>42695</v>
      </c>
      <c r="E14" s="15">
        <v>1043.17</v>
      </c>
      <c r="F14" s="16">
        <v>2.3800000000000002E-2</v>
      </c>
      <c r="G14" s="16"/>
    </row>
    <row r="15" spans="1:8" x14ac:dyDescent="0.35">
      <c r="A15" s="13" t="s">
        <v>33</v>
      </c>
      <c r="B15" s="33" t="s">
        <v>34</v>
      </c>
      <c r="C15" s="33" t="s">
        <v>32</v>
      </c>
      <c r="D15" s="14">
        <v>219943</v>
      </c>
      <c r="E15" s="15">
        <v>978.09</v>
      </c>
      <c r="F15" s="16">
        <v>2.23E-2</v>
      </c>
      <c r="G15" s="16"/>
    </row>
    <row r="16" spans="1:8" x14ac:dyDescent="0.35">
      <c r="A16" s="13" t="s">
        <v>493</v>
      </c>
      <c r="B16" s="33" t="s">
        <v>494</v>
      </c>
      <c r="C16" s="33" t="s">
        <v>55</v>
      </c>
      <c r="D16" s="14">
        <v>28474</v>
      </c>
      <c r="E16" s="15">
        <v>954.88</v>
      </c>
      <c r="F16" s="16">
        <v>2.1700000000000001E-2</v>
      </c>
      <c r="G16" s="16"/>
    </row>
    <row r="17" spans="1:7" x14ac:dyDescent="0.35">
      <c r="A17" s="13" t="s">
        <v>98</v>
      </c>
      <c r="B17" s="33" t="s">
        <v>99</v>
      </c>
      <c r="C17" s="33" t="s">
        <v>100</v>
      </c>
      <c r="D17" s="14">
        <v>34841</v>
      </c>
      <c r="E17" s="15">
        <v>943.18</v>
      </c>
      <c r="F17" s="16">
        <v>2.1499999999999998E-2</v>
      </c>
      <c r="G17" s="16"/>
    </row>
    <row r="18" spans="1:7" x14ac:dyDescent="0.35">
      <c r="A18" s="13" t="s">
        <v>495</v>
      </c>
      <c r="B18" s="33" t="s">
        <v>496</v>
      </c>
      <c r="C18" s="33" t="s">
        <v>79</v>
      </c>
      <c r="D18" s="14">
        <v>243851</v>
      </c>
      <c r="E18" s="15">
        <v>931.27</v>
      </c>
      <c r="F18" s="16">
        <v>2.12E-2</v>
      </c>
      <c r="G18" s="16"/>
    </row>
    <row r="19" spans="1:7" x14ac:dyDescent="0.35">
      <c r="A19" s="13" t="s">
        <v>37</v>
      </c>
      <c r="B19" s="33" t="s">
        <v>38</v>
      </c>
      <c r="C19" s="33" t="s">
        <v>39</v>
      </c>
      <c r="D19" s="14">
        <v>24276</v>
      </c>
      <c r="E19" s="15">
        <v>824.75</v>
      </c>
      <c r="F19" s="16">
        <v>1.8800000000000001E-2</v>
      </c>
      <c r="G19" s="16"/>
    </row>
    <row r="20" spans="1:7" x14ac:dyDescent="0.35">
      <c r="A20" s="13" t="s">
        <v>497</v>
      </c>
      <c r="B20" s="33" t="s">
        <v>498</v>
      </c>
      <c r="C20" s="33" t="s">
        <v>13</v>
      </c>
      <c r="D20" s="14">
        <v>239574</v>
      </c>
      <c r="E20" s="15">
        <v>781.49</v>
      </c>
      <c r="F20" s="16">
        <v>1.78E-2</v>
      </c>
      <c r="G20" s="16"/>
    </row>
    <row r="21" spans="1:7" x14ac:dyDescent="0.35">
      <c r="A21" s="13" t="s">
        <v>499</v>
      </c>
      <c r="B21" s="33" t="s">
        <v>500</v>
      </c>
      <c r="C21" s="33" t="s">
        <v>501</v>
      </c>
      <c r="D21" s="14">
        <v>55040</v>
      </c>
      <c r="E21" s="15">
        <v>715.58</v>
      </c>
      <c r="F21" s="16">
        <v>1.6299999999999999E-2</v>
      </c>
      <c r="G21" s="16"/>
    </row>
    <row r="22" spans="1:7" x14ac:dyDescent="0.35">
      <c r="A22" s="13" t="s">
        <v>502</v>
      </c>
      <c r="B22" s="33" t="s">
        <v>503</v>
      </c>
      <c r="C22" s="33" t="s">
        <v>63</v>
      </c>
      <c r="D22" s="14">
        <v>39348</v>
      </c>
      <c r="E22" s="15">
        <v>683.47</v>
      </c>
      <c r="F22" s="16">
        <v>1.5599999999999999E-2</v>
      </c>
      <c r="G22" s="16"/>
    </row>
    <row r="23" spans="1:7" x14ac:dyDescent="0.35">
      <c r="A23" s="13" t="s">
        <v>64</v>
      </c>
      <c r="B23" s="33" t="s">
        <v>65</v>
      </c>
      <c r="C23" s="33" t="s">
        <v>55</v>
      </c>
      <c r="D23" s="14">
        <v>59166</v>
      </c>
      <c r="E23" s="15">
        <v>638.64</v>
      </c>
      <c r="F23" s="16">
        <v>1.4500000000000001E-2</v>
      </c>
      <c r="G23" s="16"/>
    </row>
    <row r="24" spans="1:7" x14ac:dyDescent="0.35">
      <c r="A24" s="13" t="s">
        <v>504</v>
      </c>
      <c r="B24" s="33" t="s">
        <v>505</v>
      </c>
      <c r="C24" s="33" t="s">
        <v>63</v>
      </c>
      <c r="D24" s="14">
        <v>14589</v>
      </c>
      <c r="E24" s="15">
        <v>632.19000000000005</v>
      </c>
      <c r="F24" s="16">
        <v>1.44E-2</v>
      </c>
      <c r="G24" s="16"/>
    </row>
    <row r="25" spans="1:7" x14ac:dyDescent="0.35">
      <c r="A25" s="13" t="s">
        <v>506</v>
      </c>
      <c r="B25" s="33" t="s">
        <v>507</v>
      </c>
      <c r="C25" s="33" t="s">
        <v>44</v>
      </c>
      <c r="D25" s="14">
        <v>15256</v>
      </c>
      <c r="E25" s="15">
        <v>594.91</v>
      </c>
      <c r="F25" s="16">
        <v>1.35E-2</v>
      </c>
      <c r="G25" s="16"/>
    </row>
    <row r="26" spans="1:7" x14ac:dyDescent="0.35">
      <c r="A26" s="13" t="s">
        <v>508</v>
      </c>
      <c r="B26" s="33" t="s">
        <v>509</v>
      </c>
      <c r="C26" s="33" t="s">
        <v>89</v>
      </c>
      <c r="D26" s="14">
        <v>58896</v>
      </c>
      <c r="E26" s="15">
        <v>588.25</v>
      </c>
      <c r="F26" s="16">
        <v>1.34E-2</v>
      </c>
      <c r="G26" s="16"/>
    </row>
    <row r="27" spans="1:7" x14ac:dyDescent="0.35">
      <c r="A27" s="13" t="s">
        <v>510</v>
      </c>
      <c r="B27" s="33" t="s">
        <v>511</v>
      </c>
      <c r="C27" s="33" t="s">
        <v>13</v>
      </c>
      <c r="D27" s="14">
        <v>206897</v>
      </c>
      <c r="E27" s="15">
        <v>585.62</v>
      </c>
      <c r="F27" s="16">
        <v>1.3299999999999999E-2</v>
      </c>
      <c r="G27" s="16"/>
    </row>
    <row r="28" spans="1:7" x14ac:dyDescent="0.35">
      <c r="A28" s="13" t="s">
        <v>75</v>
      </c>
      <c r="B28" s="33" t="s">
        <v>76</v>
      </c>
      <c r="C28" s="33" t="s">
        <v>13</v>
      </c>
      <c r="D28" s="14">
        <v>41786</v>
      </c>
      <c r="E28" s="15">
        <v>578.28</v>
      </c>
      <c r="F28" s="16">
        <v>1.32E-2</v>
      </c>
      <c r="G28" s="16"/>
    </row>
    <row r="29" spans="1:7" x14ac:dyDescent="0.35">
      <c r="A29" s="13" t="s">
        <v>512</v>
      </c>
      <c r="B29" s="33" t="s">
        <v>513</v>
      </c>
      <c r="C29" s="33" t="s">
        <v>39</v>
      </c>
      <c r="D29" s="14">
        <v>80511</v>
      </c>
      <c r="E29" s="15">
        <v>572.35</v>
      </c>
      <c r="F29" s="16">
        <v>1.2999999999999999E-2</v>
      </c>
      <c r="G29" s="16"/>
    </row>
    <row r="30" spans="1:7" x14ac:dyDescent="0.35">
      <c r="A30" s="13" t="s">
        <v>514</v>
      </c>
      <c r="B30" s="33" t="s">
        <v>515</v>
      </c>
      <c r="C30" s="33" t="s">
        <v>89</v>
      </c>
      <c r="D30" s="14">
        <v>425270</v>
      </c>
      <c r="E30" s="15">
        <v>567.05999999999995</v>
      </c>
      <c r="F30" s="16">
        <v>1.29E-2</v>
      </c>
      <c r="G30" s="16"/>
    </row>
    <row r="31" spans="1:7" x14ac:dyDescent="0.35">
      <c r="A31" s="13" t="s">
        <v>56</v>
      </c>
      <c r="B31" s="33" t="s">
        <v>57</v>
      </c>
      <c r="C31" s="33" t="s">
        <v>29</v>
      </c>
      <c r="D31" s="14">
        <v>4337</v>
      </c>
      <c r="E31" s="15">
        <v>549.79999999999995</v>
      </c>
      <c r="F31" s="16">
        <v>1.2500000000000001E-2</v>
      </c>
      <c r="G31" s="16"/>
    </row>
    <row r="32" spans="1:7" x14ac:dyDescent="0.35">
      <c r="A32" s="13" t="s">
        <v>516</v>
      </c>
      <c r="B32" s="33" t="s">
        <v>517</v>
      </c>
      <c r="C32" s="33" t="s">
        <v>518</v>
      </c>
      <c r="D32" s="14">
        <v>14122</v>
      </c>
      <c r="E32" s="15">
        <v>545.30999999999995</v>
      </c>
      <c r="F32" s="16">
        <v>1.24E-2</v>
      </c>
      <c r="G32" s="16"/>
    </row>
    <row r="33" spans="1:7" x14ac:dyDescent="0.35">
      <c r="A33" s="13" t="s">
        <v>35</v>
      </c>
      <c r="B33" s="33" t="s">
        <v>36</v>
      </c>
      <c r="C33" s="33" t="s">
        <v>13</v>
      </c>
      <c r="D33" s="14">
        <v>128627</v>
      </c>
      <c r="E33" s="15">
        <v>534.05999999999995</v>
      </c>
      <c r="F33" s="16">
        <v>1.2200000000000001E-2</v>
      </c>
      <c r="G33" s="16"/>
    </row>
    <row r="34" spans="1:7" x14ac:dyDescent="0.35">
      <c r="A34" s="13" t="s">
        <v>519</v>
      </c>
      <c r="B34" s="33" t="s">
        <v>520</v>
      </c>
      <c r="C34" s="33" t="s">
        <v>55</v>
      </c>
      <c r="D34" s="14">
        <v>42114</v>
      </c>
      <c r="E34" s="15">
        <v>532.83000000000004</v>
      </c>
      <c r="F34" s="16">
        <v>1.21E-2</v>
      </c>
      <c r="G34" s="16"/>
    </row>
    <row r="35" spans="1:7" x14ac:dyDescent="0.35">
      <c r="A35" s="13" t="s">
        <v>521</v>
      </c>
      <c r="B35" s="33" t="s">
        <v>522</v>
      </c>
      <c r="C35" s="33" t="s">
        <v>523</v>
      </c>
      <c r="D35" s="14">
        <v>25823</v>
      </c>
      <c r="E35" s="15">
        <v>526.07000000000005</v>
      </c>
      <c r="F35" s="16">
        <v>1.2E-2</v>
      </c>
      <c r="G35" s="16"/>
    </row>
    <row r="36" spans="1:7" x14ac:dyDescent="0.35">
      <c r="A36" s="13" t="s">
        <v>524</v>
      </c>
      <c r="B36" s="33" t="s">
        <v>525</v>
      </c>
      <c r="C36" s="33" t="s">
        <v>55</v>
      </c>
      <c r="D36" s="14">
        <v>29328</v>
      </c>
      <c r="E36" s="15">
        <v>507.61</v>
      </c>
      <c r="F36" s="16">
        <v>1.1599999999999999E-2</v>
      </c>
      <c r="G36" s="16"/>
    </row>
    <row r="37" spans="1:7" x14ac:dyDescent="0.35">
      <c r="A37" s="13" t="s">
        <v>526</v>
      </c>
      <c r="B37" s="33" t="s">
        <v>527</v>
      </c>
      <c r="C37" s="33" t="s">
        <v>55</v>
      </c>
      <c r="D37" s="14">
        <v>170406</v>
      </c>
      <c r="E37" s="15">
        <v>483.87</v>
      </c>
      <c r="F37" s="16">
        <v>1.0999999999999999E-2</v>
      </c>
      <c r="G37" s="16"/>
    </row>
    <row r="38" spans="1:7" x14ac:dyDescent="0.35">
      <c r="A38" s="13" t="s">
        <v>528</v>
      </c>
      <c r="B38" s="33" t="s">
        <v>529</v>
      </c>
      <c r="C38" s="33" t="s">
        <v>501</v>
      </c>
      <c r="D38" s="14">
        <v>34446</v>
      </c>
      <c r="E38" s="15">
        <v>478.49</v>
      </c>
      <c r="F38" s="16">
        <v>1.09E-2</v>
      </c>
      <c r="G38" s="16"/>
    </row>
    <row r="39" spans="1:7" x14ac:dyDescent="0.35">
      <c r="A39" s="13" t="s">
        <v>530</v>
      </c>
      <c r="B39" s="33" t="s">
        <v>531</v>
      </c>
      <c r="C39" s="33" t="s">
        <v>532</v>
      </c>
      <c r="D39" s="14">
        <v>74140</v>
      </c>
      <c r="E39" s="15">
        <v>473.12</v>
      </c>
      <c r="F39" s="16">
        <v>1.0800000000000001E-2</v>
      </c>
      <c r="G39" s="16"/>
    </row>
    <row r="40" spans="1:7" x14ac:dyDescent="0.35">
      <c r="A40" s="13" t="s">
        <v>533</v>
      </c>
      <c r="B40" s="33" t="s">
        <v>534</v>
      </c>
      <c r="C40" s="33" t="s">
        <v>501</v>
      </c>
      <c r="D40" s="14">
        <v>33651</v>
      </c>
      <c r="E40" s="15">
        <v>456.91</v>
      </c>
      <c r="F40" s="16">
        <v>1.04E-2</v>
      </c>
      <c r="G40" s="16"/>
    </row>
    <row r="41" spans="1:7" x14ac:dyDescent="0.35">
      <c r="A41" s="13" t="s">
        <v>96</v>
      </c>
      <c r="B41" s="33" t="s">
        <v>97</v>
      </c>
      <c r="C41" s="33" t="s">
        <v>74</v>
      </c>
      <c r="D41" s="14">
        <v>40506</v>
      </c>
      <c r="E41" s="15">
        <v>442.31</v>
      </c>
      <c r="F41" s="16">
        <v>1.01E-2</v>
      </c>
      <c r="G41" s="16"/>
    </row>
    <row r="42" spans="1:7" x14ac:dyDescent="0.35">
      <c r="A42" s="13" t="s">
        <v>535</v>
      </c>
      <c r="B42" s="33" t="s">
        <v>536</v>
      </c>
      <c r="C42" s="33" t="s">
        <v>537</v>
      </c>
      <c r="D42" s="14">
        <v>9427</v>
      </c>
      <c r="E42" s="15">
        <v>407.95</v>
      </c>
      <c r="F42" s="16">
        <v>9.2999999999999992E-3</v>
      </c>
      <c r="G42" s="16"/>
    </row>
    <row r="43" spans="1:7" x14ac:dyDescent="0.35">
      <c r="A43" s="13" t="s">
        <v>538</v>
      </c>
      <c r="B43" s="33" t="s">
        <v>539</v>
      </c>
      <c r="C43" s="33" t="s">
        <v>63</v>
      </c>
      <c r="D43" s="14">
        <v>17554</v>
      </c>
      <c r="E43" s="15">
        <v>404.08</v>
      </c>
      <c r="F43" s="16">
        <v>9.1999999999999998E-3</v>
      </c>
      <c r="G43" s="16"/>
    </row>
    <row r="44" spans="1:7" x14ac:dyDescent="0.35">
      <c r="A44" s="13" t="s">
        <v>66</v>
      </c>
      <c r="B44" s="33" t="s">
        <v>67</v>
      </c>
      <c r="C44" s="33" t="s">
        <v>39</v>
      </c>
      <c r="D44" s="14">
        <v>10395</v>
      </c>
      <c r="E44" s="15">
        <v>402.26</v>
      </c>
      <c r="F44" s="16">
        <v>9.1999999999999998E-3</v>
      </c>
      <c r="G44" s="16"/>
    </row>
    <row r="45" spans="1:7" x14ac:dyDescent="0.35">
      <c r="A45" s="13" t="s">
        <v>540</v>
      </c>
      <c r="B45" s="33" t="s">
        <v>541</v>
      </c>
      <c r="C45" s="33" t="s">
        <v>501</v>
      </c>
      <c r="D45" s="14">
        <v>15057</v>
      </c>
      <c r="E45" s="15">
        <v>397.11</v>
      </c>
      <c r="F45" s="16">
        <v>8.9999999999999993E-3</v>
      </c>
      <c r="G45" s="16"/>
    </row>
    <row r="46" spans="1:7" x14ac:dyDescent="0.35">
      <c r="A46" s="13" t="s">
        <v>542</v>
      </c>
      <c r="B46" s="33" t="s">
        <v>543</v>
      </c>
      <c r="C46" s="33" t="s">
        <v>13</v>
      </c>
      <c r="D46" s="14">
        <v>131204</v>
      </c>
      <c r="E46" s="15">
        <v>393.42</v>
      </c>
      <c r="F46" s="16">
        <v>8.9999999999999993E-3</v>
      </c>
      <c r="G46" s="16"/>
    </row>
    <row r="47" spans="1:7" x14ac:dyDescent="0.35">
      <c r="A47" s="13" t="s">
        <v>82</v>
      </c>
      <c r="B47" s="33" t="s">
        <v>83</v>
      </c>
      <c r="C47" s="33" t="s">
        <v>84</v>
      </c>
      <c r="D47" s="14">
        <v>26469</v>
      </c>
      <c r="E47" s="15">
        <v>392.16</v>
      </c>
      <c r="F47" s="16">
        <v>8.8999999999999999E-3</v>
      </c>
      <c r="G47" s="16"/>
    </row>
    <row r="48" spans="1:7" x14ac:dyDescent="0.35">
      <c r="A48" s="13" t="s">
        <v>544</v>
      </c>
      <c r="B48" s="33" t="s">
        <v>545</v>
      </c>
      <c r="C48" s="33" t="s">
        <v>63</v>
      </c>
      <c r="D48" s="14">
        <v>25558</v>
      </c>
      <c r="E48" s="15">
        <v>390.76</v>
      </c>
      <c r="F48" s="16">
        <v>8.8999999999999999E-3</v>
      </c>
      <c r="G48" s="16"/>
    </row>
    <row r="49" spans="1:7" x14ac:dyDescent="0.35">
      <c r="A49" s="13" t="s">
        <v>58</v>
      </c>
      <c r="B49" s="33" t="s">
        <v>59</v>
      </c>
      <c r="C49" s="33" t="s">
        <v>60</v>
      </c>
      <c r="D49" s="14">
        <v>123968</v>
      </c>
      <c r="E49" s="15">
        <v>388.76</v>
      </c>
      <c r="F49" s="16">
        <v>8.8999999999999999E-3</v>
      </c>
      <c r="G49" s="16"/>
    </row>
    <row r="50" spans="1:7" x14ac:dyDescent="0.35">
      <c r="A50" s="13" t="s">
        <v>546</v>
      </c>
      <c r="B50" s="33" t="s">
        <v>547</v>
      </c>
      <c r="C50" s="33" t="s">
        <v>501</v>
      </c>
      <c r="D50" s="14">
        <v>8130</v>
      </c>
      <c r="E50" s="15">
        <v>384.79</v>
      </c>
      <c r="F50" s="16">
        <v>8.8000000000000005E-3</v>
      </c>
      <c r="G50" s="16"/>
    </row>
    <row r="51" spans="1:7" x14ac:dyDescent="0.35">
      <c r="A51" s="13" t="s">
        <v>548</v>
      </c>
      <c r="B51" s="33" t="s">
        <v>549</v>
      </c>
      <c r="C51" s="33" t="s">
        <v>39</v>
      </c>
      <c r="D51" s="14">
        <v>2501</v>
      </c>
      <c r="E51" s="15">
        <v>371.57</v>
      </c>
      <c r="F51" s="16">
        <v>8.5000000000000006E-3</v>
      </c>
      <c r="G51" s="16"/>
    </row>
    <row r="52" spans="1:7" x14ac:dyDescent="0.35">
      <c r="A52" s="13" t="s">
        <v>550</v>
      </c>
      <c r="B52" s="33" t="s">
        <v>551</v>
      </c>
      <c r="C52" s="33" t="s">
        <v>60</v>
      </c>
      <c r="D52" s="14">
        <v>15735</v>
      </c>
      <c r="E52" s="15">
        <v>367.9</v>
      </c>
      <c r="F52" s="16">
        <v>8.3999999999999995E-3</v>
      </c>
      <c r="G52" s="16"/>
    </row>
    <row r="53" spans="1:7" x14ac:dyDescent="0.35">
      <c r="A53" s="13" t="s">
        <v>552</v>
      </c>
      <c r="B53" s="33" t="s">
        <v>553</v>
      </c>
      <c r="C53" s="33" t="s">
        <v>22</v>
      </c>
      <c r="D53" s="14">
        <v>95312</v>
      </c>
      <c r="E53" s="15">
        <v>367.33</v>
      </c>
      <c r="F53" s="16">
        <v>8.3999999999999995E-3</v>
      </c>
      <c r="G53" s="16"/>
    </row>
    <row r="54" spans="1:7" x14ac:dyDescent="0.35">
      <c r="A54" s="13" t="s">
        <v>554</v>
      </c>
      <c r="B54" s="33" t="s">
        <v>555</v>
      </c>
      <c r="C54" s="33" t="s">
        <v>556</v>
      </c>
      <c r="D54" s="14">
        <v>6787</v>
      </c>
      <c r="E54" s="15">
        <v>344.81</v>
      </c>
      <c r="F54" s="16">
        <v>7.9000000000000008E-3</v>
      </c>
      <c r="G54" s="16"/>
    </row>
    <row r="55" spans="1:7" x14ac:dyDescent="0.35">
      <c r="A55" s="13" t="s">
        <v>557</v>
      </c>
      <c r="B55" s="33" t="s">
        <v>558</v>
      </c>
      <c r="C55" s="33" t="s">
        <v>559</v>
      </c>
      <c r="D55" s="14">
        <v>158565</v>
      </c>
      <c r="E55" s="15">
        <v>334.73</v>
      </c>
      <c r="F55" s="16">
        <v>7.6E-3</v>
      </c>
      <c r="G55" s="16"/>
    </row>
    <row r="56" spans="1:7" x14ac:dyDescent="0.35">
      <c r="A56" s="13" t="s">
        <v>560</v>
      </c>
      <c r="B56" s="33" t="s">
        <v>561</v>
      </c>
      <c r="C56" s="33" t="s">
        <v>562</v>
      </c>
      <c r="D56" s="14">
        <v>125626</v>
      </c>
      <c r="E56" s="15">
        <v>332.85</v>
      </c>
      <c r="F56" s="16">
        <v>7.6E-3</v>
      </c>
      <c r="G56" s="16"/>
    </row>
    <row r="57" spans="1:7" x14ac:dyDescent="0.35">
      <c r="A57" s="13" t="s">
        <v>68</v>
      </c>
      <c r="B57" s="33" t="s">
        <v>69</v>
      </c>
      <c r="C57" s="33" t="s">
        <v>16</v>
      </c>
      <c r="D57" s="14">
        <v>155961</v>
      </c>
      <c r="E57" s="15">
        <v>331.15</v>
      </c>
      <c r="F57" s="16">
        <v>7.4999999999999997E-3</v>
      </c>
      <c r="G57" s="16"/>
    </row>
    <row r="58" spans="1:7" x14ac:dyDescent="0.35">
      <c r="A58" s="13" t="s">
        <v>563</v>
      </c>
      <c r="B58" s="33" t="s">
        <v>564</v>
      </c>
      <c r="C58" s="33" t="s">
        <v>13</v>
      </c>
      <c r="D58" s="14">
        <v>480869</v>
      </c>
      <c r="E58" s="15">
        <v>309.54000000000002</v>
      </c>
      <c r="F58" s="16">
        <v>7.0000000000000001E-3</v>
      </c>
      <c r="G58" s="16"/>
    </row>
    <row r="59" spans="1:7" x14ac:dyDescent="0.35">
      <c r="A59" s="13" t="s">
        <v>565</v>
      </c>
      <c r="B59" s="33" t="s">
        <v>566</v>
      </c>
      <c r="C59" s="33" t="s">
        <v>16</v>
      </c>
      <c r="D59" s="14">
        <v>24651</v>
      </c>
      <c r="E59" s="15">
        <v>306.70999999999998</v>
      </c>
      <c r="F59" s="16">
        <v>7.0000000000000001E-3</v>
      </c>
      <c r="G59" s="16"/>
    </row>
    <row r="60" spans="1:7" x14ac:dyDescent="0.35">
      <c r="A60" s="13" t="s">
        <v>112</v>
      </c>
      <c r="B60" s="33" t="s">
        <v>113</v>
      </c>
      <c r="C60" s="33" t="s">
        <v>114</v>
      </c>
      <c r="D60" s="14">
        <v>25751</v>
      </c>
      <c r="E60" s="15">
        <v>293.82</v>
      </c>
      <c r="F60" s="16">
        <v>6.7000000000000002E-3</v>
      </c>
      <c r="G60" s="16"/>
    </row>
    <row r="61" spans="1:7" x14ac:dyDescent="0.35">
      <c r="A61" s="13" t="s">
        <v>567</v>
      </c>
      <c r="B61" s="33" t="s">
        <v>568</v>
      </c>
      <c r="C61" s="33" t="s">
        <v>13</v>
      </c>
      <c r="D61" s="14">
        <v>186245</v>
      </c>
      <c r="E61" s="15">
        <v>293.08999999999997</v>
      </c>
      <c r="F61" s="16">
        <v>6.7000000000000002E-3</v>
      </c>
      <c r="G61" s="16"/>
    </row>
    <row r="62" spans="1:7" x14ac:dyDescent="0.35">
      <c r="A62" s="13" t="s">
        <v>569</v>
      </c>
      <c r="B62" s="33" t="s">
        <v>570</v>
      </c>
      <c r="C62" s="33" t="s">
        <v>100</v>
      </c>
      <c r="D62" s="14">
        <v>30316</v>
      </c>
      <c r="E62" s="15">
        <v>290.02999999999997</v>
      </c>
      <c r="F62" s="16">
        <v>6.6E-3</v>
      </c>
      <c r="G62" s="16"/>
    </row>
    <row r="63" spans="1:7" x14ac:dyDescent="0.35">
      <c r="A63" s="13" t="s">
        <v>571</v>
      </c>
      <c r="B63" s="33" t="s">
        <v>572</v>
      </c>
      <c r="C63" s="33" t="s">
        <v>55</v>
      </c>
      <c r="D63" s="14">
        <v>39480</v>
      </c>
      <c r="E63" s="15">
        <v>289.58999999999997</v>
      </c>
      <c r="F63" s="16">
        <v>6.6E-3</v>
      </c>
      <c r="G63" s="16"/>
    </row>
    <row r="64" spans="1:7" x14ac:dyDescent="0.35">
      <c r="A64" s="13" t="s">
        <v>573</v>
      </c>
      <c r="B64" s="33" t="s">
        <v>574</v>
      </c>
      <c r="C64" s="33" t="s">
        <v>89</v>
      </c>
      <c r="D64" s="14">
        <v>3816</v>
      </c>
      <c r="E64" s="15">
        <v>287.19</v>
      </c>
      <c r="F64" s="16">
        <v>6.4999999999999997E-3</v>
      </c>
      <c r="G64" s="16"/>
    </row>
    <row r="65" spans="1:7" x14ac:dyDescent="0.35">
      <c r="A65" s="13" t="s">
        <v>575</v>
      </c>
      <c r="B65" s="33" t="s">
        <v>576</v>
      </c>
      <c r="C65" s="33" t="s">
        <v>13</v>
      </c>
      <c r="D65" s="14">
        <v>28692</v>
      </c>
      <c r="E65" s="15">
        <v>284.19</v>
      </c>
      <c r="F65" s="16">
        <v>6.4999999999999997E-3</v>
      </c>
      <c r="G65" s="16"/>
    </row>
    <row r="66" spans="1:7" x14ac:dyDescent="0.35">
      <c r="A66" s="13" t="s">
        <v>577</v>
      </c>
      <c r="B66" s="33" t="s">
        <v>578</v>
      </c>
      <c r="C66" s="33" t="s">
        <v>501</v>
      </c>
      <c r="D66" s="14">
        <v>23630</v>
      </c>
      <c r="E66" s="15">
        <v>280.2</v>
      </c>
      <c r="F66" s="16">
        <v>6.4000000000000003E-3</v>
      </c>
      <c r="G66" s="16"/>
    </row>
    <row r="67" spans="1:7" x14ac:dyDescent="0.35">
      <c r="A67" s="13" t="s">
        <v>579</v>
      </c>
      <c r="B67" s="33" t="s">
        <v>580</v>
      </c>
      <c r="C67" s="33" t="s">
        <v>501</v>
      </c>
      <c r="D67" s="14">
        <v>12086</v>
      </c>
      <c r="E67" s="15">
        <v>277.55</v>
      </c>
      <c r="F67" s="16">
        <v>6.3E-3</v>
      </c>
      <c r="G67" s="16"/>
    </row>
    <row r="68" spans="1:7" x14ac:dyDescent="0.35">
      <c r="A68" s="13" t="s">
        <v>581</v>
      </c>
      <c r="B68" s="33" t="s">
        <v>582</v>
      </c>
      <c r="C68" s="33" t="s">
        <v>583</v>
      </c>
      <c r="D68" s="14">
        <v>68506</v>
      </c>
      <c r="E68" s="15">
        <v>274.81</v>
      </c>
      <c r="F68" s="16">
        <v>6.3E-3</v>
      </c>
      <c r="G68" s="16"/>
    </row>
    <row r="69" spans="1:7" x14ac:dyDescent="0.35">
      <c r="A69" s="13" t="s">
        <v>584</v>
      </c>
      <c r="B69" s="33" t="s">
        <v>585</v>
      </c>
      <c r="C69" s="33" t="s">
        <v>501</v>
      </c>
      <c r="D69" s="14">
        <v>48398</v>
      </c>
      <c r="E69" s="15">
        <v>273.33</v>
      </c>
      <c r="F69" s="16">
        <v>6.1999999999999998E-3</v>
      </c>
      <c r="G69" s="16"/>
    </row>
    <row r="70" spans="1:7" x14ac:dyDescent="0.35">
      <c r="A70" s="13" t="s">
        <v>115</v>
      </c>
      <c r="B70" s="33" t="s">
        <v>116</v>
      </c>
      <c r="C70" s="33" t="s">
        <v>13</v>
      </c>
      <c r="D70" s="14">
        <v>84647</v>
      </c>
      <c r="E70" s="15">
        <v>272.52</v>
      </c>
      <c r="F70" s="16">
        <v>6.1999999999999998E-3</v>
      </c>
      <c r="G70" s="16"/>
    </row>
    <row r="71" spans="1:7" x14ac:dyDescent="0.35">
      <c r="A71" s="13" t="s">
        <v>586</v>
      </c>
      <c r="B71" s="33" t="s">
        <v>587</v>
      </c>
      <c r="C71" s="33" t="s">
        <v>89</v>
      </c>
      <c r="D71" s="14">
        <v>9788</v>
      </c>
      <c r="E71" s="15">
        <v>260.52999999999997</v>
      </c>
      <c r="F71" s="16">
        <v>5.8999999999999999E-3</v>
      </c>
      <c r="G71" s="16"/>
    </row>
    <row r="72" spans="1:7" x14ac:dyDescent="0.35">
      <c r="A72" s="13" t="s">
        <v>70</v>
      </c>
      <c r="B72" s="33" t="s">
        <v>71</v>
      </c>
      <c r="C72" s="33" t="s">
        <v>16</v>
      </c>
      <c r="D72" s="14">
        <v>20512</v>
      </c>
      <c r="E72" s="15">
        <v>259.42</v>
      </c>
      <c r="F72" s="16">
        <v>5.8999999999999999E-3</v>
      </c>
      <c r="G72" s="16"/>
    </row>
    <row r="73" spans="1:7" x14ac:dyDescent="0.35">
      <c r="A73" s="13" t="s">
        <v>588</v>
      </c>
      <c r="B73" s="33" t="s">
        <v>589</v>
      </c>
      <c r="C73" s="33" t="s">
        <v>488</v>
      </c>
      <c r="D73" s="14">
        <v>12301</v>
      </c>
      <c r="E73" s="15">
        <v>255.48</v>
      </c>
      <c r="F73" s="16">
        <v>5.7999999999999996E-3</v>
      </c>
      <c r="G73" s="16"/>
    </row>
    <row r="74" spans="1:7" x14ac:dyDescent="0.35">
      <c r="A74" s="13" t="s">
        <v>590</v>
      </c>
      <c r="B74" s="33" t="s">
        <v>591</v>
      </c>
      <c r="C74" s="33" t="s">
        <v>55</v>
      </c>
      <c r="D74" s="14">
        <v>23559</v>
      </c>
      <c r="E74" s="15">
        <v>255.17</v>
      </c>
      <c r="F74" s="16">
        <v>5.7999999999999996E-3</v>
      </c>
      <c r="G74" s="16"/>
    </row>
    <row r="75" spans="1:7" x14ac:dyDescent="0.35">
      <c r="A75" s="13" t="s">
        <v>592</v>
      </c>
      <c r="B75" s="33" t="s">
        <v>593</v>
      </c>
      <c r="C75" s="33" t="s">
        <v>55</v>
      </c>
      <c r="D75" s="14">
        <v>23293</v>
      </c>
      <c r="E75" s="15">
        <v>231.97</v>
      </c>
      <c r="F75" s="16">
        <v>5.3E-3</v>
      </c>
      <c r="G75" s="16"/>
    </row>
    <row r="76" spans="1:7" x14ac:dyDescent="0.35">
      <c r="A76" s="13" t="s">
        <v>594</v>
      </c>
      <c r="B76" s="33" t="s">
        <v>595</v>
      </c>
      <c r="C76" s="33" t="s">
        <v>74</v>
      </c>
      <c r="D76" s="14">
        <v>30206</v>
      </c>
      <c r="E76" s="15">
        <v>225.05</v>
      </c>
      <c r="F76" s="16">
        <v>5.1000000000000004E-3</v>
      </c>
      <c r="G76" s="16"/>
    </row>
    <row r="77" spans="1:7" x14ac:dyDescent="0.35">
      <c r="A77" s="13" t="s">
        <v>40</v>
      </c>
      <c r="B77" s="33" t="s">
        <v>41</v>
      </c>
      <c r="C77" s="33" t="s">
        <v>22</v>
      </c>
      <c r="D77" s="14">
        <v>50388</v>
      </c>
      <c r="E77" s="15">
        <v>221.08</v>
      </c>
      <c r="F77" s="16">
        <v>5.0000000000000001E-3</v>
      </c>
      <c r="G77" s="16"/>
    </row>
    <row r="78" spans="1:7" x14ac:dyDescent="0.35">
      <c r="A78" s="13" t="s">
        <v>596</v>
      </c>
      <c r="B78" s="33" t="s">
        <v>597</v>
      </c>
      <c r="C78" s="33" t="s">
        <v>537</v>
      </c>
      <c r="D78" s="14">
        <v>11109</v>
      </c>
      <c r="E78" s="15">
        <v>215.65</v>
      </c>
      <c r="F78" s="16">
        <v>4.8999999999999998E-3</v>
      </c>
      <c r="G78" s="16"/>
    </row>
    <row r="79" spans="1:7" x14ac:dyDescent="0.35">
      <c r="A79" s="13" t="s">
        <v>110</v>
      </c>
      <c r="B79" s="33" t="s">
        <v>111</v>
      </c>
      <c r="C79" s="33" t="s">
        <v>52</v>
      </c>
      <c r="D79" s="14">
        <v>22760</v>
      </c>
      <c r="E79" s="15">
        <v>210.46</v>
      </c>
      <c r="F79" s="16">
        <v>4.7999999999999996E-3</v>
      </c>
      <c r="G79" s="16"/>
    </row>
    <row r="80" spans="1:7" x14ac:dyDescent="0.35">
      <c r="A80" s="13" t="s">
        <v>598</v>
      </c>
      <c r="B80" s="33" t="s">
        <v>599</v>
      </c>
      <c r="C80" s="33" t="s">
        <v>79</v>
      </c>
      <c r="D80" s="14">
        <v>13381</v>
      </c>
      <c r="E80" s="15">
        <v>209.6</v>
      </c>
      <c r="F80" s="16">
        <v>4.7999999999999996E-3</v>
      </c>
      <c r="G80" s="16"/>
    </row>
    <row r="81" spans="1:7" x14ac:dyDescent="0.35">
      <c r="A81" s="13" t="s">
        <v>600</v>
      </c>
      <c r="B81" s="33" t="s">
        <v>601</v>
      </c>
      <c r="C81" s="33" t="s">
        <v>556</v>
      </c>
      <c r="D81" s="14">
        <v>9269</v>
      </c>
      <c r="E81" s="15">
        <v>207.13</v>
      </c>
      <c r="F81" s="16">
        <v>4.7000000000000002E-3</v>
      </c>
      <c r="G81" s="16"/>
    </row>
    <row r="82" spans="1:7" x14ac:dyDescent="0.35">
      <c r="A82" s="13" t="s">
        <v>85</v>
      </c>
      <c r="B82" s="33" t="s">
        <v>86</v>
      </c>
      <c r="C82" s="33" t="s">
        <v>63</v>
      </c>
      <c r="D82" s="14">
        <v>3220</v>
      </c>
      <c r="E82" s="15">
        <v>206.35</v>
      </c>
      <c r="F82" s="16">
        <v>4.7000000000000002E-3</v>
      </c>
      <c r="G82" s="16"/>
    </row>
    <row r="83" spans="1:7" x14ac:dyDescent="0.35">
      <c r="A83" s="13" t="s">
        <v>602</v>
      </c>
      <c r="B83" s="33" t="s">
        <v>603</v>
      </c>
      <c r="C83" s="33" t="s">
        <v>95</v>
      </c>
      <c r="D83" s="14">
        <v>42375</v>
      </c>
      <c r="E83" s="15">
        <v>205.05</v>
      </c>
      <c r="F83" s="16">
        <v>4.7000000000000002E-3</v>
      </c>
      <c r="G83" s="16"/>
    </row>
    <row r="84" spans="1:7" x14ac:dyDescent="0.35">
      <c r="A84" s="13" t="s">
        <v>604</v>
      </c>
      <c r="B84" s="33" t="s">
        <v>605</v>
      </c>
      <c r="C84" s="33" t="s">
        <v>106</v>
      </c>
      <c r="D84" s="14">
        <v>7306</v>
      </c>
      <c r="E84" s="15">
        <v>187.19</v>
      </c>
      <c r="F84" s="16">
        <v>4.3E-3</v>
      </c>
      <c r="G84" s="16"/>
    </row>
    <row r="85" spans="1:7" x14ac:dyDescent="0.35">
      <c r="A85" s="13" t="s">
        <v>606</v>
      </c>
      <c r="B85" s="33" t="s">
        <v>607</v>
      </c>
      <c r="C85" s="33" t="s">
        <v>562</v>
      </c>
      <c r="D85" s="14">
        <v>23438</v>
      </c>
      <c r="E85" s="15">
        <v>169.97</v>
      </c>
      <c r="F85" s="16">
        <v>3.8999999999999998E-3</v>
      </c>
      <c r="G85" s="16"/>
    </row>
    <row r="86" spans="1:7" x14ac:dyDescent="0.35">
      <c r="A86" s="13" t="s">
        <v>608</v>
      </c>
      <c r="B86" s="33" t="s">
        <v>609</v>
      </c>
      <c r="C86" s="33" t="s">
        <v>610</v>
      </c>
      <c r="D86" s="14">
        <v>6122</v>
      </c>
      <c r="E86" s="15">
        <v>162.19999999999999</v>
      </c>
      <c r="F86" s="16">
        <v>3.7000000000000002E-3</v>
      </c>
      <c r="G86" s="16"/>
    </row>
    <row r="87" spans="1:7" x14ac:dyDescent="0.35">
      <c r="A87" s="13" t="s">
        <v>611</v>
      </c>
      <c r="B87" s="33" t="s">
        <v>612</v>
      </c>
      <c r="C87" s="33" t="s">
        <v>79</v>
      </c>
      <c r="D87" s="14">
        <v>33097</v>
      </c>
      <c r="E87" s="15">
        <v>161.43</v>
      </c>
      <c r="F87" s="16">
        <v>3.7000000000000002E-3</v>
      </c>
      <c r="G87" s="16"/>
    </row>
    <row r="88" spans="1:7" x14ac:dyDescent="0.35">
      <c r="A88" s="13" t="s">
        <v>613</v>
      </c>
      <c r="B88" s="33" t="s">
        <v>614</v>
      </c>
      <c r="C88" s="33" t="s">
        <v>103</v>
      </c>
      <c r="D88" s="14">
        <v>23092</v>
      </c>
      <c r="E88" s="15">
        <v>160.27000000000001</v>
      </c>
      <c r="F88" s="16">
        <v>3.5999999999999999E-3</v>
      </c>
      <c r="G88" s="16"/>
    </row>
    <row r="89" spans="1:7" x14ac:dyDescent="0.35">
      <c r="A89" s="13" t="s">
        <v>615</v>
      </c>
      <c r="B89" s="33" t="s">
        <v>616</v>
      </c>
      <c r="C89" s="33" t="s">
        <v>106</v>
      </c>
      <c r="D89" s="14">
        <v>26719</v>
      </c>
      <c r="E89" s="15">
        <v>156.41</v>
      </c>
      <c r="F89" s="16">
        <v>3.5999999999999999E-3</v>
      </c>
      <c r="G89" s="16"/>
    </row>
    <row r="90" spans="1:7" x14ac:dyDescent="0.35">
      <c r="A90" s="13" t="s">
        <v>617</v>
      </c>
      <c r="B90" s="33" t="s">
        <v>618</v>
      </c>
      <c r="C90" s="33" t="s">
        <v>63</v>
      </c>
      <c r="D90" s="14">
        <v>1194</v>
      </c>
      <c r="E90" s="15">
        <v>153.13</v>
      </c>
      <c r="F90" s="16">
        <v>3.5000000000000001E-3</v>
      </c>
      <c r="G90" s="16"/>
    </row>
    <row r="91" spans="1:7" x14ac:dyDescent="0.35">
      <c r="A91" s="13" t="s">
        <v>619</v>
      </c>
      <c r="B91" s="33" t="s">
        <v>620</v>
      </c>
      <c r="C91" s="33" t="s">
        <v>44</v>
      </c>
      <c r="D91" s="14">
        <v>50112</v>
      </c>
      <c r="E91" s="15">
        <v>151.21</v>
      </c>
      <c r="F91" s="16">
        <v>3.3999999999999998E-3</v>
      </c>
      <c r="G91" s="16"/>
    </row>
    <row r="92" spans="1:7" x14ac:dyDescent="0.35">
      <c r="A92" s="13" t="s">
        <v>621</v>
      </c>
      <c r="B92" s="33" t="s">
        <v>622</v>
      </c>
      <c r="C92" s="33" t="s">
        <v>103</v>
      </c>
      <c r="D92" s="14">
        <v>8552</v>
      </c>
      <c r="E92" s="15">
        <v>141.84</v>
      </c>
      <c r="F92" s="16">
        <v>3.2000000000000002E-3</v>
      </c>
      <c r="G92" s="16"/>
    </row>
    <row r="93" spans="1:7" x14ac:dyDescent="0.35">
      <c r="A93" s="13" t="s">
        <v>623</v>
      </c>
      <c r="B93" s="33" t="s">
        <v>624</v>
      </c>
      <c r="C93" s="33" t="s">
        <v>103</v>
      </c>
      <c r="D93" s="14">
        <v>8018</v>
      </c>
      <c r="E93" s="15">
        <v>138.79</v>
      </c>
      <c r="F93" s="16">
        <v>3.2000000000000002E-3</v>
      </c>
      <c r="G93" s="16"/>
    </row>
    <row r="94" spans="1:7" x14ac:dyDescent="0.35">
      <c r="A94" s="13" t="s">
        <v>53</v>
      </c>
      <c r="B94" s="33" t="s">
        <v>54</v>
      </c>
      <c r="C94" s="33" t="s">
        <v>55</v>
      </c>
      <c r="D94" s="14">
        <v>49507</v>
      </c>
      <c r="E94" s="15">
        <v>126.44</v>
      </c>
      <c r="F94" s="16">
        <v>2.8999999999999998E-3</v>
      </c>
      <c r="G94" s="16"/>
    </row>
    <row r="95" spans="1:7" x14ac:dyDescent="0.35">
      <c r="A95" s="13" t="s">
        <v>625</v>
      </c>
      <c r="B95" s="33" t="s">
        <v>626</v>
      </c>
      <c r="C95" s="33" t="s">
        <v>92</v>
      </c>
      <c r="D95" s="14">
        <v>15219</v>
      </c>
      <c r="E95" s="15">
        <v>124.86</v>
      </c>
      <c r="F95" s="16">
        <v>2.8E-3</v>
      </c>
      <c r="G95" s="16"/>
    </row>
    <row r="96" spans="1:7" x14ac:dyDescent="0.35">
      <c r="A96" s="13" t="s">
        <v>627</v>
      </c>
      <c r="B96" s="33" t="s">
        <v>628</v>
      </c>
      <c r="C96" s="33" t="s">
        <v>100</v>
      </c>
      <c r="D96" s="14">
        <v>9334</v>
      </c>
      <c r="E96" s="15">
        <v>118.75</v>
      </c>
      <c r="F96" s="16">
        <v>2.7000000000000001E-3</v>
      </c>
      <c r="G96" s="16"/>
    </row>
    <row r="97" spans="1:7" x14ac:dyDescent="0.35">
      <c r="A97" s="13" t="s">
        <v>629</v>
      </c>
      <c r="B97" s="33" t="s">
        <v>630</v>
      </c>
      <c r="C97" s="33" t="s">
        <v>63</v>
      </c>
      <c r="D97" s="14">
        <v>16529</v>
      </c>
      <c r="E97" s="15">
        <v>117.55</v>
      </c>
      <c r="F97" s="16">
        <v>2.7000000000000001E-3</v>
      </c>
      <c r="G97" s="16"/>
    </row>
    <row r="98" spans="1:7" x14ac:dyDescent="0.35">
      <c r="A98" s="13" t="s">
        <v>631</v>
      </c>
      <c r="B98" s="33" t="s">
        <v>632</v>
      </c>
      <c r="C98" s="33" t="s">
        <v>537</v>
      </c>
      <c r="D98" s="14">
        <v>829</v>
      </c>
      <c r="E98" s="15">
        <v>87.28</v>
      </c>
      <c r="F98" s="16">
        <v>2E-3</v>
      </c>
      <c r="G98" s="16"/>
    </row>
    <row r="99" spans="1:7" x14ac:dyDescent="0.35">
      <c r="A99" s="13" t="s">
        <v>633</v>
      </c>
      <c r="B99" s="33" t="s">
        <v>634</v>
      </c>
      <c r="C99" s="33" t="s">
        <v>537</v>
      </c>
      <c r="D99" s="14">
        <v>5208</v>
      </c>
      <c r="E99" s="15">
        <v>82.76</v>
      </c>
      <c r="F99" s="16">
        <v>1.9E-3</v>
      </c>
      <c r="G99" s="16"/>
    </row>
    <row r="100" spans="1:7" x14ac:dyDescent="0.35">
      <c r="A100" s="13" t="s">
        <v>635</v>
      </c>
      <c r="B100" s="33" t="s">
        <v>636</v>
      </c>
      <c r="C100" s="33" t="s">
        <v>562</v>
      </c>
      <c r="D100" s="14">
        <v>2526</v>
      </c>
      <c r="E100" s="15">
        <v>74.03</v>
      </c>
      <c r="F100" s="16">
        <v>1.6999999999999999E-3</v>
      </c>
      <c r="G100" s="16"/>
    </row>
    <row r="101" spans="1:7" x14ac:dyDescent="0.35">
      <c r="A101" s="13" t="s">
        <v>637</v>
      </c>
      <c r="B101" s="33" t="s">
        <v>638</v>
      </c>
      <c r="C101" s="33" t="s">
        <v>84</v>
      </c>
      <c r="D101" s="14">
        <v>22613</v>
      </c>
      <c r="E101" s="15">
        <v>43.01</v>
      </c>
      <c r="F101" s="16">
        <v>1E-3</v>
      </c>
      <c r="G101" s="16"/>
    </row>
    <row r="102" spans="1:7" x14ac:dyDescent="0.35">
      <c r="A102" s="13" t="s">
        <v>639</v>
      </c>
      <c r="B102" s="33" t="s">
        <v>640</v>
      </c>
      <c r="C102" s="33" t="s">
        <v>532</v>
      </c>
      <c r="D102" s="14">
        <v>15735</v>
      </c>
      <c r="E102" s="15">
        <v>4.1100000000000003</v>
      </c>
      <c r="F102" s="16">
        <v>1E-4</v>
      </c>
      <c r="G102" s="16"/>
    </row>
    <row r="103" spans="1:7" x14ac:dyDescent="0.35">
      <c r="A103" s="17" t="s">
        <v>120</v>
      </c>
      <c r="B103" s="34"/>
      <c r="C103" s="34"/>
      <c r="D103" s="18"/>
      <c r="E103" s="37">
        <v>43345.56</v>
      </c>
      <c r="F103" s="38">
        <v>0.98729999999999996</v>
      </c>
      <c r="G103" s="21"/>
    </row>
    <row r="104" spans="1:7" x14ac:dyDescent="0.35">
      <c r="A104" s="17"/>
      <c r="B104" s="34"/>
      <c r="C104" s="34"/>
      <c r="D104" s="18"/>
      <c r="E104" s="41"/>
      <c r="F104" s="21"/>
      <c r="G104" s="21"/>
    </row>
    <row r="105" spans="1:7" x14ac:dyDescent="0.35">
      <c r="A105" s="17"/>
      <c r="B105" s="34"/>
      <c r="C105" s="34"/>
      <c r="D105" s="18"/>
      <c r="E105" s="41"/>
      <c r="F105" s="21"/>
      <c r="G105" s="21"/>
    </row>
    <row r="106" spans="1:7" x14ac:dyDescent="0.35">
      <c r="A106" s="59" t="s">
        <v>171</v>
      </c>
      <c r="B106" s="34"/>
      <c r="C106" s="34"/>
      <c r="D106" s="18"/>
      <c r="E106" s="41"/>
      <c r="F106" s="21"/>
      <c r="G106" s="21"/>
    </row>
    <row r="107" spans="1:7" x14ac:dyDescent="0.35">
      <c r="A107" s="59" t="s">
        <v>641</v>
      </c>
      <c r="B107" s="33"/>
      <c r="C107" s="33"/>
      <c r="D107" s="14"/>
      <c r="E107" s="15"/>
      <c r="F107" s="16"/>
      <c r="G107" s="16"/>
    </row>
    <row r="108" spans="1:7" x14ac:dyDescent="0.35">
      <c r="A108" s="59" t="s">
        <v>642</v>
      </c>
      <c r="B108" s="33"/>
      <c r="C108" s="33"/>
      <c r="D108" s="14"/>
      <c r="E108" s="15"/>
      <c r="F108" s="16"/>
      <c r="G108" s="16"/>
    </row>
    <row r="109" spans="1:7" x14ac:dyDescent="0.35">
      <c r="A109" s="13" t="s">
        <v>643</v>
      </c>
      <c r="B109" s="33" t="s">
        <v>644</v>
      </c>
      <c r="C109" s="33" t="s">
        <v>39</v>
      </c>
      <c r="D109" s="14">
        <v>41580</v>
      </c>
      <c r="E109" s="15">
        <v>4.2699999999999996</v>
      </c>
      <c r="F109" s="16">
        <v>1E-4</v>
      </c>
      <c r="G109" s="16">
        <v>6.3299999999999995E-2</v>
      </c>
    </row>
    <row r="110" spans="1:7" x14ac:dyDescent="0.35">
      <c r="A110" s="17" t="s">
        <v>120</v>
      </c>
      <c r="B110" s="34"/>
      <c r="C110" s="34"/>
      <c r="D110" s="18"/>
      <c r="E110" s="37">
        <v>4.2699999999999996</v>
      </c>
      <c r="F110" s="38">
        <v>1E-4</v>
      </c>
      <c r="G110" s="21"/>
    </row>
    <row r="111" spans="1:7" x14ac:dyDescent="0.35">
      <c r="A111" s="24" t="s">
        <v>121</v>
      </c>
      <c r="B111" s="35"/>
      <c r="C111" s="35"/>
      <c r="D111" s="25"/>
      <c r="E111" s="30">
        <v>43349.83</v>
      </c>
      <c r="F111" s="31">
        <v>0.98740000000000006</v>
      </c>
      <c r="G111" s="21"/>
    </row>
    <row r="112" spans="1:7" x14ac:dyDescent="0.35">
      <c r="A112" s="13"/>
      <c r="B112" s="33"/>
      <c r="C112" s="33"/>
      <c r="D112" s="14"/>
      <c r="E112" s="15"/>
      <c r="F112" s="16"/>
      <c r="G112" s="16"/>
    </row>
    <row r="113" spans="1:7" x14ac:dyDescent="0.35">
      <c r="A113" s="13"/>
      <c r="B113" s="33"/>
      <c r="C113" s="33"/>
      <c r="D113" s="14"/>
      <c r="E113" s="15"/>
      <c r="F113" s="16"/>
      <c r="G113" s="16"/>
    </row>
    <row r="114" spans="1:7" x14ac:dyDescent="0.35">
      <c r="A114" s="17" t="s">
        <v>262</v>
      </c>
      <c r="B114" s="33"/>
      <c r="C114" s="33"/>
      <c r="D114" s="14"/>
      <c r="E114" s="15"/>
      <c r="F114" s="16"/>
      <c r="G114" s="16"/>
    </row>
    <row r="115" spans="1:7" x14ac:dyDescent="0.35">
      <c r="A115" s="13" t="s">
        <v>263</v>
      </c>
      <c r="B115" s="33"/>
      <c r="C115" s="33"/>
      <c r="D115" s="14"/>
      <c r="E115" s="15">
        <v>606.75</v>
      </c>
      <c r="F115" s="16">
        <v>1.38E-2</v>
      </c>
      <c r="G115" s="16">
        <v>4.9306000000000003E-2</v>
      </c>
    </row>
    <row r="116" spans="1:7" x14ac:dyDescent="0.35">
      <c r="A116" s="17" t="s">
        <v>120</v>
      </c>
      <c r="B116" s="34"/>
      <c r="C116" s="34"/>
      <c r="D116" s="18"/>
      <c r="E116" s="37">
        <v>606.75</v>
      </c>
      <c r="F116" s="38">
        <v>1.38E-2</v>
      </c>
      <c r="G116" s="21"/>
    </row>
    <row r="117" spans="1:7" x14ac:dyDescent="0.35">
      <c r="A117" s="13"/>
      <c r="B117" s="33"/>
      <c r="C117" s="33"/>
      <c r="D117" s="14"/>
      <c r="E117" s="15"/>
      <c r="F117" s="16"/>
      <c r="G117" s="16"/>
    </row>
    <row r="118" spans="1:7" x14ac:dyDescent="0.35">
      <c r="A118" s="24" t="s">
        <v>121</v>
      </c>
      <c r="B118" s="35"/>
      <c r="C118" s="35"/>
      <c r="D118" s="25"/>
      <c r="E118" s="19">
        <v>606.75</v>
      </c>
      <c r="F118" s="20">
        <v>1.38E-2</v>
      </c>
      <c r="G118" s="21"/>
    </row>
    <row r="119" spans="1:7" x14ac:dyDescent="0.35">
      <c r="A119" s="13" t="s">
        <v>264</v>
      </c>
      <c r="B119" s="33"/>
      <c r="C119" s="33"/>
      <c r="D119" s="14"/>
      <c r="E119" s="15">
        <v>0.16392670000000001</v>
      </c>
      <c r="F119" s="16">
        <v>3.0000000000000001E-6</v>
      </c>
      <c r="G119" s="16"/>
    </row>
    <row r="120" spans="1:7" x14ac:dyDescent="0.35">
      <c r="A120" s="13" t="s">
        <v>265</v>
      </c>
      <c r="B120" s="33"/>
      <c r="C120" s="33"/>
      <c r="D120" s="14"/>
      <c r="E120" s="26">
        <v>-41.6139267</v>
      </c>
      <c r="F120" s="27">
        <v>-1.2030000000000001E-3</v>
      </c>
      <c r="G120" s="16">
        <v>4.9306000000000003E-2</v>
      </c>
    </row>
    <row r="121" spans="1:7" x14ac:dyDescent="0.35">
      <c r="A121" s="28" t="s">
        <v>266</v>
      </c>
      <c r="B121" s="36"/>
      <c r="C121" s="36"/>
      <c r="D121" s="29"/>
      <c r="E121" s="30">
        <v>43915.13</v>
      </c>
      <c r="F121" s="31">
        <v>1</v>
      </c>
      <c r="G121" s="31"/>
    </row>
    <row r="126" spans="1:7" x14ac:dyDescent="0.35">
      <c r="A126" s="1" t="s">
        <v>269</v>
      </c>
    </row>
    <row r="127" spans="1:7" x14ac:dyDescent="0.35">
      <c r="A127" s="48" t="s">
        <v>270</v>
      </c>
      <c r="B127" s="3" t="s">
        <v>248</v>
      </c>
    </row>
    <row r="128" spans="1:7" x14ac:dyDescent="0.35">
      <c r="A128" t="s">
        <v>271</v>
      </c>
    </row>
    <row r="129" spans="1:3" x14ac:dyDescent="0.35">
      <c r="A129" t="s">
        <v>272</v>
      </c>
      <c r="B129" t="s">
        <v>273</v>
      </c>
      <c r="C129" t="s">
        <v>273</v>
      </c>
    </row>
    <row r="130" spans="1:3" x14ac:dyDescent="0.35">
      <c r="B130" s="49">
        <v>46052</v>
      </c>
      <c r="C130" s="49">
        <v>46080</v>
      </c>
    </row>
    <row r="131" spans="1:3" x14ac:dyDescent="0.35">
      <c r="A131" t="s">
        <v>645</v>
      </c>
      <c r="B131">
        <v>134.94999999999999</v>
      </c>
      <c r="C131">
        <v>134.83000000000001</v>
      </c>
    </row>
    <row r="132" spans="1:3" x14ac:dyDescent="0.35">
      <c r="A132" t="s">
        <v>275</v>
      </c>
      <c r="B132">
        <v>45.63</v>
      </c>
      <c r="C132">
        <v>45.59</v>
      </c>
    </row>
    <row r="133" spans="1:3" x14ac:dyDescent="0.35">
      <c r="A133" t="s">
        <v>646</v>
      </c>
      <c r="B133">
        <v>113.12</v>
      </c>
      <c r="C133">
        <v>112.87</v>
      </c>
    </row>
    <row r="134" spans="1:3" x14ac:dyDescent="0.35">
      <c r="A134" t="s">
        <v>277</v>
      </c>
      <c r="B134">
        <v>30.28</v>
      </c>
      <c r="C134">
        <v>30.21</v>
      </c>
    </row>
    <row r="136" spans="1:3" x14ac:dyDescent="0.35">
      <c r="A136" t="s">
        <v>278</v>
      </c>
      <c r="B136" s="3" t="s">
        <v>248</v>
      </c>
    </row>
    <row r="137" spans="1:3" x14ac:dyDescent="0.35">
      <c r="A137" t="s">
        <v>279</v>
      </c>
      <c r="B137" s="3" t="s">
        <v>248</v>
      </c>
    </row>
    <row r="138" spans="1:3" ht="29" customHeight="1" x14ac:dyDescent="0.35">
      <c r="A138" s="48" t="s">
        <v>280</v>
      </c>
      <c r="B138" s="3" t="s">
        <v>248</v>
      </c>
    </row>
    <row r="139" spans="1:3" ht="29" customHeight="1" x14ac:dyDescent="0.35">
      <c r="A139" s="48" t="s">
        <v>281</v>
      </c>
      <c r="B139" s="3" t="s">
        <v>248</v>
      </c>
    </row>
    <row r="140" spans="1:3" x14ac:dyDescent="0.35">
      <c r="A140" t="s">
        <v>283</v>
      </c>
      <c r="B140" s="50">
        <v>0.27629999999999999</v>
      </c>
    </row>
    <row r="141" spans="1:3" ht="43.5" customHeight="1" x14ac:dyDescent="0.35">
      <c r="A141" s="48" t="s">
        <v>284</v>
      </c>
      <c r="B141" s="3" t="s">
        <v>248</v>
      </c>
    </row>
    <row r="142" spans="1:3" x14ac:dyDescent="0.35">
      <c r="B142" s="3"/>
    </row>
    <row r="143" spans="1:3" ht="29" customHeight="1" x14ac:dyDescent="0.35">
      <c r="A143" s="48" t="s">
        <v>285</v>
      </c>
      <c r="B143" s="3" t="s">
        <v>248</v>
      </c>
    </row>
    <row r="144" spans="1:3" ht="29" customHeight="1" x14ac:dyDescent="0.35">
      <c r="A144" s="48" t="s">
        <v>286</v>
      </c>
      <c r="B144" t="s">
        <v>248</v>
      </c>
    </row>
    <row r="145" spans="1:4" ht="29" customHeight="1" x14ac:dyDescent="0.35">
      <c r="A145" s="48" t="s">
        <v>287</v>
      </c>
      <c r="B145" s="3" t="s">
        <v>248</v>
      </c>
    </row>
    <row r="146" spans="1:4" ht="29" customHeight="1" x14ac:dyDescent="0.35">
      <c r="A146" s="48" t="s">
        <v>288</v>
      </c>
      <c r="B146" s="3" t="s">
        <v>248</v>
      </c>
    </row>
    <row r="148" spans="1:4" ht="70" customHeight="1" x14ac:dyDescent="0.35">
      <c r="A148" s="75" t="s">
        <v>298</v>
      </c>
      <c r="B148" s="75" t="s">
        <v>299</v>
      </c>
      <c r="C148" s="75" t="s">
        <v>300</v>
      </c>
      <c r="D148" s="75" t="s">
        <v>301</v>
      </c>
    </row>
    <row r="149" spans="1:4" ht="70" customHeight="1" x14ac:dyDescent="0.35">
      <c r="A149" s="75" t="s">
        <v>647</v>
      </c>
      <c r="B149" s="75"/>
      <c r="C149" s="75" t="s">
        <v>314</v>
      </c>
      <c r="D14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59"/>
  <sheetViews>
    <sheetView showGridLines="0" workbookViewId="0">
      <pane ySplit="4" topLeftCell="A36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2218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2219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3"/>
      <c r="B7" s="33"/>
      <c r="C7" s="33"/>
      <c r="D7" s="14"/>
      <c r="E7" s="15"/>
      <c r="F7" s="16"/>
      <c r="G7" s="16"/>
    </row>
    <row r="8" spans="1:8" x14ac:dyDescent="0.35">
      <c r="A8" s="17" t="s">
        <v>257</v>
      </c>
      <c r="B8" s="33"/>
      <c r="C8" s="33"/>
      <c r="D8" s="14"/>
      <c r="E8" s="15"/>
      <c r="F8" s="16"/>
      <c r="G8" s="16"/>
    </row>
    <row r="9" spans="1:8" x14ac:dyDescent="0.35">
      <c r="A9" s="13" t="s">
        <v>2220</v>
      </c>
      <c r="B9" s="33" t="s">
        <v>2221</v>
      </c>
      <c r="C9" s="33"/>
      <c r="D9" s="14">
        <v>33891404</v>
      </c>
      <c r="E9" s="15">
        <v>447729.17</v>
      </c>
      <c r="F9" s="16">
        <v>0.99650000000000005</v>
      </c>
      <c r="G9" s="16"/>
    </row>
    <row r="10" spans="1:8" x14ac:dyDescent="0.35">
      <c r="A10" s="17" t="s">
        <v>120</v>
      </c>
      <c r="B10" s="34"/>
      <c r="C10" s="34"/>
      <c r="D10" s="18"/>
      <c r="E10" s="19">
        <v>447729.17</v>
      </c>
      <c r="F10" s="20">
        <v>0.99650000000000005</v>
      </c>
      <c r="G10" s="21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24" t="s">
        <v>121</v>
      </c>
      <c r="B12" s="35"/>
      <c r="C12" s="35"/>
      <c r="D12" s="25"/>
      <c r="E12" s="19">
        <v>447729.17</v>
      </c>
      <c r="F12" s="20">
        <v>0.99650000000000005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262</v>
      </c>
      <c r="B14" s="33"/>
      <c r="C14" s="33"/>
      <c r="D14" s="14"/>
      <c r="E14" s="15"/>
      <c r="F14" s="16"/>
      <c r="G14" s="16"/>
    </row>
    <row r="15" spans="1:8" x14ac:dyDescent="0.35">
      <c r="A15" s="13" t="s">
        <v>263</v>
      </c>
      <c r="B15" s="33"/>
      <c r="C15" s="33"/>
      <c r="D15" s="14"/>
      <c r="E15" s="15">
        <v>1749.29</v>
      </c>
      <c r="F15" s="16">
        <v>3.8999999999999998E-3</v>
      </c>
      <c r="G15" s="16">
        <v>4.9306000000000003E-2</v>
      </c>
    </row>
    <row r="16" spans="1:8" x14ac:dyDescent="0.35">
      <c r="A16" s="17" t="s">
        <v>120</v>
      </c>
      <c r="B16" s="34"/>
      <c r="C16" s="34"/>
      <c r="D16" s="18"/>
      <c r="E16" s="19">
        <v>1749.29</v>
      </c>
      <c r="F16" s="20">
        <v>3.8999999999999998E-3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24" t="s">
        <v>121</v>
      </c>
      <c r="B18" s="35"/>
      <c r="C18" s="35"/>
      <c r="D18" s="25"/>
      <c r="E18" s="19">
        <v>1749.29</v>
      </c>
      <c r="F18" s="20">
        <v>3.8999999999999998E-3</v>
      </c>
      <c r="G18" s="21"/>
    </row>
    <row r="19" spans="1:7" x14ac:dyDescent="0.35">
      <c r="A19" s="13" t="s">
        <v>264</v>
      </c>
      <c r="B19" s="33"/>
      <c r="C19" s="33"/>
      <c r="D19" s="14"/>
      <c r="E19" s="15">
        <v>0.47260570000000002</v>
      </c>
      <c r="F19" s="16">
        <v>9.9999999999999995E-7</v>
      </c>
      <c r="G19" s="16"/>
    </row>
    <row r="20" spans="1:7" x14ac:dyDescent="0.35">
      <c r="A20" s="13" t="s">
        <v>265</v>
      </c>
      <c r="B20" s="33"/>
      <c r="C20" s="33"/>
      <c r="D20" s="14"/>
      <c r="E20" s="26">
        <v>-179.3526057</v>
      </c>
      <c r="F20" s="27">
        <v>-4.0099999999999999E-4</v>
      </c>
      <c r="G20" s="16">
        <v>4.9306000000000003E-2</v>
      </c>
    </row>
    <row r="21" spans="1:7" x14ac:dyDescent="0.35">
      <c r="A21" s="28" t="s">
        <v>266</v>
      </c>
      <c r="B21" s="36"/>
      <c r="C21" s="36"/>
      <c r="D21" s="29"/>
      <c r="E21" s="30">
        <v>449299.58</v>
      </c>
      <c r="F21" s="31">
        <v>1</v>
      </c>
      <c r="G21" s="31"/>
    </row>
    <row r="26" spans="1:7" x14ac:dyDescent="0.35">
      <c r="A26" s="1" t="s">
        <v>269</v>
      </c>
    </row>
    <row r="27" spans="1:7" ht="29" customHeight="1" x14ac:dyDescent="0.35">
      <c r="A27" s="48" t="s">
        <v>270</v>
      </c>
      <c r="B27" s="3" t="s">
        <v>248</v>
      </c>
    </row>
    <row r="28" spans="1:7" x14ac:dyDescent="0.35">
      <c r="A28" t="s">
        <v>271</v>
      </c>
    </row>
    <row r="29" spans="1:7" x14ac:dyDescent="0.35">
      <c r="A29" t="s">
        <v>272</v>
      </c>
      <c r="B29" t="s">
        <v>273</v>
      </c>
      <c r="C29" t="s">
        <v>273</v>
      </c>
    </row>
    <row r="30" spans="1:7" x14ac:dyDescent="0.35">
      <c r="B30" s="49">
        <v>46052</v>
      </c>
      <c r="C30" s="49">
        <v>46080</v>
      </c>
    </row>
    <row r="31" spans="1:7" x14ac:dyDescent="0.35">
      <c r="A31" t="s">
        <v>645</v>
      </c>
      <c r="B31">
        <v>12.973699999999999</v>
      </c>
      <c r="C31">
        <v>13.1678</v>
      </c>
    </row>
    <row r="32" spans="1:7" x14ac:dyDescent="0.35">
      <c r="A32" t="s">
        <v>275</v>
      </c>
      <c r="B32">
        <v>12.973699999999999</v>
      </c>
      <c r="C32">
        <v>13.1678</v>
      </c>
    </row>
    <row r="33" spans="1:3" x14ac:dyDescent="0.35">
      <c r="A33" t="s">
        <v>646</v>
      </c>
      <c r="B33">
        <v>12.973699999999999</v>
      </c>
      <c r="C33">
        <v>13.1678</v>
      </c>
    </row>
    <row r="34" spans="1:3" x14ac:dyDescent="0.35">
      <c r="A34" t="s">
        <v>277</v>
      </c>
      <c r="B34">
        <v>12.973699999999999</v>
      </c>
      <c r="C34">
        <v>13.1678</v>
      </c>
    </row>
    <row r="36" spans="1:3" x14ac:dyDescent="0.35">
      <c r="A36" t="s">
        <v>278</v>
      </c>
      <c r="B36" s="3" t="s">
        <v>248</v>
      </c>
    </row>
    <row r="37" spans="1:3" x14ac:dyDescent="0.35">
      <c r="A37" t="s">
        <v>279</v>
      </c>
      <c r="B37" s="3" t="s">
        <v>248</v>
      </c>
    </row>
    <row r="38" spans="1:3" ht="58" customHeight="1" x14ac:dyDescent="0.35">
      <c r="A38" s="48" t="s">
        <v>280</v>
      </c>
      <c r="B38" s="3" t="s">
        <v>248</v>
      </c>
    </row>
    <row r="39" spans="1:3" ht="43.5" customHeight="1" x14ac:dyDescent="0.35">
      <c r="A39" s="48" t="s">
        <v>281</v>
      </c>
      <c r="B39" s="3" t="s">
        <v>248</v>
      </c>
    </row>
    <row r="40" spans="1:3" ht="72.5" customHeight="1" x14ac:dyDescent="0.35">
      <c r="A40" s="48" t="s">
        <v>751</v>
      </c>
      <c r="B40" s="3" t="s">
        <v>248</v>
      </c>
    </row>
    <row r="41" spans="1:3" x14ac:dyDescent="0.35">
      <c r="A41" t="s">
        <v>282</v>
      </c>
      <c r="B41" s="50">
        <f>B54</f>
        <v>5.9606037970010899</v>
      </c>
    </row>
    <row r="42" spans="1:3" ht="58" customHeight="1" x14ac:dyDescent="0.35">
      <c r="A42" s="48" t="s">
        <v>752</v>
      </c>
      <c r="B42" s="3" t="s">
        <v>248</v>
      </c>
    </row>
    <row r="43" spans="1:3" ht="58" customHeight="1" x14ac:dyDescent="0.35">
      <c r="A43" s="48" t="s">
        <v>753</v>
      </c>
      <c r="B43" t="s">
        <v>248</v>
      </c>
    </row>
    <row r="44" spans="1:3" ht="43.5" customHeight="1" x14ac:dyDescent="0.35">
      <c r="A44" s="48" t="s">
        <v>754</v>
      </c>
      <c r="B44" s="3" t="s">
        <v>248</v>
      </c>
    </row>
    <row r="45" spans="1:3" ht="43.5" customHeight="1" x14ac:dyDescent="0.35">
      <c r="A45" s="48" t="s">
        <v>755</v>
      </c>
      <c r="B45" s="3" t="s">
        <v>248</v>
      </c>
    </row>
    <row r="47" spans="1:3" x14ac:dyDescent="0.35">
      <c r="A47" t="s">
        <v>289</v>
      </c>
    </row>
    <row r="48" spans="1:3" x14ac:dyDescent="0.35">
      <c r="A48" s="52" t="s">
        <v>290</v>
      </c>
      <c r="B48" s="52" t="s">
        <v>2222</v>
      </c>
    </row>
    <row r="49" spans="1:4" x14ac:dyDescent="0.35">
      <c r="A49" s="52" t="s">
        <v>292</v>
      </c>
      <c r="B49" s="52" t="s">
        <v>1681</v>
      </c>
    </row>
    <row r="50" spans="1:4" x14ac:dyDescent="0.35">
      <c r="A50" s="52"/>
      <c r="B50" s="52"/>
    </row>
    <row r="51" spans="1:4" x14ac:dyDescent="0.35">
      <c r="A51" s="52" t="s">
        <v>294</v>
      </c>
      <c r="B51" s="53">
        <v>7.1827740628866641</v>
      </c>
    </row>
    <row r="52" spans="1:4" x14ac:dyDescent="0.35">
      <c r="A52" s="52"/>
      <c r="B52" s="52"/>
    </row>
    <row r="53" spans="1:4" x14ac:dyDescent="0.35">
      <c r="A53" s="52" t="s">
        <v>295</v>
      </c>
      <c r="B53" s="54">
        <v>4.8667999999999996</v>
      </c>
    </row>
    <row r="54" spans="1:4" x14ac:dyDescent="0.35">
      <c r="A54" s="52" t="s">
        <v>296</v>
      </c>
      <c r="B54" s="54">
        <v>5.9606037970010899</v>
      </c>
    </row>
    <row r="55" spans="1:4" x14ac:dyDescent="0.35">
      <c r="A55" s="52"/>
      <c r="B55" s="52"/>
    </row>
    <row r="56" spans="1:4" x14ac:dyDescent="0.35">
      <c r="A56" s="52" t="s">
        <v>297</v>
      </c>
      <c r="B56" s="55">
        <v>46081</v>
      </c>
    </row>
    <row r="58" spans="1:4" ht="70" customHeight="1" x14ac:dyDescent="0.35">
      <c r="A58" s="75" t="s">
        <v>298</v>
      </c>
      <c r="B58" s="75" t="s">
        <v>299</v>
      </c>
      <c r="C58" s="75" t="s">
        <v>300</v>
      </c>
      <c r="D58" s="75" t="s">
        <v>301</v>
      </c>
    </row>
    <row r="59" spans="1:4" ht="70" customHeight="1" x14ac:dyDescent="0.35">
      <c r="A59" s="75" t="s">
        <v>2223</v>
      </c>
      <c r="B59" s="75"/>
      <c r="C59" s="75" t="s">
        <v>370</v>
      </c>
      <c r="D5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85"/>
  <sheetViews>
    <sheetView showGridLines="0" workbookViewId="0">
      <pane ySplit="4" topLeftCell="A23" activePane="bottomLeft" state="frozen"/>
      <selection pane="bottomLeft" activeCell="G45" sqref="G45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2224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2225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489</v>
      </c>
      <c r="B8" s="33" t="s">
        <v>490</v>
      </c>
      <c r="C8" s="33" t="s">
        <v>13</v>
      </c>
      <c r="D8" s="14">
        <v>48259</v>
      </c>
      <c r="E8" s="15">
        <v>579.92999999999995</v>
      </c>
      <c r="F8" s="16">
        <v>4.9700000000000001E-2</v>
      </c>
      <c r="G8" s="16"/>
    </row>
    <row r="9" spans="1:8" x14ac:dyDescent="0.35">
      <c r="A9" s="13" t="s">
        <v>25</v>
      </c>
      <c r="B9" s="33" t="s">
        <v>26</v>
      </c>
      <c r="C9" s="33" t="s">
        <v>13</v>
      </c>
      <c r="D9" s="14">
        <v>36899</v>
      </c>
      <c r="E9" s="15">
        <v>508.8</v>
      </c>
      <c r="F9" s="16">
        <v>4.36E-2</v>
      </c>
      <c r="G9" s="16"/>
    </row>
    <row r="10" spans="1:8" x14ac:dyDescent="0.35">
      <c r="A10" s="13" t="s">
        <v>521</v>
      </c>
      <c r="B10" s="33" t="s">
        <v>522</v>
      </c>
      <c r="C10" s="33" t="s">
        <v>523</v>
      </c>
      <c r="D10" s="14">
        <v>24315</v>
      </c>
      <c r="E10" s="15">
        <v>495.35</v>
      </c>
      <c r="F10" s="16">
        <v>4.24E-2</v>
      </c>
      <c r="G10" s="16"/>
    </row>
    <row r="11" spans="1:8" x14ac:dyDescent="0.35">
      <c r="A11" s="13" t="s">
        <v>11</v>
      </c>
      <c r="B11" s="33" t="s">
        <v>12</v>
      </c>
      <c r="C11" s="33" t="s">
        <v>13</v>
      </c>
      <c r="D11" s="14">
        <v>55346</v>
      </c>
      <c r="E11" s="15">
        <v>491.33</v>
      </c>
      <c r="F11" s="16">
        <v>4.2099999999999999E-2</v>
      </c>
      <c r="G11" s="16"/>
    </row>
    <row r="12" spans="1:8" x14ac:dyDescent="0.35">
      <c r="A12" s="13" t="s">
        <v>663</v>
      </c>
      <c r="B12" s="33" t="s">
        <v>664</v>
      </c>
      <c r="C12" s="33" t="s">
        <v>39</v>
      </c>
      <c r="D12" s="14">
        <v>5991</v>
      </c>
      <c r="E12" s="15">
        <v>479.91</v>
      </c>
      <c r="F12" s="16">
        <v>4.1099999999999998E-2</v>
      </c>
      <c r="G12" s="16"/>
    </row>
    <row r="13" spans="1:8" x14ac:dyDescent="0.35">
      <c r="A13" s="13" t="s">
        <v>548</v>
      </c>
      <c r="B13" s="33" t="s">
        <v>549</v>
      </c>
      <c r="C13" s="33" t="s">
        <v>39</v>
      </c>
      <c r="D13" s="14">
        <v>2991</v>
      </c>
      <c r="E13" s="15">
        <v>444.37</v>
      </c>
      <c r="F13" s="16">
        <v>3.8100000000000002E-2</v>
      </c>
      <c r="G13" s="16"/>
    </row>
    <row r="14" spans="1:8" x14ac:dyDescent="0.35">
      <c r="A14" s="13" t="s">
        <v>673</v>
      </c>
      <c r="B14" s="33" t="s">
        <v>674</v>
      </c>
      <c r="C14" s="33" t="s">
        <v>532</v>
      </c>
      <c r="D14" s="14">
        <v>7367</v>
      </c>
      <c r="E14" s="15">
        <v>442.2</v>
      </c>
      <c r="F14" s="16">
        <v>3.7900000000000003E-2</v>
      </c>
      <c r="G14" s="16"/>
    </row>
    <row r="15" spans="1:8" x14ac:dyDescent="0.35">
      <c r="A15" s="13" t="s">
        <v>535</v>
      </c>
      <c r="B15" s="33" t="s">
        <v>536</v>
      </c>
      <c r="C15" s="33" t="s">
        <v>537</v>
      </c>
      <c r="D15" s="14">
        <v>9987</v>
      </c>
      <c r="E15" s="15">
        <v>432.19</v>
      </c>
      <c r="F15" s="16">
        <v>3.6999999999999998E-2</v>
      </c>
      <c r="G15" s="16"/>
    </row>
    <row r="16" spans="1:8" x14ac:dyDescent="0.35">
      <c r="A16" s="13" t="s">
        <v>665</v>
      </c>
      <c r="B16" s="33" t="s">
        <v>666</v>
      </c>
      <c r="C16" s="33" t="s">
        <v>532</v>
      </c>
      <c r="D16" s="14">
        <v>32464</v>
      </c>
      <c r="E16" s="15">
        <v>419.34</v>
      </c>
      <c r="F16" s="16">
        <v>3.5900000000000001E-2</v>
      </c>
      <c r="G16" s="16"/>
    </row>
    <row r="17" spans="1:7" x14ac:dyDescent="0.35">
      <c r="A17" s="13" t="s">
        <v>542</v>
      </c>
      <c r="B17" s="33" t="s">
        <v>543</v>
      </c>
      <c r="C17" s="33" t="s">
        <v>13</v>
      </c>
      <c r="D17" s="14">
        <v>134507</v>
      </c>
      <c r="E17" s="15">
        <v>403.32</v>
      </c>
      <c r="F17" s="16">
        <v>3.4500000000000003E-2</v>
      </c>
      <c r="G17" s="16"/>
    </row>
    <row r="18" spans="1:7" x14ac:dyDescent="0.35">
      <c r="A18" s="13" t="s">
        <v>592</v>
      </c>
      <c r="B18" s="33" t="s">
        <v>593</v>
      </c>
      <c r="C18" s="33" t="s">
        <v>55</v>
      </c>
      <c r="D18" s="14">
        <v>40428</v>
      </c>
      <c r="E18" s="15">
        <v>402.62</v>
      </c>
      <c r="F18" s="16">
        <v>3.4500000000000003E-2</v>
      </c>
      <c r="G18" s="16"/>
    </row>
    <row r="19" spans="1:7" x14ac:dyDescent="0.35">
      <c r="A19" s="13" t="s">
        <v>66</v>
      </c>
      <c r="B19" s="33" t="s">
        <v>67</v>
      </c>
      <c r="C19" s="33" t="s">
        <v>39</v>
      </c>
      <c r="D19" s="14">
        <v>10145</v>
      </c>
      <c r="E19" s="15">
        <v>392.58</v>
      </c>
      <c r="F19" s="16">
        <v>3.3599999999999998E-2</v>
      </c>
      <c r="G19" s="16"/>
    </row>
    <row r="20" spans="1:7" x14ac:dyDescent="0.35">
      <c r="A20" s="13" t="s">
        <v>20</v>
      </c>
      <c r="B20" s="33" t="s">
        <v>21</v>
      </c>
      <c r="C20" s="33" t="s">
        <v>22</v>
      </c>
      <c r="D20" s="14">
        <v>27565</v>
      </c>
      <c r="E20" s="15">
        <v>384.23</v>
      </c>
      <c r="F20" s="16">
        <v>3.2899999999999999E-2</v>
      </c>
      <c r="G20" s="16"/>
    </row>
    <row r="21" spans="1:7" x14ac:dyDescent="0.35">
      <c r="A21" s="13" t="s">
        <v>932</v>
      </c>
      <c r="B21" s="33" t="s">
        <v>933</v>
      </c>
      <c r="C21" s="33" t="s">
        <v>523</v>
      </c>
      <c r="D21" s="14">
        <v>21153</v>
      </c>
      <c r="E21" s="15">
        <v>383.59</v>
      </c>
      <c r="F21" s="16">
        <v>3.2899999999999999E-2</v>
      </c>
      <c r="G21" s="16"/>
    </row>
    <row r="22" spans="1:7" x14ac:dyDescent="0.35">
      <c r="A22" s="13" t="s">
        <v>23</v>
      </c>
      <c r="B22" s="33" t="s">
        <v>24</v>
      </c>
      <c r="C22" s="33" t="s">
        <v>19</v>
      </c>
      <c r="D22" s="14">
        <v>20382</v>
      </c>
      <c r="E22" s="15">
        <v>383.04</v>
      </c>
      <c r="F22" s="16">
        <v>3.2800000000000003E-2</v>
      </c>
      <c r="G22" s="16"/>
    </row>
    <row r="23" spans="1:7" x14ac:dyDescent="0.35">
      <c r="A23" s="13" t="s">
        <v>993</v>
      </c>
      <c r="B23" s="33" t="s">
        <v>994</v>
      </c>
      <c r="C23" s="33" t="s">
        <v>74</v>
      </c>
      <c r="D23" s="14">
        <v>4887</v>
      </c>
      <c r="E23" s="15">
        <v>382.24</v>
      </c>
      <c r="F23" s="16">
        <v>3.27E-2</v>
      </c>
      <c r="G23" s="16"/>
    </row>
    <row r="24" spans="1:7" x14ac:dyDescent="0.35">
      <c r="A24" s="13" t="s">
        <v>104</v>
      </c>
      <c r="B24" s="33" t="s">
        <v>105</v>
      </c>
      <c r="C24" s="33" t="s">
        <v>106</v>
      </c>
      <c r="D24" s="14">
        <v>24919</v>
      </c>
      <c r="E24" s="15">
        <v>371.79</v>
      </c>
      <c r="F24" s="16">
        <v>3.1800000000000002E-2</v>
      </c>
      <c r="G24" s="16"/>
    </row>
    <row r="25" spans="1:7" x14ac:dyDescent="0.35">
      <c r="A25" s="13" t="s">
        <v>112</v>
      </c>
      <c r="B25" s="33" t="s">
        <v>113</v>
      </c>
      <c r="C25" s="33" t="s">
        <v>114</v>
      </c>
      <c r="D25" s="14">
        <v>32452</v>
      </c>
      <c r="E25" s="15">
        <v>370.28</v>
      </c>
      <c r="F25" s="16">
        <v>3.1699999999999999E-2</v>
      </c>
      <c r="G25" s="16"/>
    </row>
    <row r="26" spans="1:7" x14ac:dyDescent="0.35">
      <c r="A26" s="13" t="s">
        <v>1001</v>
      </c>
      <c r="B26" s="33" t="s">
        <v>1002</v>
      </c>
      <c r="C26" s="33" t="s">
        <v>523</v>
      </c>
      <c r="D26" s="14">
        <v>51502</v>
      </c>
      <c r="E26" s="15">
        <v>368.39</v>
      </c>
      <c r="F26" s="16">
        <v>3.1600000000000003E-2</v>
      </c>
      <c r="G26" s="16"/>
    </row>
    <row r="27" spans="1:7" x14ac:dyDescent="0.35">
      <c r="A27" s="13" t="s">
        <v>504</v>
      </c>
      <c r="B27" s="33" t="s">
        <v>505</v>
      </c>
      <c r="C27" s="33" t="s">
        <v>63</v>
      </c>
      <c r="D27" s="14">
        <v>8392</v>
      </c>
      <c r="E27" s="15">
        <v>363.65</v>
      </c>
      <c r="F27" s="16">
        <v>3.1199999999999999E-2</v>
      </c>
      <c r="G27" s="16"/>
    </row>
    <row r="28" spans="1:7" x14ac:dyDescent="0.35">
      <c r="A28" s="13" t="s">
        <v>671</v>
      </c>
      <c r="B28" s="33" t="s">
        <v>672</v>
      </c>
      <c r="C28" s="33" t="s">
        <v>537</v>
      </c>
      <c r="D28" s="14">
        <v>15096</v>
      </c>
      <c r="E28" s="15">
        <v>358.71</v>
      </c>
      <c r="F28" s="16">
        <v>3.0700000000000002E-2</v>
      </c>
      <c r="G28" s="16"/>
    </row>
    <row r="29" spans="1:7" x14ac:dyDescent="0.35">
      <c r="A29" s="13" t="s">
        <v>502</v>
      </c>
      <c r="B29" s="33" t="s">
        <v>503</v>
      </c>
      <c r="C29" s="33" t="s">
        <v>63</v>
      </c>
      <c r="D29" s="14">
        <v>20323</v>
      </c>
      <c r="E29" s="15">
        <v>353.01</v>
      </c>
      <c r="F29" s="16">
        <v>3.0200000000000001E-2</v>
      </c>
      <c r="G29" s="16"/>
    </row>
    <row r="30" spans="1:7" x14ac:dyDescent="0.35">
      <c r="A30" s="13" t="s">
        <v>56</v>
      </c>
      <c r="B30" s="33" t="s">
        <v>57</v>
      </c>
      <c r="C30" s="33" t="s">
        <v>29</v>
      </c>
      <c r="D30" s="14">
        <v>2737</v>
      </c>
      <c r="E30" s="15">
        <v>346.97</v>
      </c>
      <c r="F30" s="16">
        <v>2.9700000000000001E-2</v>
      </c>
      <c r="G30" s="16"/>
    </row>
    <row r="31" spans="1:7" x14ac:dyDescent="0.35">
      <c r="A31" s="13" t="s">
        <v>956</v>
      </c>
      <c r="B31" s="33" t="s">
        <v>957</v>
      </c>
      <c r="C31" s="33" t="s">
        <v>55</v>
      </c>
      <c r="D31" s="14">
        <v>17311</v>
      </c>
      <c r="E31" s="15">
        <v>345.08</v>
      </c>
      <c r="F31" s="16">
        <v>2.9600000000000001E-2</v>
      </c>
      <c r="G31" s="16"/>
    </row>
    <row r="32" spans="1:7" x14ac:dyDescent="0.35">
      <c r="A32" s="13" t="s">
        <v>650</v>
      </c>
      <c r="B32" s="33" t="s">
        <v>651</v>
      </c>
      <c r="C32" s="33" t="s">
        <v>114</v>
      </c>
      <c r="D32" s="14">
        <v>42413</v>
      </c>
      <c r="E32" s="15">
        <v>334.49</v>
      </c>
      <c r="F32" s="16">
        <v>2.87E-2</v>
      </c>
      <c r="G32" s="16"/>
    </row>
    <row r="33" spans="1:7" x14ac:dyDescent="0.35">
      <c r="A33" s="13" t="s">
        <v>35</v>
      </c>
      <c r="B33" s="33" t="s">
        <v>36</v>
      </c>
      <c r="C33" s="33" t="s">
        <v>13</v>
      </c>
      <c r="D33" s="14">
        <v>80363</v>
      </c>
      <c r="E33" s="15">
        <v>333.67</v>
      </c>
      <c r="F33" s="16">
        <v>2.86E-2</v>
      </c>
      <c r="G33" s="16"/>
    </row>
    <row r="34" spans="1:7" x14ac:dyDescent="0.35">
      <c r="A34" s="13" t="s">
        <v>897</v>
      </c>
      <c r="B34" s="33" t="s">
        <v>898</v>
      </c>
      <c r="C34" s="33" t="s">
        <v>63</v>
      </c>
      <c r="D34" s="14">
        <v>25510</v>
      </c>
      <c r="E34" s="15">
        <v>328.14</v>
      </c>
      <c r="F34" s="16">
        <v>2.81E-2</v>
      </c>
      <c r="G34" s="16"/>
    </row>
    <row r="35" spans="1:7" x14ac:dyDescent="0.35">
      <c r="A35" s="13" t="s">
        <v>27</v>
      </c>
      <c r="B35" s="33" t="s">
        <v>28</v>
      </c>
      <c r="C35" s="33" t="s">
        <v>29</v>
      </c>
      <c r="D35" s="14">
        <v>10818</v>
      </c>
      <c r="E35" s="15">
        <v>302.88</v>
      </c>
      <c r="F35" s="16">
        <v>2.5899999999999999E-2</v>
      </c>
      <c r="G35" s="16"/>
    </row>
    <row r="36" spans="1:7" x14ac:dyDescent="0.35">
      <c r="A36" s="13" t="s">
        <v>1137</v>
      </c>
      <c r="B36" s="33" t="s">
        <v>1138</v>
      </c>
      <c r="C36" s="33" t="s">
        <v>29</v>
      </c>
      <c r="D36" s="14">
        <v>1073</v>
      </c>
      <c r="E36" s="15">
        <v>279.77999999999997</v>
      </c>
      <c r="F36" s="16">
        <v>2.4E-2</v>
      </c>
      <c r="G36" s="16"/>
    </row>
    <row r="37" spans="1:7" x14ac:dyDescent="0.35">
      <c r="A37" s="13" t="s">
        <v>991</v>
      </c>
      <c r="B37" s="33" t="s">
        <v>992</v>
      </c>
      <c r="C37" s="33" t="s">
        <v>55</v>
      </c>
      <c r="D37" s="14">
        <v>24053</v>
      </c>
      <c r="E37" s="15">
        <v>186.27</v>
      </c>
      <c r="F37" s="16">
        <v>1.6E-2</v>
      </c>
      <c r="G37" s="16"/>
    </row>
    <row r="38" spans="1:7" x14ac:dyDescent="0.35">
      <c r="A38" s="17" t="s">
        <v>120</v>
      </c>
      <c r="B38" s="34"/>
      <c r="C38" s="34"/>
      <c r="D38" s="18"/>
      <c r="E38" s="37">
        <v>11668.15</v>
      </c>
      <c r="F38" s="38">
        <v>0.99950000000000006</v>
      </c>
      <c r="G38" s="21"/>
    </row>
    <row r="39" spans="1:7" x14ac:dyDescent="0.35">
      <c r="A39" s="17"/>
      <c r="B39" s="34"/>
      <c r="C39" s="34"/>
      <c r="D39" s="18"/>
      <c r="E39" s="41"/>
      <c r="F39" s="21"/>
      <c r="G39" s="21"/>
    </row>
    <row r="40" spans="1:7" x14ac:dyDescent="0.35">
      <c r="A40" s="17"/>
      <c r="B40" s="34"/>
      <c r="C40" s="34"/>
      <c r="D40" s="18"/>
      <c r="E40" s="41"/>
      <c r="F40" s="21"/>
      <c r="G40" s="21"/>
    </row>
    <row r="41" spans="1:7" x14ac:dyDescent="0.35">
      <c r="A41" s="17"/>
      <c r="B41" s="34"/>
      <c r="C41" s="34"/>
      <c r="D41" s="18"/>
      <c r="E41" s="41"/>
      <c r="F41" s="21"/>
      <c r="G41" s="21"/>
    </row>
    <row r="42" spans="1:7" x14ac:dyDescent="0.35">
      <c r="A42" s="59" t="s">
        <v>171</v>
      </c>
      <c r="B42" s="34"/>
      <c r="C42" s="34"/>
      <c r="D42" s="18"/>
      <c r="E42" s="41"/>
      <c r="F42" s="21"/>
      <c r="G42" s="21"/>
    </row>
    <row r="43" spans="1:7" x14ac:dyDescent="0.35">
      <c r="A43" s="59" t="s">
        <v>641</v>
      </c>
      <c r="B43" s="33"/>
      <c r="C43" s="33"/>
      <c r="D43" s="14"/>
      <c r="E43" s="15"/>
      <c r="F43" s="16"/>
      <c r="G43" s="16"/>
    </row>
    <row r="44" spans="1:7" x14ac:dyDescent="0.35">
      <c r="A44" s="59" t="s">
        <v>642</v>
      </c>
      <c r="B44" s="33"/>
      <c r="C44" s="33"/>
      <c r="D44" s="14"/>
      <c r="E44" s="15"/>
      <c r="F44" s="16"/>
      <c r="G44" s="16"/>
    </row>
    <row r="45" spans="1:7" x14ac:dyDescent="0.35">
      <c r="A45" s="13" t="s">
        <v>643</v>
      </c>
      <c r="B45" s="33" t="s">
        <v>644</v>
      </c>
      <c r="C45" s="33" t="s">
        <v>39</v>
      </c>
      <c r="D45" s="14">
        <v>61648</v>
      </c>
      <c r="E45" s="15">
        <v>6.33</v>
      </c>
      <c r="F45" s="16">
        <v>5.0000000000000001E-4</v>
      </c>
      <c r="G45" s="16">
        <v>6.3299999999999995E-2</v>
      </c>
    </row>
    <row r="46" spans="1:7" x14ac:dyDescent="0.35">
      <c r="A46" s="17" t="s">
        <v>120</v>
      </c>
      <c r="B46" s="34"/>
      <c r="C46" s="34"/>
      <c r="D46" s="18"/>
      <c r="E46" s="37">
        <v>6.33</v>
      </c>
      <c r="F46" s="38">
        <v>5.0000000000000001E-4</v>
      </c>
      <c r="G46" s="21"/>
    </row>
    <row r="47" spans="1:7" x14ac:dyDescent="0.35">
      <c r="A47" s="24" t="s">
        <v>121</v>
      </c>
      <c r="B47" s="35"/>
      <c r="C47" s="35"/>
      <c r="D47" s="25"/>
      <c r="E47" s="30">
        <v>11674.48</v>
      </c>
      <c r="F47" s="31">
        <v>1</v>
      </c>
      <c r="G47" s="21"/>
    </row>
    <row r="48" spans="1:7" x14ac:dyDescent="0.35">
      <c r="A48" s="13"/>
      <c r="B48" s="33"/>
      <c r="C48" s="33"/>
      <c r="D48" s="14"/>
      <c r="E48" s="15"/>
      <c r="F48" s="16"/>
      <c r="G48" s="16"/>
    </row>
    <row r="49" spans="1:7" x14ac:dyDescent="0.35">
      <c r="A49" s="13"/>
      <c r="B49" s="33"/>
      <c r="C49" s="33"/>
      <c r="D49" s="14"/>
      <c r="E49" s="15"/>
      <c r="F49" s="16"/>
      <c r="G49" s="16"/>
    </row>
    <row r="50" spans="1:7" x14ac:dyDescent="0.35">
      <c r="A50" s="17" t="s">
        <v>262</v>
      </c>
      <c r="B50" s="33"/>
      <c r="C50" s="33"/>
      <c r="D50" s="14"/>
      <c r="E50" s="15"/>
      <c r="F50" s="16"/>
      <c r="G50" s="16"/>
    </row>
    <row r="51" spans="1:7" x14ac:dyDescent="0.35">
      <c r="A51" s="13" t="s">
        <v>263</v>
      </c>
      <c r="B51" s="33"/>
      <c r="C51" s="33"/>
      <c r="D51" s="14"/>
      <c r="E51" s="15">
        <v>5</v>
      </c>
      <c r="F51" s="16">
        <v>4.0000000000000002E-4</v>
      </c>
      <c r="G51" s="16">
        <v>4.9306000000000003E-2</v>
      </c>
    </row>
    <row r="52" spans="1:7" x14ac:dyDescent="0.35">
      <c r="A52" s="17" t="s">
        <v>120</v>
      </c>
      <c r="B52" s="34"/>
      <c r="C52" s="34"/>
      <c r="D52" s="18"/>
      <c r="E52" s="37">
        <v>5</v>
      </c>
      <c r="F52" s="38">
        <v>4.0000000000000002E-4</v>
      </c>
      <c r="G52" s="21"/>
    </row>
    <row r="53" spans="1:7" x14ac:dyDescent="0.35">
      <c r="A53" s="13"/>
      <c r="B53" s="33"/>
      <c r="C53" s="33"/>
      <c r="D53" s="14"/>
      <c r="E53" s="15"/>
      <c r="F53" s="16"/>
      <c r="G53" s="16"/>
    </row>
    <row r="54" spans="1:7" x14ac:dyDescent="0.35">
      <c r="A54" s="24" t="s">
        <v>121</v>
      </c>
      <c r="B54" s="35"/>
      <c r="C54" s="35"/>
      <c r="D54" s="25"/>
      <c r="E54" s="19">
        <v>5</v>
      </c>
      <c r="F54" s="20">
        <v>4.0000000000000002E-4</v>
      </c>
      <c r="G54" s="21"/>
    </row>
    <row r="55" spans="1:7" x14ac:dyDescent="0.35">
      <c r="A55" s="13" t="s">
        <v>264</v>
      </c>
      <c r="B55" s="33"/>
      <c r="C55" s="33"/>
      <c r="D55" s="14"/>
      <c r="E55" s="15">
        <v>1.3503E-3</v>
      </c>
      <c r="F55" s="16">
        <v>0</v>
      </c>
      <c r="G55" s="16"/>
    </row>
    <row r="56" spans="1:7" x14ac:dyDescent="0.35">
      <c r="A56" s="13" t="s">
        <v>265</v>
      </c>
      <c r="B56" s="33"/>
      <c r="C56" s="33"/>
      <c r="D56" s="14"/>
      <c r="E56" s="26">
        <v>-5.4113502999999996</v>
      </c>
      <c r="F56" s="27">
        <v>-4.0000000000000002E-4</v>
      </c>
      <c r="G56" s="16">
        <v>4.9306000000000003E-2</v>
      </c>
    </row>
    <row r="57" spans="1:7" x14ac:dyDescent="0.35">
      <c r="A57" s="28" t="s">
        <v>266</v>
      </c>
      <c r="B57" s="36"/>
      <c r="C57" s="36"/>
      <c r="D57" s="29"/>
      <c r="E57" s="30">
        <v>11674.07</v>
      </c>
      <c r="F57" s="31">
        <v>1</v>
      </c>
      <c r="G57" s="31"/>
    </row>
    <row r="62" spans="1:7" x14ac:dyDescent="0.35">
      <c r="A62" s="1" t="s">
        <v>269</v>
      </c>
    </row>
    <row r="63" spans="1:7" x14ac:dyDescent="0.35">
      <c r="A63" s="48" t="s">
        <v>270</v>
      </c>
      <c r="B63" s="3" t="s">
        <v>248</v>
      </c>
    </row>
    <row r="64" spans="1:7" x14ac:dyDescent="0.35">
      <c r="A64" t="s">
        <v>271</v>
      </c>
    </row>
    <row r="65" spans="1:3" x14ac:dyDescent="0.35">
      <c r="A65" t="s">
        <v>272</v>
      </c>
      <c r="B65" t="s">
        <v>273</v>
      </c>
      <c r="C65" t="s">
        <v>273</v>
      </c>
    </row>
    <row r="66" spans="1:3" x14ac:dyDescent="0.35">
      <c r="B66" s="49">
        <v>46052</v>
      </c>
      <c r="C66" s="49">
        <v>46080</v>
      </c>
    </row>
    <row r="67" spans="1:3" x14ac:dyDescent="0.35">
      <c r="A67" t="s">
        <v>274</v>
      </c>
      <c r="B67">
        <v>9.8762000000000008</v>
      </c>
      <c r="C67">
        <v>10.2171</v>
      </c>
    </row>
    <row r="68" spans="1:3" x14ac:dyDescent="0.35">
      <c r="A68" t="s">
        <v>275</v>
      </c>
      <c r="B68">
        <v>9.8762000000000008</v>
      </c>
      <c r="C68">
        <v>10.2171</v>
      </c>
    </row>
    <row r="69" spans="1:3" x14ac:dyDescent="0.35">
      <c r="A69" t="s">
        <v>276</v>
      </c>
      <c r="B69">
        <v>9.7512000000000008</v>
      </c>
      <c r="C69">
        <v>10.0824</v>
      </c>
    </row>
    <row r="70" spans="1:3" x14ac:dyDescent="0.35">
      <c r="A70" t="s">
        <v>277</v>
      </c>
      <c r="B70">
        <v>9.7512000000000008</v>
      </c>
      <c r="C70">
        <v>10.0824</v>
      </c>
    </row>
    <row r="72" spans="1:3" x14ac:dyDescent="0.35">
      <c r="A72" t="s">
        <v>278</v>
      </c>
      <c r="B72" s="3" t="s">
        <v>248</v>
      </c>
    </row>
    <row r="73" spans="1:3" x14ac:dyDescent="0.35">
      <c r="A73" t="s">
        <v>279</v>
      </c>
      <c r="B73" s="3" t="s">
        <v>248</v>
      </c>
    </row>
    <row r="74" spans="1:3" ht="29" customHeight="1" x14ac:dyDescent="0.35">
      <c r="A74" s="48" t="s">
        <v>280</v>
      </c>
      <c r="B74" s="3" t="s">
        <v>248</v>
      </c>
    </row>
    <row r="75" spans="1:3" ht="29" customHeight="1" x14ac:dyDescent="0.35">
      <c r="A75" s="48" t="s">
        <v>281</v>
      </c>
      <c r="B75" s="3" t="s">
        <v>248</v>
      </c>
    </row>
    <row r="76" spans="1:3" x14ac:dyDescent="0.35">
      <c r="A76" t="s">
        <v>283</v>
      </c>
      <c r="B76" s="50">
        <v>0.96130000000000004</v>
      </c>
    </row>
    <row r="77" spans="1:3" ht="43.5" customHeight="1" x14ac:dyDescent="0.35">
      <c r="A77" s="48" t="s">
        <v>284</v>
      </c>
      <c r="B77" s="3" t="s">
        <v>248</v>
      </c>
    </row>
    <row r="78" spans="1:3" x14ac:dyDescent="0.35">
      <c r="B78" s="3"/>
    </row>
    <row r="79" spans="1:3" ht="29" customHeight="1" x14ac:dyDescent="0.35">
      <c r="A79" s="48" t="s">
        <v>285</v>
      </c>
      <c r="B79" s="3" t="s">
        <v>248</v>
      </c>
    </row>
    <row r="80" spans="1:3" ht="29" customHeight="1" x14ac:dyDescent="0.35">
      <c r="A80" s="48" t="s">
        <v>286</v>
      </c>
      <c r="B80" t="s">
        <v>248</v>
      </c>
    </row>
    <row r="81" spans="1:4" ht="29" customHeight="1" x14ac:dyDescent="0.35">
      <c r="A81" s="48" t="s">
        <v>287</v>
      </c>
      <c r="B81" s="3" t="s">
        <v>248</v>
      </c>
    </row>
    <row r="82" spans="1:4" ht="29" customHeight="1" x14ac:dyDescent="0.35">
      <c r="A82" s="48" t="s">
        <v>288</v>
      </c>
      <c r="B82" s="3" t="s">
        <v>248</v>
      </c>
    </row>
    <row r="84" spans="1:4" ht="70" customHeight="1" x14ac:dyDescent="0.35">
      <c r="A84" s="75" t="s">
        <v>298</v>
      </c>
      <c r="B84" s="75" t="s">
        <v>299</v>
      </c>
      <c r="C84" s="75" t="s">
        <v>300</v>
      </c>
      <c r="D84" s="75" t="s">
        <v>301</v>
      </c>
    </row>
    <row r="85" spans="1:4" ht="70" customHeight="1" x14ac:dyDescent="0.35">
      <c r="A85" s="75" t="s">
        <v>2226</v>
      </c>
      <c r="B85" s="75"/>
      <c r="C85" s="75" t="s">
        <v>384</v>
      </c>
      <c r="D85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480"/>
  <sheetViews>
    <sheetView showGridLines="0" workbookViewId="0">
      <pane ySplit="4" topLeftCell="A176" activePane="bottomLeft" state="frozen"/>
      <selection pane="bottomLeft" activeCell="G186" sqref="G186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2227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2228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10779450</v>
      </c>
      <c r="E8" s="15">
        <v>95694.57</v>
      </c>
      <c r="F8" s="16">
        <v>6.1899999999999997E-2</v>
      </c>
      <c r="G8" s="16"/>
    </row>
    <row r="9" spans="1:8" x14ac:dyDescent="0.35">
      <c r="A9" s="13" t="s">
        <v>25</v>
      </c>
      <c r="B9" s="33" t="s">
        <v>26</v>
      </c>
      <c r="C9" s="33" t="s">
        <v>13</v>
      </c>
      <c r="D9" s="14">
        <v>3444000</v>
      </c>
      <c r="E9" s="15">
        <v>47489.32</v>
      </c>
      <c r="F9" s="16">
        <v>3.0700000000000002E-2</v>
      </c>
      <c r="G9" s="16"/>
    </row>
    <row r="10" spans="1:8" x14ac:dyDescent="0.35">
      <c r="A10" s="13" t="s">
        <v>17</v>
      </c>
      <c r="B10" s="33" t="s">
        <v>18</v>
      </c>
      <c r="C10" s="33" t="s">
        <v>19</v>
      </c>
      <c r="D10" s="14">
        <v>370240500</v>
      </c>
      <c r="E10" s="15">
        <v>39208.47</v>
      </c>
      <c r="F10" s="16">
        <v>2.5399999999999999E-2</v>
      </c>
      <c r="G10" s="16"/>
    </row>
    <row r="11" spans="1:8" x14ac:dyDescent="0.35">
      <c r="A11" s="13" t="s">
        <v>42</v>
      </c>
      <c r="B11" s="33" t="s">
        <v>43</v>
      </c>
      <c r="C11" s="33" t="s">
        <v>44</v>
      </c>
      <c r="D11" s="14">
        <v>14404500</v>
      </c>
      <c r="E11" s="15">
        <v>35478.28</v>
      </c>
      <c r="F11" s="16">
        <v>2.3E-2</v>
      </c>
      <c r="G11" s="16"/>
    </row>
    <row r="12" spans="1:8" x14ac:dyDescent="0.35">
      <c r="A12" s="13" t="s">
        <v>70</v>
      </c>
      <c r="B12" s="33" t="s">
        <v>71</v>
      </c>
      <c r="C12" s="33" t="s">
        <v>16</v>
      </c>
      <c r="D12" s="14">
        <v>2792475</v>
      </c>
      <c r="E12" s="15">
        <v>35316.43</v>
      </c>
      <c r="F12" s="16">
        <v>2.29E-2</v>
      </c>
      <c r="G12" s="16"/>
    </row>
    <row r="13" spans="1:8" x14ac:dyDescent="0.35">
      <c r="A13" s="13" t="s">
        <v>20</v>
      </c>
      <c r="B13" s="33" t="s">
        <v>21</v>
      </c>
      <c r="C13" s="33" t="s">
        <v>22</v>
      </c>
      <c r="D13" s="14">
        <v>2444000</v>
      </c>
      <c r="E13" s="15">
        <v>34066.92</v>
      </c>
      <c r="F13" s="16">
        <v>2.1999999999999999E-2</v>
      </c>
      <c r="G13" s="16"/>
    </row>
    <row r="14" spans="1:8" x14ac:dyDescent="0.35">
      <c r="A14" s="13" t="s">
        <v>14</v>
      </c>
      <c r="B14" s="33" t="s">
        <v>15</v>
      </c>
      <c r="C14" s="33" t="s">
        <v>16</v>
      </c>
      <c r="D14" s="14">
        <v>18889300</v>
      </c>
      <c r="E14" s="15">
        <v>31301.46</v>
      </c>
      <c r="F14" s="16">
        <v>2.0299999999999999E-2</v>
      </c>
      <c r="G14" s="16"/>
    </row>
    <row r="15" spans="1:8" x14ac:dyDescent="0.35">
      <c r="A15" s="13" t="s">
        <v>963</v>
      </c>
      <c r="B15" s="33" t="s">
        <v>964</v>
      </c>
      <c r="C15" s="33" t="s">
        <v>737</v>
      </c>
      <c r="D15" s="14">
        <v>37671750</v>
      </c>
      <c r="E15" s="15">
        <v>30792.89</v>
      </c>
      <c r="F15" s="16">
        <v>1.9900000000000001E-2</v>
      </c>
      <c r="G15" s="16"/>
    </row>
    <row r="16" spans="1:8" x14ac:dyDescent="0.35">
      <c r="A16" s="13" t="s">
        <v>47</v>
      </c>
      <c r="B16" s="33" t="s">
        <v>48</v>
      </c>
      <c r="C16" s="33" t="s">
        <v>49</v>
      </c>
      <c r="D16" s="14">
        <v>3451150</v>
      </c>
      <c r="E16" s="15">
        <v>24793.06</v>
      </c>
      <c r="F16" s="16">
        <v>1.6E-2</v>
      </c>
      <c r="G16" s="16"/>
    </row>
    <row r="17" spans="1:7" x14ac:dyDescent="0.35">
      <c r="A17" s="13" t="s">
        <v>58</v>
      </c>
      <c r="B17" s="33" t="s">
        <v>59</v>
      </c>
      <c r="C17" s="33" t="s">
        <v>60</v>
      </c>
      <c r="D17" s="14">
        <v>6774400</v>
      </c>
      <c r="E17" s="15">
        <v>21244.52</v>
      </c>
      <c r="F17" s="16">
        <v>1.37E-2</v>
      </c>
      <c r="G17" s="16"/>
    </row>
    <row r="18" spans="1:7" x14ac:dyDescent="0.35">
      <c r="A18" s="13" t="s">
        <v>80</v>
      </c>
      <c r="B18" s="33" t="s">
        <v>81</v>
      </c>
      <c r="C18" s="33" t="s">
        <v>63</v>
      </c>
      <c r="D18" s="14">
        <v>991500</v>
      </c>
      <c r="E18" s="15">
        <v>21185.38</v>
      </c>
      <c r="F18" s="16">
        <v>1.37E-2</v>
      </c>
      <c r="G18" s="16"/>
    </row>
    <row r="19" spans="1:7" x14ac:dyDescent="0.35">
      <c r="A19" s="13" t="s">
        <v>75</v>
      </c>
      <c r="B19" s="33" t="s">
        <v>76</v>
      </c>
      <c r="C19" s="33" t="s">
        <v>13</v>
      </c>
      <c r="D19" s="14">
        <v>1452500</v>
      </c>
      <c r="E19" s="15">
        <v>20101.150000000001</v>
      </c>
      <c r="F19" s="16">
        <v>1.2999999999999999E-2</v>
      </c>
      <c r="G19" s="16"/>
    </row>
    <row r="20" spans="1:7" x14ac:dyDescent="0.35">
      <c r="A20" s="13" t="s">
        <v>491</v>
      </c>
      <c r="B20" s="33" t="s">
        <v>492</v>
      </c>
      <c r="C20" s="33" t="s">
        <v>100</v>
      </c>
      <c r="D20" s="14">
        <v>781250</v>
      </c>
      <c r="E20" s="15">
        <v>19088.28</v>
      </c>
      <c r="F20" s="16">
        <v>1.24E-2</v>
      </c>
      <c r="G20" s="16"/>
    </row>
    <row r="21" spans="1:7" x14ac:dyDescent="0.35">
      <c r="A21" s="13" t="s">
        <v>53</v>
      </c>
      <c r="B21" s="33" t="s">
        <v>54</v>
      </c>
      <c r="C21" s="33" t="s">
        <v>55</v>
      </c>
      <c r="D21" s="14">
        <v>5590650</v>
      </c>
      <c r="E21" s="15">
        <v>14278.52</v>
      </c>
      <c r="F21" s="16">
        <v>9.1999999999999998E-3</v>
      </c>
      <c r="G21" s="16"/>
    </row>
    <row r="22" spans="1:7" x14ac:dyDescent="0.35">
      <c r="A22" s="13" t="s">
        <v>27</v>
      </c>
      <c r="B22" s="33" t="s">
        <v>28</v>
      </c>
      <c r="C22" s="33" t="s">
        <v>29</v>
      </c>
      <c r="D22" s="14">
        <v>506000</v>
      </c>
      <c r="E22" s="15">
        <v>14166.99</v>
      </c>
      <c r="F22" s="16">
        <v>9.1999999999999998E-3</v>
      </c>
      <c r="G22" s="16"/>
    </row>
    <row r="23" spans="1:7" x14ac:dyDescent="0.35">
      <c r="A23" s="13" t="s">
        <v>77</v>
      </c>
      <c r="B23" s="33" t="s">
        <v>78</v>
      </c>
      <c r="C23" s="33" t="s">
        <v>79</v>
      </c>
      <c r="D23" s="14">
        <v>1316925</v>
      </c>
      <c r="E23" s="15">
        <v>13321.35</v>
      </c>
      <c r="F23" s="16">
        <v>8.6E-3</v>
      </c>
      <c r="G23" s="16"/>
    </row>
    <row r="24" spans="1:7" x14ac:dyDescent="0.35">
      <c r="A24" s="13" t="s">
        <v>61</v>
      </c>
      <c r="B24" s="33" t="s">
        <v>62</v>
      </c>
      <c r="C24" s="33" t="s">
        <v>63</v>
      </c>
      <c r="D24" s="14">
        <v>1067550</v>
      </c>
      <c r="E24" s="15">
        <v>13028.38</v>
      </c>
      <c r="F24" s="16">
        <v>8.3999999999999995E-3</v>
      </c>
      <c r="G24" s="16"/>
    </row>
    <row r="25" spans="1:7" x14ac:dyDescent="0.35">
      <c r="A25" s="13" t="s">
        <v>40</v>
      </c>
      <c r="B25" s="33" t="s">
        <v>41</v>
      </c>
      <c r="C25" s="33" t="s">
        <v>22</v>
      </c>
      <c r="D25" s="14">
        <v>2857275</v>
      </c>
      <c r="E25" s="15">
        <v>12536.29</v>
      </c>
      <c r="F25" s="16">
        <v>8.0999999999999996E-3</v>
      </c>
      <c r="G25" s="16"/>
    </row>
    <row r="26" spans="1:7" x14ac:dyDescent="0.35">
      <c r="A26" s="13" t="s">
        <v>924</v>
      </c>
      <c r="B26" s="33" t="s">
        <v>925</v>
      </c>
      <c r="C26" s="33" t="s">
        <v>19</v>
      </c>
      <c r="D26" s="14">
        <v>2743800</v>
      </c>
      <c r="E26" s="15">
        <v>12482.92</v>
      </c>
      <c r="F26" s="16">
        <v>8.0999999999999996E-3</v>
      </c>
      <c r="G26" s="16"/>
    </row>
    <row r="27" spans="1:7" x14ac:dyDescent="0.35">
      <c r="A27" s="13" t="s">
        <v>23</v>
      </c>
      <c r="B27" s="33" t="s">
        <v>1526</v>
      </c>
      <c r="C27" s="33" t="s">
        <v>19</v>
      </c>
      <c r="D27" s="14">
        <v>850725</v>
      </c>
      <c r="E27" s="15">
        <v>12574.14</v>
      </c>
      <c r="F27" s="16">
        <v>8.0999999999999996E-3</v>
      </c>
      <c r="G27" s="16"/>
    </row>
    <row r="28" spans="1:7" x14ac:dyDescent="0.35">
      <c r="A28" s="13" t="s">
        <v>93</v>
      </c>
      <c r="B28" s="33" t="s">
        <v>94</v>
      </c>
      <c r="C28" s="33" t="s">
        <v>95</v>
      </c>
      <c r="D28" s="14">
        <v>4376250</v>
      </c>
      <c r="E28" s="15">
        <v>12240.37</v>
      </c>
      <c r="F28" s="16">
        <v>7.9000000000000008E-3</v>
      </c>
      <c r="G28" s="16"/>
    </row>
    <row r="29" spans="1:7" x14ac:dyDescent="0.35">
      <c r="A29" s="13" t="s">
        <v>45</v>
      </c>
      <c r="B29" s="33" t="s">
        <v>46</v>
      </c>
      <c r="C29" s="33" t="s">
        <v>13</v>
      </c>
      <c r="D29" s="14">
        <v>56788600</v>
      </c>
      <c r="E29" s="15">
        <v>11766.6</v>
      </c>
      <c r="F29" s="16">
        <v>7.6E-3</v>
      </c>
      <c r="G29" s="16"/>
    </row>
    <row r="30" spans="1:7" x14ac:dyDescent="0.35">
      <c r="A30" s="13" t="s">
        <v>1161</v>
      </c>
      <c r="B30" s="33" t="s">
        <v>1162</v>
      </c>
      <c r="C30" s="33" t="s">
        <v>79</v>
      </c>
      <c r="D30" s="14">
        <v>1241400</v>
      </c>
      <c r="E30" s="15">
        <v>11760.4</v>
      </c>
      <c r="F30" s="16">
        <v>7.6E-3</v>
      </c>
      <c r="G30" s="16"/>
    </row>
    <row r="31" spans="1:7" x14ac:dyDescent="0.35">
      <c r="A31" s="13" t="s">
        <v>673</v>
      </c>
      <c r="B31" s="33" t="s">
        <v>674</v>
      </c>
      <c r="C31" s="33" t="s">
        <v>532</v>
      </c>
      <c r="D31" s="14">
        <v>189250</v>
      </c>
      <c r="E31" s="15">
        <v>11359.73</v>
      </c>
      <c r="F31" s="16">
        <v>7.4000000000000003E-3</v>
      </c>
      <c r="G31" s="16"/>
    </row>
    <row r="32" spans="1:7" x14ac:dyDescent="0.35">
      <c r="A32" s="13" t="s">
        <v>934</v>
      </c>
      <c r="B32" s="33" t="s">
        <v>935</v>
      </c>
      <c r="C32" s="33" t="s">
        <v>556</v>
      </c>
      <c r="D32" s="14">
        <v>129500</v>
      </c>
      <c r="E32" s="15">
        <v>11150.6</v>
      </c>
      <c r="F32" s="16">
        <v>7.1999999999999998E-3</v>
      </c>
      <c r="G32" s="16"/>
    </row>
    <row r="33" spans="1:7" x14ac:dyDescent="0.35">
      <c r="A33" s="13" t="s">
        <v>35</v>
      </c>
      <c r="B33" s="33" t="s">
        <v>36</v>
      </c>
      <c r="C33" s="33" t="s">
        <v>13</v>
      </c>
      <c r="D33" s="14">
        <v>2682000</v>
      </c>
      <c r="E33" s="15">
        <v>11135.66</v>
      </c>
      <c r="F33" s="16">
        <v>7.1999999999999998E-3</v>
      </c>
      <c r="G33" s="16"/>
    </row>
    <row r="34" spans="1:7" x14ac:dyDescent="0.35">
      <c r="A34" s="13" t="s">
        <v>548</v>
      </c>
      <c r="B34" s="33" t="s">
        <v>549</v>
      </c>
      <c r="C34" s="33" t="s">
        <v>39</v>
      </c>
      <c r="D34" s="14">
        <v>74650</v>
      </c>
      <c r="E34" s="15">
        <v>11090.75</v>
      </c>
      <c r="F34" s="16">
        <v>7.1999999999999998E-3</v>
      </c>
      <c r="G34" s="16"/>
    </row>
    <row r="35" spans="1:7" x14ac:dyDescent="0.35">
      <c r="A35" s="13" t="s">
        <v>37</v>
      </c>
      <c r="B35" s="33" t="s">
        <v>38</v>
      </c>
      <c r="C35" s="33" t="s">
        <v>39</v>
      </c>
      <c r="D35" s="14">
        <v>322600</v>
      </c>
      <c r="E35" s="15">
        <v>10960.01</v>
      </c>
      <c r="F35" s="16">
        <v>7.1000000000000004E-3</v>
      </c>
      <c r="G35" s="16"/>
    </row>
    <row r="36" spans="1:7" x14ac:dyDescent="0.35">
      <c r="A36" s="13" t="s">
        <v>567</v>
      </c>
      <c r="B36" s="33" t="s">
        <v>568</v>
      </c>
      <c r="C36" s="33" t="s">
        <v>13</v>
      </c>
      <c r="D36" s="14">
        <v>6891750</v>
      </c>
      <c r="E36" s="15">
        <v>10845.55</v>
      </c>
      <c r="F36" s="16">
        <v>7.0000000000000001E-3</v>
      </c>
      <c r="G36" s="16"/>
    </row>
    <row r="37" spans="1:7" x14ac:dyDescent="0.35">
      <c r="A37" s="13" t="s">
        <v>68</v>
      </c>
      <c r="B37" s="33" t="s">
        <v>69</v>
      </c>
      <c r="C37" s="33" t="s">
        <v>16</v>
      </c>
      <c r="D37" s="14">
        <v>5005000</v>
      </c>
      <c r="E37" s="15">
        <v>10627.12</v>
      </c>
      <c r="F37" s="16">
        <v>6.8999999999999999E-3</v>
      </c>
      <c r="G37" s="16"/>
    </row>
    <row r="38" spans="1:7" x14ac:dyDescent="0.35">
      <c r="A38" s="13" t="s">
        <v>650</v>
      </c>
      <c r="B38" s="33" t="s">
        <v>651</v>
      </c>
      <c r="C38" s="33" t="s">
        <v>114</v>
      </c>
      <c r="D38" s="14">
        <v>1332000</v>
      </c>
      <c r="E38" s="15">
        <v>10504.82</v>
      </c>
      <c r="F38" s="16">
        <v>6.7999999999999996E-3</v>
      </c>
      <c r="G38" s="16"/>
    </row>
    <row r="39" spans="1:7" x14ac:dyDescent="0.35">
      <c r="A39" s="13" t="s">
        <v>1100</v>
      </c>
      <c r="B39" s="33" t="s">
        <v>1101</v>
      </c>
      <c r="C39" s="33" t="s">
        <v>55</v>
      </c>
      <c r="D39" s="14">
        <v>2955400</v>
      </c>
      <c r="E39" s="15">
        <v>10337.99</v>
      </c>
      <c r="F39" s="16">
        <v>6.7000000000000002E-3</v>
      </c>
      <c r="G39" s="16"/>
    </row>
    <row r="40" spans="1:7" x14ac:dyDescent="0.35">
      <c r="A40" s="13" t="s">
        <v>1094</v>
      </c>
      <c r="B40" s="33" t="s">
        <v>1095</v>
      </c>
      <c r="C40" s="33" t="s">
        <v>13</v>
      </c>
      <c r="D40" s="14">
        <v>7728000</v>
      </c>
      <c r="E40" s="15">
        <v>10003.120000000001</v>
      </c>
      <c r="F40" s="16">
        <v>6.4999999999999997E-3</v>
      </c>
      <c r="G40" s="16"/>
    </row>
    <row r="41" spans="1:7" x14ac:dyDescent="0.35">
      <c r="A41" s="13" t="s">
        <v>33</v>
      </c>
      <c r="B41" s="33" t="s">
        <v>34</v>
      </c>
      <c r="C41" s="33" t="s">
        <v>32</v>
      </c>
      <c r="D41" s="14">
        <v>2143200</v>
      </c>
      <c r="E41" s="15">
        <v>9530.81</v>
      </c>
      <c r="F41" s="16">
        <v>6.1999999999999998E-3</v>
      </c>
      <c r="G41" s="16"/>
    </row>
    <row r="42" spans="1:7" x14ac:dyDescent="0.35">
      <c r="A42" s="13" t="s">
        <v>30</v>
      </c>
      <c r="B42" s="33" t="s">
        <v>31</v>
      </c>
      <c r="C42" s="33" t="s">
        <v>32</v>
      </c>
      <c r="D42" s="14">
        <v>238200</v>
      </c>
      <c r="E42" s="15">
        <v>9321.24</v>
      </c>
      <c r="F42" s="16">
        <v>6.0000000000000001E-3</v>
      </c>
      <c r="G42" s="16"/>
    </row>
    <row r="43" spans="1:7" x14ac:dyDescent="0.35">
      <c r="A43" s="13" t="s">
        <v>1118</v>
      </c>
      <c r="B43" s="33" t="s">
        <v>1119</v>
      </c>
      <c r="C43" s="33" t="s">
        <v>103</v>
      </c>
      <c r="D43" s="14">
        <v>1485825</v>
      </c>
      <c r="E43" s="15">
        <v>8972.15</v>
      </c>
      <c r="F43" s="16">
        <v>5.7999999999999996E-3</v>
      </c>
      <c r="G43" s="16"/>
    </row>
    <row r="44" spans="1:7" x14ac:dyDescent="0.35">
      <c r="A44" s="13" t="s">
        <v>926</v>
      </c>
      <c r="B44" s="33" t="s">
        <v>927</v>
      </c>
      <c r="C44" s="33" t="s">
        <v>13</v>
      </c>
      <c r="D44" s="14">
        <v>931000</v>
      </c>
      <c r="E44" s="15">
        <v>8922.24</v>
      </c>
      <c r="F44" s="16">
        <v>5.7999999999999996E-3</v>
      </c>
      <c r="G44" s="16"/>
    </row>
    <row r="45" spans="1:7" x14ac:dyDescent="0.35">
      <c r="A45" s="13" t="s">
        <v>611</v>
      </c>
      <c r="B45" s="33" t="s">
        <v>612</v>
      </c>
      <c r="C45" s="33" t="s">
        <v>79</v>
      </c>
      <c r="D45" s="14">
        <v>1775000</v>
      </c>
      <c r="E45" s="15">
        <v>8657.56</v>
      </c>
      <c r="F45" s="16">
        <v>5.5999999999999999E-3</v>
      </c>
      <c r="G45" s="16"/>
    </row>
    <row r="46" spans="1:7" x14ac:dyDescent="0.35">
      <c r="A46" s="13" t="s">
        <v>1088</v>
      </c>
      <c r="B46" s="33" t="s">
        <v>1089</v>
      </c>
      <c r="C46" s="33" t="s">
        <v>742</v>
      </c>
      <c r="D46" s="14">
        <v>5096700</v>
      </c>
      <c r="E46" s="15">
        <v>8640.44</v>
      </c>
      <c r="F46" s="16">
        <v>5.5999999999999999E-3</v>
      </c>
      <c r="G46" s="16"/>
    </row>
    <row r="47" spans="1:7" x14ac:dyDescent="0.35">
      <c r="A47" s="13" t="s">
        <v>1055</v>
      </c>
      <c r="B47" s="33" t="s">
        <v>2082</v>
      </c>
      <c r="C47" s="33" t="s">
        <v>1057</v>
      </c>
      <c r="D47" s="14">
        <v>497490</v>
      </c>
      <c r="E47" s="15">
        <v>8516.0300000000007</v>
      </c>
      <c r="F47" s="16">
        <v>5.4999999999999997E-3</v>
      </c>
      <c r="G47" s="16"/>
    </row>
    <row r="48" spans="1:7" x14ac:dyDescent="0.35">
      <c r="A48" s="13" t="s">
        <v>960</v>
      </c>
      <c r="B48" s="33" t="s">
        <v>961</v>
      </c>
      <c r="C48" s="33" t="s">
        <v>962</v>
      </c>
      <c r="D48" s="14">
        <v>153150</v>
      </c>
      <c r="E48" s="15">
        <v>7392.86</v>
      </c>
      <c r="F48" s="16">
        <v>4.7999999999999996E-3</v>
      </c>
      <c r="G48" s="16"/>
    </row>
    <row r="49" spans="1:7" x14ac:dyDescent="0.35">
      <c r="A49" s="13" t="s">
        <v>1514</v>
      </c>
      <c r="B49" s="33" t="s">
        <v>1515</v>
      </c>
      <c r="C49" s="33" t="s">
        <v>13</v>
      </c>
      <c r="D49" s="14">
        <v>2273300</v>
      </c>
      <c r="E49" s="15">
        <v>7268.88</v>
      </c>
      <c r="F49" s="16">
        <v>4.7000000000000002E-3</v>
      </c>
      <c r="G49" s="16"/>
    </row>
    <row r="50" spans="1:7" x14ac:dyDescent="0.35">
      <c r="A50" s="13" t="s">
        <v>2229</v>
      </c>
      <c r="B50" s="33" t="s">
        <v>2230</v>
      </c>
      <c r="C50" s="33" t="s">
        <v>562</v>
      </c>
      <c r="D50" s="14">
        <v>7882875</v>
      </c>
      <c r="E50" s="15">
        <v>7262.49</v>
      </c>
      <c r="F50" s="16">
        <v>4.7000000000000002E-3</v>
      </c>
      <c r="G50" s="16"/>
    </row>
    <row r="51" spans="1:7" x14ac:dyDescent="0.35">
      <c r="A51" s="13" t="s">
        <v>665</v>
      </c>
      <c r="B51" s="33" t="s">
        <v>666</v>
      </c>
      <c r="C51" s="33" t="s">
        <v>532</v>
      </c>
      <c r="D51" s="14">
        <v>546500</v>
      </c>
      <c r="E51" s="15">
        <v>7059.14</v>
      </c>
      <c r="F51" s="16">
        <v>4.5999999999999999E-3</v>
      </c>
      <c r="G51" s="16"/>
    </row>
    <row r="52" spans="1:7" x14ac:dyDescent="0.35">
      <c r="A52" s="13" t="s">
        <v>948</v>
      </c>
      <c r="B52" s="33" t="s">
        <v>949</v>
      </c>
      <c r="C52" s="33" t="s">
        <v>583</v>
      </c>
      <c r="D52" s="14">
        <v>1079935</v>
      </c>
      <c r="E52" s="15">
        <v>6883.51</v>
      </c>
      <c r="F52" s="16">
        <v>4.4999999999999997E-3</v>
      </c>
      <c r="G52" s="16"/>
    </row>
    <row r="53" spans="1:7" x14ac:dyDescent="0.35">
      <c r="A53" s="13" t="s">
        <v>1731</v>
      </c>
      <c r="B53" s="33" t="s">
        <v>1732</v>
      </c>
      <c r="C53" s="33" t="s">
        <v>537</v>
      </c>
      <c r="D53" s="14">
        <v>2662200</v>
      </c>
      <c r="E53" s="15">
        <v>6864.48</v>
      </c>
      <c r="F53" s="16">
        <v>4.4000000000000003E-3</v>
      </c>
      <c r="G53" s="16"/>
    </row>
    <row r="54" spans="1:7" x14ac:dyDescent="0.35">
      <c r="A54" s="13" t="s">
        <v>1027</v>
      </c>
      <c r="B54" s="33" t="s">
        <v>1028</v>
      </c>
      <c r="C54" s="33" t="s">
        <v>114</v>
      </c>
      <c r="D54" s="14">
        <v>1326600</v>
      </c>
      <c r="E54" s="15">
        <v>6739.13</v>
      </c>
      <c r="F54" s="16">
        <v>4.4000000000000003E-3</v>
      </c>
      <c r="G54" s="16"/>
    </row>
    <row r="55" spans="1:7" x14ac:dyDescent="0.35">
      <c r="A55" s="13" t="s">
        <v>1726</v>
      </c>
      <c r="B55" s="33" t="s">
        <v>1727</v>
      </c>
      <c r="C55" s="33" t="s">
        <v>962</v>
      </c>
      <c r="D55" s="14">
        <v>1518900</v>
      </c>
      <c r="E55" s="15">
        <v>6582.91</v>
      </c>
      <c r="F55" s="16">
        <v>4.3E-3</v>
      </c>
      <c r="G55" s="16"/>
    </row>
    <row r="56" spans="1:7" x14ac:dyDescent="0.35">
      <c r="A56" s="13" t="s">
        <v>683</v>
      </c>
      <c r="B56" s="33" t="s">
        <v>684</v>
      </c>
      <c r="C56" s="33" t="s">
        <v>106</v>
      </c>
      <c r="D56" s="14">
        <v>48300</v>
      </c>
      <c r="E56" s="15">
        <v>6522.43</v>
      </c>
      <c r="F56" s="16">
        <v>4.1999999999999997E-3</v>
      </c>
      <c r="G56" s="16"/>
    </row>
    <row r="57" spans="1:7" x14ac:dyDescent="0.35">
      <c r="A57" s="13" t="s">
        <v>2085</v>
      </c>
      <c r="B57" s="33" t="s">
        <v>2086</v>
      </c>
      <c r="C57" s="33" t="s">
        <v>55</v>
      </c>
      <c r="D57" s="14">
        <v>4265600</v>
      </c>
      <c r="E57" s="15">
        <v>6394.56</v>
      </c>
      <c r="F57" s="16">
        <v>4.1000000000000003E-3</v>
      </c>
      <c r="G57" s="16"/>
    </row>
    <row r="58" spans="1:7" x14ac:dyDescent="0.35">
      <c r="A58" s="13" t="s">
        <v>72</v>
      </c>
      <c r="B58" s="33" t="s">
        <v>73</v>
      </c>
      <c r="C58" s="33" t="s">
        <v>74</v>
      </c>
      <c r="D58" s="14">
        <v>656425</v>
      </c>
      <c r="E58" s="15">
        <v>6187.79</v>
      </c>
      <c r="F58" s="16">
        <v>4.0000000000000001E-3</v>
      </c>
      <c r="G58" s="16"/>
    </row>
    <row r="59" spans="1:7" x14ac:dyDescent="0.35">
      <c r="A59" s="13" t="s">
        <v>901</v>
      </c>
      <c r="B59" s="33" t="s">
        <v>902</v>
      </c>
      <c r="C59" s="33" t="s">
        <v>610</v>
      </c>
      <c r="D59" s="14">
        <v>1364625</v>
      </c>
      <c r="E59" s="15">
        <v>6159.92</v>
      </c>
      <c r="F59" s="16">
        <v>4.0000000000000001E-3</v>
      </c>
      <c r="G59" s="16"/>
    </row>
    <row r="60" spans="1:7" x14ac:dyDescent="0.35">
      <c r="A60" s="13" t="s">
        <v>600</v>
      </c>
      <c r="B60" s="33" t="s">
        <v>601</v>
      </c>
      <c r="C60" s="33" t="s">
        <v>556</v>
      </c>
      <c r="D60" s="14">
        <v>274050</v>
      </c>
      <c r="E60" s="15">
        <v>6123.92</v>
      </c>
      <c r="F60" s="16">
        <v>4.0000000000000001E-3</v>
      </c>
      <c r="G60" s="16"/>
    </row>
    <row r="61" spans="1:7" x14ac:dyDescent="0.35">
      <c r="A61" s="13" t="s">
        <v>1135</v>
      </c>
      <c r="B61" s="33" t="s">
        <v>1136</v>
      </c>
      <c r="C61" s="33" t="s">
        <v>55</v>
      </c>
      <c r="D61" s="14">
        <v>3249525</v>
      </c>
      <c r="E61" s="15">
        <v>6068.49</v>
      </c>
      <c r="F61" s="16">
        <v>3.8999999999999998E-3</v>
      </c>
      <c r="G61" s="16"/>
    </row>
    <row r="62" spans="1:7" x14ac:dyDescent="0.35">
      <c r="A62" s="13" t="s">
        <v>535</v>
      </c>
      <c r="B62" s="33" t="s">
        <v>536</v>
      </c>
      <c r="C62" s="33" t="s">
        <v>537</v>
      </c>
      <c r="D62" s="14">
        <v>134400</v>
      </c>
      <c r="E62" s="15">
        <v>5816.16</v>
      </c>
      <c r="F62" s="16">
        <v>3.8E-3</v>
      </c>
      <c r="G62" s="16"/>
    </row>
    <row r="63" spans="1:7" x14ac:dyDescent="0.35">
      <c r="A63" s="13" t="s">
        <v>64</v>
      </c>
      <c r="B63" s="33" t="s">
        <v>65</v>
      </c>
      <c r="C63" s="33" t="s">
        <v>55</v>
      </c>
      <c r="D63" s="14">
        <v>509025</v>
      </c>
      <c r="E63" s="15">
        <v>5494.42</v>
      </c>
      <c r="F63" s="16">
        <v>3.5999999999999999E-3</v>
      </c>
      <c r="G63" s="16"/>
    </row>
    <row r="64" spans="1:7" x14ac:dyDescent="0.35">
      <c r="A64" s="13" t="s">
        <v>983</v>
      </c>
      <c r="B64" s="33" t="s">
        <v>984</v>
      </c>
      <c r="C64" s="33" t="s">
        <v>742</v>
      </c>
      <c r="D64" s="14">
        <v>1641600</v>
      </c>
      <c r="E64" s="15">
        <v>5308.93</v>
      </c>
      <c r="F64" s="16">
        <v>3.3999999999999998E-3</v>
      </c>
      <c r="G64" s="16"/>
    </row>
    <row r="65" spans="1:7" x14ac:dyDescent="0.35">
      <c r="A65" s="13" t="s">
        <v>1060</v>
      </c>
      <c r="B65" s="33" t="s">
        <v>1061</v>
      </c>
      <c r="C65" s="33" t="s">
        <v>89</v>
      </c>
      <c r="D65" s="14">
        <v>1571400</v>
      </c>
      <c r="E65" s="15">
        <v>5253.19</v>
      </c>
      <c r="F65" s="16">
        <v>3.3999999999999998E-3</v>
      </c>
      <c r="G65" s="16"/>
    </row>
    <row r="66" spans="1:7" x14ac:dyDescent="0.35">
      <c r="A66" s="13" t="s">
        <v>1041</v>
      </c>
      <c r="B66" s="33" t="s">
        <v>1042</v>
      </c>
      <c r="C66" s="33" t="s">
        <v>55</v>
      </c>
      <c r="D66" s="14">
        <v>959000</v>
      </c>
      <c r="E66" s="15">
        <v>5157.0200000000004</v>
      </c>
      <c r="F66" s="16">
        <v>3.3E-3</v>
      </c>
      <c r="G66" s="16"/>
    </row>
    <row r="67" spans="1:7" x14ac:dyDescent="0.35">
      <c r="A67" s="13" t="s">
        <v>691</v>
      </c>
      <c r="B67" s="33" t="s">
        <v>692</v>
      </c>
      <c r="C67" s="33" t="s">
        <v>55</v>
      </c>
      <c r="D67" s="14">
        <v>1794000</v>
      </c>
      <c r="E67" s="15">
        <v>5081.51</v>
      </c>
      <c r="F67" s="16">
        <v>3.3E-3</v>
      </c>
      <c r="G67" s="16"/>
    </row>
    <row r="68" spans="1:7" x14ac:dyDescent="0.35">
      <c r="A68" s="13" t="s">
        <v>495</v>
      </c>
      <c r="B68" s="33" t="s">
        <v>496</v>
      </c>
      <c r="C68" s="33" t="s">
        <v>79</v>
      </c>
      <c r="D68" s="14">
        <v>1315500</v>
      </c>
      <c r="E68" s="15">
        <v>5023.8900000000003</v>
      </c>
      <c r="F68" s="16">
        <v>3.3E-3</v>
      </c>
      <c r="G68" s="16"/>
    </row>
    <row r="69" spans="1:7" x14ac:dyDescent="0.35">
      <c r="A69" s="13" t="s">
        <v>1049</v>
      </c>
      <c r="B69" s="33" t="s">
        <v>1050</v>
      </c>
      <c r="C69" s="33" t="s">
        <v>537</v>
      </c>
      <c r="D69" s="14">
        <v>1203200</v>
      </c>
      <c r="E69" s="15">
        <v>4934.32</v>
      </c>
      <c r="F69" s="16">
        <v>3.2000000000000002E-3</v>
      </c>
      <c r="G69" s="16"/>
    </row>
    <row r="70" spans="1:7" x14ac:dyDescent="0.35">
      <c r="A70" s="13" t="s">
        <v>117</v>
      </c>
      <c r="B70" s="33" t="s">
        <v>118</v>
      </c>
      <c r="C70" s="33" t="s">
        <v>119</v>
      </c>
      <c r="D70" s="14">
        <v>318725</v>
      </c>
      <c r="E70" s="15">
        <v>4847.8100000000004</v>
      </c>
      <c r="F70" s="16">
        <v>3.0999999999999999E-3</v>
      </c>
      <c r="G70" s="16"/>
    </row>
    <row r="71" spans="1:7" x14ac:dyDescent="0.35">
      <c r="A71" s="13" t="s">
        <v>956</v>
      </c>
      <c r="B71" s="33" t="s">
        <v>957</v>
      </c>
      <c r="C71" s="33" t="s">
        <v>55</v>
      </c>
      <c r="D71" s="14">
        <v>233000</v>
      </c>
      <c r="E71" s="15">
        <v>4644.62</v>
      </c>
      <c r="F71" s="16">
        <v>3.0000000000000001E-3</v>
      </c>
      <c r="G71" s="16"/>
    </row>
    <row r="72" spans="1:7" x14ac:dyDescent="0.35">
      <c r="A72" s="13" t="s">
        <v>993</v>
      </c>
      <c r="B72" s="33" t="s">
        <v>994</v>
      </c>
      <c r="C72" s="33" t="s">
        <v>74</v>
      </c>
      <c r="D72" s="14">
        <v>58750</v>
      </c>
      <c r="E72" s="15">
        <v>4595.13</v>
      </c>
      <c r="F72" s="16">
        <v>3.0000000000000001E-3</v>
      </c>
      <c r="G72" s="16"/>
    </row>
    <row r="73" spans="1:7" x14ac:dyDescent="0.35">
      <c r="A73" s="13" t="s">
        <v>502</v>
      </c>
      <c r="B73" s="33" t="s">
        <v>503</v>
      </c>
      <c r="C73" s="33" t="s">
        <v>63</v>
      </c>
      <c r="D73" s="14">
        <v>254800</v>
      </c>
      <c r="E73" s="15">
        <v>4425.88</v>
      </c>
      <c r="F73" s="16">
        <v>2.8999999999999998E-3</v>
      </c>
      <c r="G73" s="16"/>
    </row>
    <row r="74" spans="1:7" x14ac:dyDescent="0.35">
      <c r="A74" s="13" t="s">
        <v>2077</v>
      </c>
      <c r="B74" s="33" t="s">
        <v>2078</v>
      </c>
      <c r="C74" s="33" t="s">
        <v>13</v>
      </c>
      <c r="D74" s="14">
        <v>2286000</v>
      </c>
      <c r="E74" s="15">
        <v>4160.0600000000004</v>
      </c>
      <c r="F74" s="16">
        <v>2.7000000000000001E-3</v>
      </c>
      <c r="G74" s="16"/>
    </row>
    <row r="75" spans="1:7" x14ac:dyDescent="0.35">
      <c r="A75" s="13" t="s">
        <v>489</v>
      </c>
      <c r="B75" s="33" t="s">
        <v>490</v>
      </c>
      <c r="C75" s="33" t="s">
        <v>13</v>
      </c>
      <c r="D75" s="14">
        <v>345000</v>
      </c>
      <c r="E75" s="15">
        <v>4145.87</v>
      </c>
      <c r="F75" s="16">
        <v>2.7000000000000001E-3</v>
      </c>
      <c r="G75" s="16"/>
    </row>
    <row r="76" spans="1:7" x14ac:dyDescent="0.35">
      <c r="A76" s="13" t="s">
        <v>1039</v>
      </c>
      <c r="B76" s="33" t="s">
        <v>1040</v>
      </c>
      <c r="C76" s="33" t="s">
        <v>55</v>
      </c>
      <c r="D76" s="14">
        <v>998400</v>
      </c>
      <c r="E76" s="15">
        <v>4131.38</v>
      </c>
      <c r="F76" s="16">
        <v>2.7000000000000001E-3</v>
      </c>
      <c r="G76" s="16"/>
    </row>
    <row r="77" spans="1:7" x14ac:dyDescent="0.35">
      <c r="A77" s="13" t="s">
        <v>623</v>
      </c>
      <c r="B77" s="33" t="s">
        <v>624</v>
      </c>
      <c r="C77" s="33" t="s">
        <v>103</v>
      </c>
      <c r="D77" s="14">
        <v>220550</v>
      </c>
      <c r="E77" s="15">
        <v>3817.72</v>
      </c>
      <c r="F77" s="16">
        <v>2.5000000000000001E-3</v>
      </c>
      <c r="G77" s="16"/>
    </row>
    <row r="78" spans="1:7" x14ac:dyDescent="0.35">
      <c r="A78" s="13" t="s">
        <v>1314</v>
      </c>
      <c r="B78" s="33" t="s">
        <v>1315</v>
      </c>
      <c r="C78" s="33" t="s">
        <v>63</v>
      </c>
      <c r="D78" s="14">
        <v>345100</v>
      </c>
      <c r="E78" s="15">
        <v>3712.59</v>
      </c>
      <c r="F78" s="16">
        <v>2.3999999999999998E-3</v>
      </c>
      <c r="G78" s="16"/>
    </row>
    <row r="79" spans="1:7" x14ac:dyDescent="0.35">
      <c r="A79" s="13" t="s">
        <v>899</v>
      </c>
      <c r="B79" s="33" t="s">
        <v>900</v>
      </c>
      <c r="C79" s="33" t="s">
        <v>52</v>
      </c>
      <c r="D79" s="14">
        <v>606375</v>
      </c>
      <c r="E79" s="15">
        <v>3661.29</v>
      </c>
      <c r="F79" s="16">
        <v>2.3999999999999998E-3</v>
      </c>
      <c r="G79" s="16"/>
    </row>
    <row r="80" spans="1:7" x14ac:dyDescent="0.35">
      <c r="A80" s="13" t="s">
        <v>999</v>
      </c>
      <c r="B80" s="33" t="s">
        <v>1000</v>
      </c>
      <c r="C80" s="33" t="s">
        <v>13</v>
      </c>
      <c r="D80" s="14">
        <v>2033200</v>
      </c>
      <c r="E80" s="15">
        <v>3579.45</v>
      </c>
      <c r="F80" s="16">
        <v>2.3E-3</v>
      </c>
      <c r="G80" s="16"/>
    </row>
    <row r="81" spans="1:7" x14ac:dyDescent="0.35">
      <c r="A81" s="13" t="s">
        <v>946</v>
      </c>
      <c r="B81" s="33" t="s">
        <v>947</v>
      </c>
      <c r="C81" s="33" t="s">
        <v>119</v>
      </c>
      <c r="D81" s="14">
        <v>3452625</v>
      </c>
      <c r="E81" s="15">
        <v>3474.38</v>
      </c>
      <c r="F81" s="16">
        <v>2.2000000000000001E-3</v>
      </c>
      <c r="G81" s="16"/>
    </row>
    <row r="82" spans="1:7" x14ac:dyDescent="0.35">
      <c r="A82" s="13" t="s">
        <v>592</v>
      </c>
      <c r="B82" s="33" t="s">
        <v>593</v>
      </c>
      <c r="C82" s="33" t="s">
        <v>55</v>
      </c>
      <c r="D82" s="14">
        <v>348000</v>
      </c>
      <c r="E82" s="15">
        <v>3465.73</v>
      </c>
      <c r="F82" s="16">
        <v>2.2000000000000001E-3</v>
      </c>
      <c r="G82" s="16"/>
    </row>
    <row r="83" spans="1:7" x14ac:dyDescent="0.35">
      <c r="A83" s="13" t="s">
        <v>663</v>
      </c>
      <c r="B83" s="33" t="s">
        <v>664</v>
      </c>
      <c r="C83" s="33" t="s">
        <v>39</v>
      </c>
      <c r="D83" s="14">
        <v>42600</v>
      </c>
      <c r="E83" s="15">
        <v>3412.47</v>
      </c>
      <c r="F83" s="16">
        <v>2.2000000000000001E-3</v>
      </c>
      <c r="G83" s="16"/>
    </row>
    <row r="84" spans="1:7" x14ac:dyDescent="0.35">
      <c r="A84" s="13" t="s">
        <v>973</v>
      </c>
      <c r="B84" s="33" t="s">
        <v>974</v>
      </c>
      <c r="C84" s="33" t="s">
        <v>523</v>
      </c>
      <c r="D84" s="14">
        <v>516150</v>
      </c>
      <c r="E84" s="15">
        <v>3378.2</v>
      </c>
      <c r="F84" s="16">
        <v>2.2000000000000001E-3</v>
      </c>
      <c r="G84" s="16"/>
    </row>
    <row r="85" spans="1:7" x14ac:dyDescent="0.35">
      <c r="A85" s="13" t="s">
        <v>112</v>
      </c>
      <c r="B85" s="33" t="s">
        <v>113</v>
      </c>
      <c r="C85" s="33" t="s">
        <v>114</v>
      </c>
      <c r="D85" s="14">
        <v>292050</v>
      </c>
      <c r="E85" s="15">
        <v>3332.29</v>
      </c>
      <c r="F85" s="16">
        <v>2.2000000000000001E-3</v>
      </c>
      <c r="G85" s="16"/>
    </row>
    <row r="86" spans="1:7" x14ac:dyDescent="0.35">
      <c r="A86" s="13" t="s">
        <v>671</v>
      </c>
      <c r="B86" s="33" t="s">
        <v>672</v>
      </c>
      <c r="C86" s="33" t="s">
        <v>537</v>
      </c>
      <c r="D86" s="14">
        <v>140000</v>
      </c>
      <c r="E86" s="15">
        <v>3326.68</v>
      </c>
      <c r="F86" s="16">
        <v>2.2000000000000001E-3</v>
      </c>
      <c r="G86" s="16"/>
    </row>
    <row r="87" spans="1:7" x14ac:dyDescent="0.35">
      <c r="A87" s="13" t="s">
        <v>1047</v>
      </c>
      <c r="B87" s="33" t="s">
        <v>1048</v>
      </c>
      <c r="C87" s="33" t="s">
        <v>1012</v>
      </c>
      <c r="D87" s="14">
        <v>493000</v>
      </c>
      <c r="E87" s="15">
        <v>3288.56</v>
      </c>
      <c r="F87" s="16">
        <v>2.0999999999999999E-3</v>
      </c>
      <c r="G87" s="16"/>
    </row>
    <row r="88" spans="1:7" x14ac:dyDescent="0.35">
      <c r="A88" s="13" t="s">
        <v>930</v>
      </c>
      <c r="B88" s="33" t="s">
        <v>931</v>
      </c>
      <c r="C88" s="33" t="s">
        <v>89</v>
      </c>
      <c r="D88" s="14">
        <v>169500</v>
      </c>
      <c r="E88" s="15">
        <v>3239.48</v>
      </c>
      <c r="F88" s="16">
        <v>2.0999999999999999E-3</v>
      </c>
      <c r="G88" s="16"/>
    </row>
    <row r="89" spans="1:7" x14ac:dyDescent="0.35">
      <c r="A89" s="13" t="s">
        <v>1033</v>
      </c>
      <c r="B89" s="33" t="s">
        <v>1034</v>
      </c>
      <c r="C89" s="33" t="s">
        <v>962</v>
      </c>
      <c r="D89" s="14">
        <v>648750</v>
      </c>
      <c r="E89" s="15">
        <v>3215.53</v>
      </c>
      <c r="F89" s="16">
        <v>2.0999999999999999E-3</v>
      </c>
      <c r="G89" s="16"/>
    </row>
    <row r="90" spans="1:7" x14ac:dyDescent="0.35">
      <c r="A90" s="13" t="s">
        <v>85</v>
      </c>
      <c r="B90" s="33" t="s">
        <v>86</v>
      </c>
      <c r="C90" s="33" t="s">
        <v>63</v>
      </c>
      <c r="D90" s="14">
        <v>50000</v>
      </c>
      <c r="E90" s="15">
        <v>3204.25</v>
      </c>
      <c r="F90" s="16">
        <v>2.0999999999999999E-3</v>
      </c>
      <c r="G90" s="16"/>
    </row>
    <row r="91" spans="1:7" x14ac:dyDescent="0.35">
      <c r="A91" s="13" t="s">
        <v>66</v>
      </c>
      <c r="B91" s="33" t="s">
        <v>67</v>
      </c>
      <c r="C91" s="33" t="s">
        <v>39</v>
      </c>
      <c r="D91" s="14">
        <v>81375</v>
      </c>
      <c r="E91" s="15">
        <v>3148.97</v>
      </c>
      <c r="F91" s="16">
        <v>2E-3</v>
      </c>
      <c r="G91" s="16"/>
    </row>
    <row r="92" spans="1:7" x14ac:dyDescent="0.35">
      <c r="A92" s="13" t="s">
        <v>1001</v>
      </c>
      <c r="B92" s="33" t="s">
        <v>1002</v>
      </c>
      <c r="C92" s="33" t="s">
        <v>523</v>
      </c>
      <c r="D92" s="14">
        <v>430100</v>
      </c>
      <c r="E92" s="15">
        <v>3076.51</v>
      </c>
      <c r="F92" s="16">
        <v>2E-3</v>
      </c>
      <c r="G92" s="16"/>
    </row>
    <row r="93" spans="1:7" x14ac:dyDescent="0.35">
      <c r="A93" s="13" t="s">
        <v>560</v>
      </c>
      <c r="B93" s="33" t="s">
        <v>561</v>
      </c>
      <c r="C93" s="33" t="s">
        <v>562</v>
      </c>
      <c r="D93" s="14">
        <v>1123500</v>
      </c>
      <c r="E93" s="15">
        <v>2976.71</v>
      </c>
      <c r="F93" s="16">
        <v>1.9E-3</v>
      </c>
      <c r="G93" s="16"/>
    </row>
    <row r="94" spans="1:7" x14ac:dyDescent="0.35">
      <c r="A94" s="13" t="s">
        <v>1742</v>
      </c>
      <c r="B94" s="33" t="s">
        <v>1743</v>
      </c>
      <c r="C94" s="33" t="s">
        <v>55</v>
      </c>
      <c r="D94" s="14">
        <v>355550</v>
      </c>
      <c r="E94" s="15">
        <v>2932.4</v>
      </c>
      <c r="F94" s="16">
        <v>1.9E-3</v>
      </c>
      <c r="G94" s="16"/>
    </row>
    <row r="95" spans="1:7" x14ac:dyDescent="0.35">
      <c r="A95" s="13" t="s">
        <v>1017</v>
      </c>
      <c r="B95" s="33" t="s">
        <v>1018</v>
      </c>
      <c r="C95" s="33" t="s">
        <v>22</v>
      </c>
      <c r="D95" s="14">
        <v>1550250</v>
      </c>
      <c r="E95" s="15">
        <v>2906.25</v>
      </c>
      <c r="F95" s="16">
        <v>1.9E-3</v>
      </c>
      <c r="G95" s="16"/>
    </row>
    <row r="96" spans="1:7" x14ac:dyDescent="0.35">
      <c r="A96" s="13" t="s">
        <v>533</v>
      </c>
      <c r="B96" s="33" t="s">
        <v>534</v>
      </c>
      <c r="C96" s="33" t="s">
        <v>501</v>
      </c>
      <c r="D96" s="14">
        <v>210600</v>
      </c>
      <c r="E96" s="15">
        <v>2859.53</v>
      </c>
      <c r="F96" s="16">
        <v>1.9E-3</v>
      </c>
      <c r="G96" s="16"/>
    </row>
    <row r="97" spans="1:7" x14ac:dyDescent="0.35">
      <c r="A97" s="13" t="s">
        <v>932</v>
      </c>
      <c r="B97" s="33" t="s">
        <v>933</v>
      </c>
      <c r="C97" s="33" t="s">
        <v>523</v>
      </c>
      <c r="D97" s="14">
        <v>157200</v>
      </c>
      <c r="E97" s="15">
        <v>2850.66</v>
      </c>
      <c r="F97" s="16">
        <v>1.8E-3</v>
      </c>
      <c r="G97" s="16"/>
    </row>
    <row r="98" spans="1:7" x14ac:dyDescent="0.35">
      <c r="A98" s="13" t="s">
        <v>907</v>
      </c>
      <c r="B98" s="33" t="s">
        <v>908</v>
      </c>
      <c r="C98" s="33" t="s">
        <v>537</v>
      </c>
      <c r="D98" s="14">
        <v>197500</v>
      </c>
      <c r="E98" s="15">
        <v>2759.27</v>
      </c>
      <c r="F98" s="16">
        <v>1.8E-3</v>
      </c>
      <c r="G98" s="16"/>
    </row>
    <row r="99" spans="1:7" x14ac:dyDescent="0.35">
      <c r="A99" s="13" t="s">
        <v>82</v>
      </c>
      <c r="B99" s="33" t="s">
        <v>83</v>
      </c>
      <c r="C99" s="33" t="s">
        <v>84</v>
      </c>
      <c r="D99" s="14">
        <v>177800</v>
      </c>
      <c r="E99" s="15">
        <v>2634.28</v>
      </c>
      <c r="F99" s="16">
        <v>1.6999999999999999E-3</v>
      </c>
      <c r="G99" s="16"/>
    </row>
    <row r="100" spans="1:7" x14ac:dyDescent="0.35">
      <c r="A100" s="13" t="s">
        <v>1153</v>
      </c>
      <c r="B100" s="33" t="s">
        <v>1154</v>
      </c>
      <c r="C100" s="33" t="s">
        <v>29</v>
      </c>
      <c r="D100" s="14">
        <v>511350</v>
      </c>
      <c r="E100" s="15">
        <v>2558.8000000000002</v>
      </c>
      <c r="F100" s="16">
        <v>1.6999999999999999E-3</v>
      </c>
      <c r="G100" s="16"/>
    </row>
    <row r="101" spans="1:7" x14ac:dyDescent="0.35">
      <c r="A101" s="13" t="s">
        <v>115</v>
      </c>
      <c r="B101" s="33" t="s">
        <v>116</v>
      </c>
      <c r="C101" s="33" t="s">
        <v>13</v>
      </c>
      <c r="D101" s="14">
        <v>783900</v>
      </c>
      <c r="E101" s="15">
        <v>2523.77</v>
      </c>
      <c r="F101" s="16">
        <v>1.6000000000000001E-3</v>
      </c>
      <c r="G101" s="16"/>
    </row>
    <row r="102" spans="1:7" x14ac:dyDescent="0.35">
      <c r="A102" s="13" t="s">
        <v>2231</v>
      </c>
      <c r="B102" s="33" t="s">
        <v>2232</v>
      </c>
      <c r="C102" s="33" t="s">
        <v>488</v>
      </c>
      <c r="D102" s="14">
        <v>2697500</v>
      </c>
      <c r="E102" s="15">
        <v>2499.77</v>
      </c>
      <c r="F102" s="16">
        <v>1.6000000000000001E-3</v>
      </c>
      <c r="G102" s="16"/>
    </row>
    <row r="103" spans="1:7" x14ac:dyDescent="0.35">
      <c r="A103" s="13" t="s">
        <v>911</v>
      </c>
      <c r="B103" s="33" t="s">
        <v>912</v>
      </c>
      <c r="C103" s="33" t="s">
        <v>109</v>
      </c>
      <c r="D103" s="14">
        <v>205000</v>
      </c>
      <c r="E103" s="15">
        <v>2495.88</v>
      </c>
      <c r="F103" s="16">
        <v>1.6000000000000001E-3</v>
      </c>
      <c r="G103" s="16"/>
    </row>
    <row r="104" spans="1:7" x14ac:dyDescent="0.35">
      <c r="A104" s="13" t="s">
        <v>2233</v>
      </c>
      <c r="B104" s="33" t="s">
        <v>2234</v>
      </c>
      <c r="C104" s="33" t="s">
        <v>537</v>
      </c>
      <c r="D104" s="14">
        <v>29100</v>
      </c>
      <c r="E104" s="15">
        <v>2320.4299999999998</v>
      </c>
      <c r="F104" s="16">
        <v>1.5E-3</v>
      </c>
      <c r="G104" s="16"/>
    </row>
    <row r="105" spans="1:7" x14ac:dyDescent="0.35">
      <c r="A105" s="13" t="s">
        <v>917</v>
      </c>
      <c r="B105" s="33" t="s">
        <v>918</v>
      </c>
      <c r="C105" s="33" t="s">
        <v>92</v>
      </c>
      <c r="D105" s="14">
        <v>104200</v>
      </c>
      <c r="E105" s="15">
        <v>2318.35</v>
      </c>
      <c r="F105" s="16">
        <v>1.5E-3</v>
      </c>
      <c r="G105" s="16"/>
    </row>
    <row r="106" spans="1:7" x14ac:dyDescent="0.35">
      <c r="A106" s="13" t="s">
        <v>56</v>
      </c>
      <c r="B106" s="33" t="s">
        <v>57</v>
      </c>
      <c r="C106" s="33" t="s">
        <v>29</v>
      </c>
      <c r="D106" s="14">
        <v>17500</v>
      </c>
      <c r="E106" s="15">
        <v>2218.48</v>
      </c>
      <c r="F106" s="16">
        <v>1.4E-3</v>
      </c>
      <c r="G106" s="16"/>
    </row>
    <row r="107" spans="1:7" x14ac:dyDescent="0.35">
      <c r="A107" s="13" t="s">
        <v>1163</v>
      </c>
      <c r="B107" s="33" t="s">
        <v>1164</v>
      </c>
      <c r="C107" s="33" t="s">
        <v>103</v>
      </c>
      <c r="D107" s="14">
        <v>217800</v>
      </c>
      <c r="E107" s="15">
        <v>2152.41</v>
      </c>
      <c r="F107" s="16">
        <v>1.4E-3</v>
      </c>
      <c r="G107" s="16"/>
    </row>
    <row r="108" spans="1:7" x14ac:dyDescent="0.35">
      <c r="A108" s="13" t="s">
        <v>101</v>
      </c>
      <c r="B108" s="33" t="s">
        <v>102</v>
      </c>
      <c r="C108" s="33" t="s">
        <v>103</v>
      </c>
      <c r="D108" s="14">
        <v>152550</v>
      </c>
      <c r="E108" s="15">
        <v>2125.02</v>
      </c>
      <c r="F108" s="16">
        <v>1.4E-3</v>
      </c>
      <c r="G108" s="16"/>
    </row>
    <row r="109" spans="1:7" x14ac:dyDescent="0.35">
      <c r="A109" s="13" t="s">
        <v>579</v>
      </c>
      <c r="B109" s="33" t="s">
        <v>580</v>
      </c>
      <c r="C109" s="33" t="s">
        <v>501</v>
      </c>
      <c r="D109" s="14">
        <v>88550</v>
      </c>
      <c r="E109" s="15">
        <v>2033.55</v>
      </c>
      <c r="F109" s="16">
        <v>1.2999999999999999E-3</v>
      </c>
      <c r="G109" s="16"/>
    </row>
    <row r="110" spans="1:7" x14ac:dyDescent="0.35">
      <c r="A110" s="13" t="s">
        <v>928</v>
      </c>
      <c r="B110" s="33" t="s">
        <v>929</v>
      </c>
      <c r="C110" s="33" t="s">
        <v>562</v>
      </c>
      <c r="D110" s="14">
        <v>4729100</v>
      </c>
      <c r="E110" s="15">
        <v>2017.91</v>
      </c>
      <c r="F110" s="16">
        <v>1.2999999999999999E-3</v>
      </c>
      <c r="G110" s="16"/>
    </row>
    <row r="111" spans="1:7" x14ac:dyDescent="0.35">
      <c r="A111" s="13" t="s">
        <v>997</v>
      </c>
      <c r="B111" s="33" t="s">
        <v>998</v>
      </c>
      <c r="C111" s="33" t="s">
        <v>89</v>
      </c>
      <c r="D111" s="14">
        <v>161150</v>
      </c>
      <c r="E111" s="15">
        <v>1915.27</v>
      </c>
      <c r="F111" s="16">
        <v>1.1999999999999999E-3</v>
      </c>
      <c r="G111" s="16"/>
    </row>
    <row r="112" spans="1:7" x14ac:dyDescent="0.35">
      <c r="A112" s="13" t="s">
        <v>965</v>
      </c>
      <c r="B112" s="33" t="s">
        <v>966</v>
      </c>
      <c r="C112" s="33" t="s">
        <v>63</v>
      </c>
      <c r="D112" s="14">
        <v>457500</v>
      </c>
      <c r="E112" s="15">
        <v>1783.34</v>
      </c>
      <c r="F112" s="16">
        <v>1.1999999999999999E-3</v>
      </c>
      <c r="G112" s="16"/>
    </row>
    <row r="113" spans="1:7" x14ac:dyDescent="0.35">
      <c r="A113" s="13" t="s">
        <v>897</v>
      </c>
      <c r="B113" s="33" t="s">
        <v>898</v>
      </c>
      <c r="C113" s="33" t="s">
        <v>63</v>
      </c>
      <c r="D113" s="14">
        <v>132500</v>
      </c>
      <c r="E113" s="15">
        <v>1704.35</v>
      </c>
      <c r="F113" s="16">
        <v>1.1000000000000001E-3</v>
      </c>
      <c r="G113" s="16"/>
    </row>
    <row r="114" spans="1:7" x14ac:dyDescent="0.35">
      <c r="A114" s="13" t="s">
        <v>905</v>
      </c>
      <c r="B114" s="33" t="s">
        <v>906</v>
      </c>
      <c r="C114" s="33" t="s">
        <v>610</v>
      </c>
      <c r="D114" s="14">
        <v>120400</v>
      </c>
      <c r="E114" s="15">
        <v>1662.48</v>
      </c>
      <c r="F114" s="16">
        <v>1.1000000000000001E-3</v>
      </c>
      <c r="G114" s="16"/>
    </row>
    <row r="115" spans="1:7" x14ac:dyDescent="0.35">
      <c r="A115" s="13" t="s">
        <v>577</v>
      </c>
      <c r="B115" s="33" t="s">
        <v>578</v>
      </c>
      <c r="C115" s="33" t="s">
        <v>501</v>
      </c>
      <c r="D115" s="14">
        <v>134250</v>
      </c>
      <c r="E115" s="15">
        <v>1591.94</v>
      </c>
      <c r="F115" s="16">
        <v>1E-3</v>
      </c>
      <c r="G115" s="16"/>
    </row>
    <row r="116" spans="1:7" x14ac:dyDescent="0.35">
      <c r="A116" s="13" t="s">
        <v>985</v>
      </c>
      <c r="B116" s="33" t="s">
        <v>986</v>
      </c>
      <c r="C116" s="33" t="s">
        <v>89</v>
      </c>
      <c r="D116" s="14">
        <v>282975</v>
      </c>
      <c r="E116" s="15">
        <v>1512.5</v>
      </c>
      <c r="F116" s="16">
        <v>1E-3</v>
      </c>
      <c r="G116" s="16"/>
    </row>
    <row r="117" spans="1:7" x14ac:dyDescent="0.35">
      <c r="A117" s="13" t="s">
        <v>110</v>
      </c>
      <c r="B117" s="33" t="s">
        <v>111</v>
      </c>
      <c r="C117" s="33" t="s">
        <v>52</v>
      </c>
      <c r="D117" s="14">
        <v>163100</v>
      </c>
      <c r="E117" s="15">
        <v>1508.19</v>
      </c>
      <c r="F117" s="16">
        <v>1E-3</v>
      </c>
      <c r="G117" s="16"/>
    </row>
    <row r="118" spans="1:7" x14ac:dyDescent="0.35">
      <c r="A118" s="13" t="s">
        <v>936</v>
      </c>
      <c r="B118" s="33" t="s">
        <v>937</v>
      </c>
      <c r="C118" s="33" t="s">
        <v>84</v>
      </c>
      <c r="D118" s="14">
        <v>126875</v>
      </c>
      <c r="E118" s="15">
        <v>1393.47</v>
      </c>
      <c r="F118" s="16">
        <v>8.9999999999999998E-4</v>
      </c>
      <c r="G118" s="16"/>
    </row>
    <row r="119" spans="1:7" x14ac:dyDescent="0.35">
      <c r="A119" s="13" t="s">
        <v>524</v>
      </c>
      <c r="B119" s="33" t="s">
        <v>525</v>
      </c>
      <c r="C119" s="33" t="s">
        <v>55</v>
      </c>
      <c r="D119" s="14">
        <v>73125</v>
      </c>
      <c r="E119" s="15">
        <v>1265.6500000000001</v>
      </c>
      <c r="F119" s="16">
        <v>8.0000000000000004E-4</v>
      </c>
      <c r="G119" s="16"/>
    </row>
    <row r="120" spans="1:7" x14ac:dyDescent="0.35">
      <c r="A120" s="13" t="s">
        <v>944</v>
      </c>
      <c r="B120" s="33" t="s">
        <v>945</v>
      </c>
      <c r="C120" s="33" t="s">
        <v>44</v>
      </c>
      <c r="D120" s="14">
        <v>462500</v>
      </c>
      <c r="E120" s="15">
        <v>1227.8499999999999</v>
      </c>
      <c r="F120" s="16">
        <v>8.0000000000000004E-4</v>
      </c>
      <c r="G120" s="16"/>
    </row>
    <row r="121" spans="1:7" x14ac:dyDescent="0.35">
      <c r="A121" s="13" t="s">
        <v>486</v>
      </c>
      <c r="B121" s="33" t="s">
        <v>487</v>
      </c>
      <c r="C121" s="33" t="s">
        <v>488</v>
      </c>
      <c r="D121" s="14">
        <v>26775</v>
      </c>
      <c r="E121" s="15">
        <v>1145.51</v>
      </c>
      <c r="F121" s="16">
        <v>6.9999999999999999E-4</v>
      </c>
      <c r="G121" s="16"/>
    </row>
    <row r="122" spans="1:7" x14ac:dyDescent="0.35">
      <c r="A122" s="13" t="s">
        <v>1177</v>
      </c>
      <c r="B122" s="33" t="s">
        <v>1178</v>
      </c>
      <c r="C122" s="33" t="s">
        <v>523</v>
      </c>
      <c r="D122" s="14">
        <v>128100</v>
      </c>
      <c r="E122" s="15">
        <v>1088.08</v>
      </c>
      <c r="F122" s="16">
        <v>6.9999999999999999E-4</v>
      </c>
      <c r="G122" s="16"/>
    </row>
    <row r="123" spans="1:7" x14ac:dyDescent="0.35">
      <c r="A123" s="13" t="s">
        <v>654</v>
      </c>
      <c r="B123" s="33" t="s">
        <v>655</v>
      </c>
      <c r="C123" s="33" t="s">
        <v>13</v>
      </c>
      <c r="D123" s="14">
        <v>1446900</v>
      </c>
      <c r="E123" s="15">
        <v>1063.18</v>
      </c>
      <c r="F123" s="16">
        <v>6.9999999999999999E-4</v>
      </c>
      <c r="G123" s="16"/>
    </row>
    <row r="124" spans="1:7" x14ac:dyDescent="0.35">
      <c r="A124" s="13" t="s">
        <v>506</v>
      </c>
      <c r="B124" s="33" t="s">
        <v>507</v>
      </c>
      <c r="C124" s="33" t="s">
        <v>44</v>
      </c>
      <c r="D124" s="14">
        <v>27000</v>
      </c>
      <c r="E124" s="15">
        <v>1052.8699999999999</v>
      </c>
      <c r="F124" s="16">
        <v>6.9999999999999999E-4</v>
      </c>
      <c r="G124" s="16"/>
    </row>
    <row r="125" spans="1:7" x14ac:dyDescent="0.35">
      <c r="A125" s="13" t="s">
        <v>98</v>
      </c>
      <c r="B125" s="33" t="s">
        <v>99</v>
      </c>
      <c r="C125" s="33" t="s">
        <v>100</v>
      </c>
      <c r="D125" s="14">
        <v>36375</v>
      </c>
      <c r="E125" s="15">
        <v>984.71</v>
      </c>
      <c r="F125" s="16">
        <v>5.9999999999999995E-4</v>
      </c>
      <c r="G125" s="16"/>
    </row>
    <row r="126" spans="1:7" x14ac:dyDescent="0.35">
      <c r="A126" s="13" t="s">
        <v>942</v>
      </c>
      <c r="B126" s="33" t="s">
        <v>943</v>
      </c>
      <c r="C126" s="33" t="s">
        <v>79</v>
      </c>
      <c r="D126" s="14">
        <v>319200</v>
      </c>
      <c r="E126" s="15">
        <v>953.29</v>
      </c>
      <c r="F126" s="16">
        <v>5.9999999999999995E-4</v>
      </c>
      <c r="G126" s="16"/>
    </row>
    <row r="127" spans="1:7" x14ac:dyDescent="0.35">
      <c r="A127" s="13" t="s">
        <v>493</v>
      </c>
      <c r="B127" s="33" t="s">
        <v>494</v>
      </c>
      <c r="C127" s="33" t="s">
        <v>55</v>
      </c>
      <c r="D127" s="14">
        <v>28050</v>
      </c>
      <c r="E127" s="15">
        <v>940.66</v>
      </c>
      <c r="F127" s="16">
        <v>5.9999999999999995E-4</v>
      </c>
      <c r="G127" s="16"/>
    </row>
    <row r="128" spans="1:7" x14ac:dyDescent="0.35">
      <c r="A128" s="13" t="s">
        <v>96</v>
      </c>
      <c r="B128" s="33" t="s">
        <v>97</v>
      </c>
      <c r="C128" s="33" t="s">
        <v>74</v>
      </c>
      <c r="D128" s="14">
        <v>84525</v>
      </c>
      <c r="E128" s="15">
        <v>922.97</v>
      </c>
      <c r="F128" s="16">
        <v>5.9999999999999995E-4</v>
      </c>
      <c r="G128" s="16"/>
    </row>
    <row r="129" spans="1:7" x14ac:dyDescent="0.35">
      <c r="A129" s="13" t="s">
        <v>1045</v>
      </c>
      <c r="B129" s="33" t="s">
        <v>1046</v>
      </c>
      <c r="C129" s="33" t="s">
        <v>29</v>
      </c>
      <c r="D129" s="14">
        <v>46150</v>
      </c>
      <c r="E129" s="15">
        <v>919.77</v>
      </c>
      <c r="F129" s="16">
        <v>5.9999999999999995E-4</v>
      </c>
      <c r="G129" s="16"/>
    </row>
    <row r="130" spans="1:7" x14ac:dyDescent="0.35">
      <c r="A130" s="13" t="s">
        <v>631</v>
      </c>
      <c r="B130" s="33" t="s">
        <v>632</v>
      </c>
      <c r="C130" s="33" t="s">
        <v>537</v>
      </c>
      <c r="D130" s="14">
        <v>8450</v>
      </c>
      <c r="E130" s="15">
        <v>889.62</v>
      </c>
      <c r="F130" s="16">
        <v>5.9999999999999995E-4</v>
      </c>
      <c r="G130" s="16"/>
    </row>
    <row r="131" spans="1:7" x14ac:dyDescent="0.35">
      <c r="A131" s="13" t="s">
        <v>1078</v>
      </c>
      <c r="B131" s="33" t="s">
        <v>1079</v>
      </c>
      <c r="C131" s="33" t="s">
        <v>501</v>
      </c>
      <c r="D131" s="14">
        <v>110500</v>
      </c>
      <c r="E131" s="15">
        <v>852.07</v>
      </c>
      <c r="F131" s="16">
        <v>5.9999999999999995E-4</v>
      </c>
      <c r="G131" s="16"/>
    </row>
    <row r="132" spans="1:7" x14ac:dyDescent="0.35">
      <c r="A132" s="13" t="s">
        <v>528</v>
      </c>
      <c r="B132" s="33" t="s">
        <v>529</v>
      </c>
      <c r="C132" s="33" t="s">
        <v>501</v>
      </c>
      <c r="D132" s="14">
        <v>59150</v>
      </c>
      <c r="E132" s="15">
        <v>821.65</v>
      </c>
      <c r="F132" s="16">
        <v>5.0000000000000001E-4</v>
      </c>
      <c r="G132" s="16"/>
    </row>
    <row r="133" spans="1:7" x14ac:dyDescent="0.35">
      <c r="A133" s="13" t="s">
        <v>667</v>
      </c>
      <c r="B133" s="33" t="s">
        <v>668</v>
      </c>
      <c r="C133" s="33" t="s">
        <v>39</v>
      </c>
      <c r="D133" s="14">
        <v>14250</v>
      </c>
      <c r="E133" s="15">
        <v>813.68</v>
      </c>
      <c r="F133" s="16">
        <v>5.0000000000000001E-4</v>
      </c>
      <c r="G133" s="16"/>
    </row>
    <row r="134" spans="1:7" x14ac:dyDescent="0.35">
      <c r="A134" s="13" t="s">
        <v>1159</v>
      </c>
      <c r="B134" s="33" t="s">
        <v>1160</v>
      </c>
      <c r="C134" s="33" t="s">
        <v>74</v>
      </c>
      <c r="D134" s="14">
        <v>191000</v>
      </c>
      <c r="E134" s="15">
        <v>806.4</v>
      </c>
      <c r="F134" s="16">
        <v>5.0000000000000001E-4</v>
      </c>
      <c r="G134" s="16"/>
    </row>
    <row r="135" spans="1:7" x14ac:dyDescent="0.35">
      <c r="A135" s="13" t="s">
        <v>995</v>
      </c>
      <c r="B135" s="33" t="s">
        <v>996</v>
      </c>
      <c r="C135" s="33" t="s">
        <v>39</v>
      </c>
      <c r="D135" s="14">
        <v>202400</v>
      </c>
      <c r="E135" s="15">
        <v>774.48</v>
      </c>
      <c r="F135" s="16">
        <v>5.0000000000000001E-4</v>
      </c>
      <c r="G135" s="16"/>
    </row>
    <row r="136" spans="1:7" x14ac:dyDescent="0.35">
      <c r="A136" s="13" t="s">
        <v>521</v>
      </c>
      <c r="B136" s="33" t="s">
        <v>522</v>
      </c>
      <c r="C136" s="33" t="s">
        <v>523</v>
      </c>
      <c r="D136" s="14">
        <v>30375</v>
      </c>
      <c r="E136" s="15">
        <v>618.79999999999995</v>
      </c>
      <c r="F136" s="16">
        <v>4.0000000000000002E-4</v>
      </c>
      <c r="G136" s="16"/>
    </row>
    <row r="137" spans="1:7" x14ac:dyDescent="0.35">
      <c r="A137" s="13" t="s">
        <v>952</v>
      </c>
      <c r="B137" s="33" t="s">
        <v>953</v>
      </c>
      <c r="C137" s="33" t="s">
        <v>63</v>
      </c>
      <c r="D137" s="14">
        <v>10375</v>
      </c>
      <c r="E137" s="15">
        <v>585.1</v>
      </c>
      <c r="F137" s="16">
        <v>4.0000000000000002E-4</v>
      </c>
      <c r="G137" s="16"/>
    </row>
    <row r="138" spans="1:7" x14ac:dyDescent="0.35">
      <c r="A138" s="13" t="s">
        <v>540</v>
      </c>
      <c r="B138" s="33" t="s">
        <v>541</v>
      </c>
      <c r="C138" s="33" t="s">
        <v>501</v>
      </c>
      <c r="D138" s="14">
        <v>21700</v>
      </c>
      <c r="E138" s="15">
        <v>572.32000000000005</v>
      </c>
      <c r="F138" s="16">
        <v>4.0000000000000002E-4</v>
      </c>
      <c r="G138" s="16"/>
    </row>
    <row r="139" spans="1:7" x14ac:dyDescent="0.35">
      <c r="A139" s="13" t="s">
        <v>90</v>
      </c>
      <c r="B139" s="33" t="s">
        <v>91</v>
      </c>
      <c r="C139" s="33" t="s">
        <v>92</v>
      </c>
      <c r="D139" s="14">
        <v>13200</v>
      </c>
      <c r="E139" s="15">
        <v>509.06</v>
      </c>
      <c r="F139" s="16">
        <v>2.9999999999999997E-4</v>
      </c>
      <c r="G139" s="16"/>
    </row>
    <row r="140" spans="1:7" x14ac:dyDescent="0.35">
      <c r="A140" s="13" t="s">
        <v>50</v>
      </c>
      <c r="B140" s="33" t="s">
        <v>51</v>
      </c>
      <c r="C140" s="33" t="s">
        <v>52</v>
      </c>
      <c r="D140" s="14">
        <v>138750</v>
      </c>
      <c r="E140" s="15">
        <v>492.01</v>
      </c>
      <c r="F140" s="16">
        <v>2.9999999999999997E-4</v>
      </c>
      <c r="G140" s="16"/>
    </row>
    <row r="141" spans="1:7" x14ac:dyDescent="0.35">
      <c r="A141" s="13" t="s">
        <v>514</v>
      </c>
      <c r="B141" s="33" t="s">
        <v>515</v>
      </c>
      <c r="C141" s="33" t="s">
        <v>89</v>
      </c>
      <c r="D141" s="14">
        <v>362850</v>
      </c>
      <c r="E141" s="15">
        <v>483.82</v>
      </c>
      <c r="F141" s="16">
        <v>2.9999999999999997E-4</v>
      </c>
      <c r="G141" s="16"/>
    </row>
    <row r="142" spans="1:7" x14ac:dyDescent="0.35">
      <c r="A142" s="13" t="s">
        <v>87</v>
      </c>
      <c r="B142" s="33" t="s">
        <v>88</v>
      </c>
      <c r="C142" s="33" t="s">
        <v>89</v>
      </c>
      <c r="D142" s="14">
        <v>17400</v>
      </c>
      <c r="E142" s="15">
        <v>479.09</v>
      </c>
      <c r="F142" s="16">
        <v>2.9999999999999997E-4</v>
      </c>
      <c r="G142" s="16"/>
    </row>
    <row r="143" spans="1:7" x14ac:dyDescent="0.35">
      <c r="A143" s="13" t="s">
        <v>685</v>
      </c>
      <c r="B143" s="33" t="s">
        <v>686</v>
      </c>
      <c r="C143" s="33" t="s">
        <v>100</v>
      </c>
      <c r="D143" s="14">
        <v>42000</v>
      </c>
      <c r="E143" s="15">
        <v>463.51</v>
      </c>
      <c r="F143" s="16">
        <v>2.9999999999999997E-4</v>
      </c>
      <c r="G143" s="16"/>
    </row>
    <row r="144" spans="1:7" x14ac:dyDescent="0.35">
      <c r="A144" s="13" t="s">
        <v>23</v>
      </c>
      <c r="B144" s="33" t="s">
        <v>24</v>
      </c>
      <c r="C144" s="33" t="s">
        <v>19</v>
      </c>
      <c r="D144" s="14">
        <v>23275</v>
      </c>
      <c r="E144" s="15">
        <v>437.41</v>
      </c>
      <c r="F144" s="16">
        <v>2.9999999999999997E-4</v>
      </c>
      <c r="G144" s="16"/>
    </row>
    <row r="145" spans="1:7" x14ac:dyDescent="0.35">
      <c r="A145" s="13" t="s">
        <v>542</v>
      </c>
      <c r="B145" s="33" t="s">
        <v>543</v>
      </c>
      <c r="C145" s="33" t="s">
        <v>13</v>
      </c>
      <c r="D145" s="14">
        <v>140000</v>
      </c>
      <c r="E145" s="15">
        <v>419.79</v>
      </c>
      <c r="F145" s="16">
        <v>2.9999999999999997E-4</v>
      </c>
      <c r="G145" s="16"/>
    </row>
    <row r="146" spans="1:7" x14ac:dyDescent="0.35">
      <c r="A146" s="13" t="s">
        <v>621</v>
      </c>
      <c r="B146" s="33" t="s">
        <v>622</v>
      </c>
      <c r="C146" s="33" t="s">
        <v>103</v>
      </c>
      <c r="D146" s="14">
        <v>24500</v>
      </c>
      <c r="E146" s="15">
        <v>406.36</v>
      </c>
      <c r="F146" s="16">
        <v>2.9999999999999997E-4</v>
      </c>
      <c r="G146" s="16"/>
    </row>
    <row r="147" spans="1:7" x14ac:dyDescent="0.35">
      <c r="A147" s="13" t="s">
        <v>922</v>
      </c>
      <c r="B147" s="33" t="s">
        <v>923</v>
      </c>
      <c r="C147" s="33" t="s">
        <v>13</v>
      </c>
      <c r="D147" s="14">
        <v>41300</v>
      </c>
      <c r="E147" s="15">
        <v>395.14</v>
      </c>
      <c r="F147" s="16">
        <v>2.9999999999999997E-4</v>
      </c>
      <c r="G147" s="16"/>
    </row>
    <row r="148" spans="1:7" x14ac:dyDescent="0.35">
      <c r="A148" s="13" t="s">
        <v>1031</v>
      </c>
      <c r="B148" s="33" t="s">
        <v>1032</v>
      </c>
      <c r="C148" s="33" t="s">
        <v>79</v>
      </c>
      <c r="D148" s="14">
        <v>104400</v>
      </c>
      <c r="E148" s="15">
        <v>394.16</v>
      </c>
      <c r="F148" s="16">
        <v>2.9999999999999997E-4</v>
      </c>
      <c r="G148" s="16"/>
    </row>
    <row r="149" spans="1:7" x14ac:dyDescent="0.35">
      <c r="A149" s="13" t="s">
        <v>596</v>
      </c>
      <c r="B149" s="33" t="s">
        <v>597</v>
      </c>
      <c r="C149" s="33" t="s">
        <v>537</v>
      </c>
      <c r="D149" s="14">
        <v>19500</v>
      </c>
      <c r="E149" s="15">
        <v>378.53</v>
      </c>
      <c r="F149" s="16">
        <v>2.0000000000000001E-4</v>
      </c>
      <c r="G149" s="16"/>
    </row>
    <row r="150" spans="1:7" x14ac:dyDescent="0.35">
      <c r="A150" s="13" t="s">
        <v>575</v>
      </c>
      <c r="B150" s="33" t="s">
        <v>576</v>
      </c>
      <c r="C150" s="33" t="s">
        <v>13</v>
      </c>
      <c r="D150" s="14">
        <v>36000</v>
      </c>
      <c r="E150" s="15">
        <v>356.58</v>
      </c>
      <c r="F150" s="16">
        <v>2.0000000000000001E-4</v>
      </c>
      <c r="G150" s="16"/>
    </row>
    <row r="151" spans="1:7" x14ac:dyDescent="0.35">
      <c r="A151" s="13" t="s">
        <v>695</v>
      </c>
      <c r="B151" s="33" t="s">
        <v>696</v>
      </c>
      <c r="C151" s="33" t="s">
        <v>100</v>
      </c>
      <c r="D151" s="14">
        <v>49500</v>
      </c>
      <c r="E151" s="15">
        <v>335.41</v>
      </c>
      <c r="F151" s="16">
        <v>2.0000000000000001E-4</v>
      </c>
      <c r="G151" s="16"/>
    </row>
    <row r="152" spans="1:7" x14ac:dyDescent="0.35">
      <c r="A152" s="13" t="s">
        <v>104</v>
      </c>
      <c r="B152" s="33" t="s">
        <v>105</v>
      </c>
      <c r="C152" s="33" t="s">
        <v>106</v>
      </c>
      <c r="D152" s="14">
        <v>22000</v>
      </c>
      <c r="E152" s="15">
        <v>328.24</v>
      </c>
      <c r="F152" s="16">
        <v>2.0000000000000001E-4</v>
      </c>
      <c r="G152" s="16"/>
    </row>
    <row r="153" spans="1:7" x14ac:dyDescent="0.35">
      <c r="A153" s="13" t="s">
        <v>954</v>
      </c>
      <c r="B153" s="33" t="s">
        <v>955</v>
      </c>
      <c r="C153" s="33" t="s">
        <v>562</v>
      </c>
      <c r="D153" s="14">
        <v>1250</v>
      </c>
      <c r="E153" s="15">
        <v>319.52999999999997</v>
      </c>
      <c r="F153" s="16">
        <v>2.0000000000000001E-4</v>
      </c>
      <c r="G153" s="16"/>
    </row>
    <row r="154" spans="1:7" x14ac:dyDescent="0.35">
      <c r="A154" s="13" t="s">
        <v>675</v>
      </c>
      <c r="B154" s="33" t="s">
        <v>676</v>
      </c>
      <c r="C154" s="33" t="s">
        <v>100</v>
      </c>
      <c r="D154" s="14">
        <v>11100</v>
      </c>
      <c r="E154" s="15">
        <v>299.54000000000002</v>
      </c>
      <c r="F154" s="16">
        <v>2.0000000000000001E-4</v>
      </c>
      <c r="G154" s="16"/>
    </row>
    <row r="155" spans="1:7" x14ac:dyDescent="0.35">
      <c r="A155" s="13" t="s">
        <v>606</v>
      </c>
      <c r="B155" s="33" t="s">
        <v>607</v>
      </c>
      <c r="C155" s="33" t="s">
        <v>562</v>
      </c>
      <c r="D155" s="14">
        <v>39100</v>
      </c>
      <c r="E155" s="15">
        <v>283.55</v>
      </c>
      <c r="F155" s="16">
        <v>2.0000000000000001E-4</v>
      </c>
      <c r="G155" s="16"/>
    </row>
    <row r="156" spans="1:7" x14ac:dyDescent="0.35">
      <c r="A156" s="13" t="s">
        <v>538</v>
      </c>
      <c r="B156" s="33" t="s">
        <v>539</v>
      </c>
      <c r="C156" s="33" t="s">
        <v>63</v>
      </c>
      <c r="D156" s="14">
        <v>11050</v>
      </c>
      <c r="E156" s="15">
        <v>254.36</v>
      </c>
      <c r="F156" s="16">
        <v>2.0000000000000001E-4</v>
      </c>
      <c r="G156" s="16"/>
    </row>
    <row r="157" spans="1:7" x14ac:dyDescent="0.35">
      <c r="A157" s="13" t="s">
        <v>969</v>
      </c>
      <c r="B157" s="33" t="s">
        <v>970</v>
      </c>
      <c r="C157" s="33" t="s">
        <v>55</v>
      </c>
      <c r="D157" s="14">
        <v>52700</v>
      </c>
      <c r="E157" s="15">
        <v>181.53</v>
      </c>
      <c r="F157" s="16">
        <v>1E-4</v>
      </c>
      <c r="G157" s="16"/>
    </row>
    <row r="158" spans="1:7" x14ac:dyDescent="0.35">
      <c r="A158" s="13" t="s">
        <v>703</v>
      </c>
      <c r="B158" s="33" t="s">
        <v>704</v>
      </c>
      <c r="C158" s="33" t="s">
        <v>100</v>
      </c>
      <c r="D158" s="14">
        <v>77500</v>
      </c>
      <c r="E158" s="15">
        <v>180.73</v>
      </c>
      <c r="F158" s="16">
        <v>1E-4</v>
      </c>
      <c r="G158" s="16"/>
    </row>
    <row r="159" spans="1:7" x14ac:dyDescent="0.35">
      <c r="A159" s="13" t="s">
        <v>565</v>
      </c>
      <c r="B159" s="33" t="s">
        <v>566</v>
      </c>
      <c r="C159" s="33" t="s">
        <v>16</v>
      </c>
      <c r="D159" s="14">
        <v>14375</v>
      </c>
      <c r="E159" s="15">
        <v>178.85</v>
      </c>
      <c r="F159" s="16">
        <v>1E-4</v>
      </c>
      <c r="G159" s="16"/>
    </row>
    <row r="160" spans="1:7" x14ac:dyDescent="0.35">
      <c r="A160" s="13" t="s">
        <v>1080</v>
      </c>
      <c r="B160" s="33" t="s">
        <v>1081</v>
      </c>
      <c r="C160" s="33" t="s">
        <v>55</v>
      </c>
      <c r="D160" s="14">
        <v>1300</v>
      </c>
      <c r="E160" s="15">
        <v>140.44999999999999</v>
      </c>
      <c r="F160" s="16">
        <v>1E-4</v>
      </c>
      <c r="G160" s="16"/>
    </row>
    <row r="161" spans="1:7" x14ac:dyDescent="0.35">
      <c r="A161" s="13" t="s">
        <v>669</v>
      </c>
      <c r="B161" s="33" t="s">
        <v>670</v>
      </c>
      <c r="C161" s="33" t="s">
        <v>556</v>
      </c>
      <c r="D161" s="14">
        <v>2800</v>
      </c>
      <c r="E161" s="15">
        <v>137.15</v>
      </c>
      <c r="F161" s="16">
        <v>1E-4</v>
      </c>
      <c r="G161" s="16"/>
    </row>
    <row r="162" spans="1:7" x14ac:dyDescent="0.35">
      <c r="A162" s="13" t="s">
        <v>552</v>
      </c>
      <c r="B162" s="33" t="s">
        <v>553</v>
      </c>
      <c r="C162" s="33" t="s">
        <v>22</v>
      </c>
      <c r="D162" s="14">
        <v>35550</v>
      </c>
      <c r="E162" s="15">
        <v>137.01</v>
      </c>
      <c r="F162" s="16">
        <v>1E-4</v>
      </c>
      <c r="G162" s="16"/>
    </row>
    <row r="163" spans="1:7" x14ac:dyDescent="0.35">
      <c r="A163" s="13" t="s">
        <v>1055</v>
      </c>
      <c r="B163" s="33" t="s">
        <v>1056</v>
      </c>
      <c r="C163" s="33" t="s">
        <v>1057</v>
      </c>
      <c r="D163" s="14">
        <v>6180</v>
      </c>
      <c r="E163" s="15">
        <v>133.6</v>
      </c>
      <c r="F163" s="16">
        <v>1E-4</v>
      </c>
      <c r="G163" s="16"/>
    </row>
    <row r="164" spans="1:7" x14ac:dyDescent="0.35">
      <c r="A164" s="13" t="s">
        <v>107</v>
      </c>
      <c r="B164" s="33" t="s">
        <v>108</v>
      </c>
      <c r="C164" s="33" t="s">
        <v>109</v>
      </c>
      <c r="D164" s="14">
        <v>21250</v>
      </c>
      <c r="E164" s="15">
        <v>110.18</v>
      </c>
      <c r="F164" s="16">
        <v>1E-4</v>
      </c>
      <c r="G164" s="16"/>
    </row>
    <row r="165" spans="1:7" x14ac:dyDescent="0.35">
      <c r="A165" s="13" t="s">
        <v>550</v>
      </c>
      <c r="B165" s="33" t="s">
        <v>551</v>
      </c>
      <c r="C165" s="33" t="s">
        <v>60</v>
      </c>
      <c r="D165" s="14">
        <v>4200</v>
      </c>
      <c r="E165" s="15">
        <v>98.2</v>
      </c>
      <c r="F165" s="16">
        <v>1E-4</v>
      </c>
      <c r="G165" s="16"/>
    </row>
    <row r="166" spans="1:7" x14ac:dyDescent="0.35">
      <c r="A166" s="13" t="s">
        <v>2235</v>
      </c>
      <c r="B166" s="33" t="s">
        <v>2236</v>
      </c>
      <c r="C166" s="33" t="s">
        <v>100</v>
      </c>
      <c r="D166" s="14">
        <v>71250</v>
      </c>
      <c r="E166" s="15">
        <v>89.52</v>
      </c>
      <c r="F166" s="16">
        <v>1E-4</v>
      </c>
      <c r="G166" s="16"/>
    </row>
    <row r="167" spans="1:7" x14ac:dyDescent="0.35">
      <c r="A167" s="13" t="s">
        <v>938</v>
      </c>
      <c r="B167" s="33" t="s">
        <v>939</v>
      </c>
      <c r="C167" s="33" t="s">
        <v>13</v>
      </c>
      <c r="D167" s="14">
        <v>44250</v>
      </c>
      <c r="E167" s="15">
        <v>89.5</v>
      </c>
      <c r="F167" s="16">
        <v>1E-4</v>
      </c>
      <c r="G167" s="16"/>
    </row>
    <row r="168" spans="1:7" x14ac:dyDescent="0.35">
      <c r="A168" s="13" t="s">
        <v>1157</v>
      </c>
      <c r="B168" s="33" t="s">
        <v>1158</v>
      </c>
      <c r="C168" s="33" t="s">
        <v>562</v>
      </c>
      <c r="D168" s="14">
        <v>2450</v>
      </c>
      <c r="E168" s="15">
        <v>83.76</v>
      </c>
      <c r="F168" s="16">
        <v>1E-4</v>
      </c>
      <c r="G168" s="16"/>
    </row>
    <row r="169" spans="1:7" x14ac:dyDescent="0.35">
      <c r="A169" s="13" t="s">
        <v>1110</v>
      </c>
      <c r="B169" s="33" t="s">
        <v>1111</v>
      </c>
      <c r="C169" s="33" t="s">
        <v>44</v>
      </c>
      <c r="D169" s="14">
        <v>7875</v>
      </c>
      <c r="E169" s="15">
        <v>81.08</v>
      </c>
      <c r="F169" s="16">
        <v>1E-4</v>
      </c>
      <c r="G169" s="16"/>
    </row>
    <row r="170" spans="1:7" x14ac:dyDescent="0.35">
      <c r="A170" s="13" t="s">
        <v>903</v>
      </c>
      <c r="B170" s="33" t="s">
        <v>904</v>
      </c>
      <c r="C170" s="33" t="s">
        <v>562</v>
      </c>
      <c r="D170" s="14">
        <v>1250</v>
      </c>
      <c r="E170" s="15">
        <v>75.91</v>
      </c>
      <c r="F170" s="16">
        <v>0</v>
      </c>
      <c r="G170" s="16"/>
    </row>
    <row r="171" spans="1:7" x14ac:dyDescent="0.35">
      <c r="A171" s="13" t="s">
        <v>915</v>
      </c>
      <c r="B171" s="33" t="s">
        <v>916</v>
      </c>
      <c r="C171" s="33" t="s">
        <v>63</v>
      </c>
      <c r="D171" s="14">
        <v>7200</v>
      </c>
      <c r="E171" s="15">
        <v>66.36</v>
      </c>
      <c r="F171" s="16">
        <v>0</v>
      </c>
      <c r="G171" s="16"/>
    </row>
    <row r="172" spans="1:7" x14ac:dyDescent="0.35">
      <c r="A172" s="13" t="s">
        <v>2237</v>
      </c>
      <c r="B172" s="33" t="s">
        <v>2238</v>
      </c>
      <c r="C172" s="33" t="s">
        <v>537</v>
      </c>
      <c r="D172" s="14">
        <v>9500</v>
      </c>
      <c r="E172" s="15">
        <v>59.65</v>
      </c>
      <c r="F172" s="16">
        <v>0</v>
      </c>
      <c r="G172" s="16"/>
    </row>
    <row r="173" spans="1:7" x14ac:dyDescent="0.35">
      <c r="A173" s="13" t="s">
        <v>971</v>
      </c>
      <c r="B173" s="33" t="s">
        <v>972</v>
      </c>
      <c r="C173" s="33" t="s">
        <v>562</v>
      </c>
      <c r="D173" s="14">
        <v>1925</v>
      </c>
      <c r="E173" s="15">
        <v>52.15</v>
      </c>
      <c r="F173" s="16">
        <v>0</v>
      </c>
      <c r="G173" s="16"/>
    </row>
    <row r="174" spans="1:7" x14ac:dyDescent="0.35">
      <c r="A174" s="13" t="s">
        <v>913</v>
      </c>
      <c r="B174" s="33" t="s">
        <v>914</v>
      </c>
      <c r="C174" s="33" t="s">
        <v>89</v>
      </c>
      <c r="D174" s="14">
        <v>125</v>
      </c>
      <c r="E174" s="15">
        <v>45.53</v>
      </c>
      <c r="F174" s="16">
        <v>0</v>
      </c>
      <c r="G174" s="16"/>
    </row>
    <row r="175" spans="1:7" x14ac:dyDescent="0.35">
      <c r="A175" s="13" t="s">
        <v>1006</v>
      </c>
      <c r="B175" s="33" t="s">
        <v>1007</v>
      </c>
      <c r="C175" s="33" t="s">
        <v>63</v>
      </c>
      <c r="D175" s="14">
        <v>2625</v>
      </c>
      <c r="E175" s="15">
        <v>35.39</v>
      </c>
      <c r="F175" s="16">
        <v>0</v>
      </c>
      <c r="G175" s="16"/>
    </row>
    <row r="176" spans="1:7" x14ac:dyDescent="0.35">
      <c r="A176" s="13" t="s">
        <v>1145</v>
      </c>
      <c r="B176" s="33" t="s">
        <v>1146</v>
      </c>
      <c r="C176" s="33" t="s">
        <v>562</v>
      </c>
      <c r="D176" s="14">
        <v>3450</v>
      </c>
      <c r="E176" s="15">
        <v>25.22</v>
      </c>
      <c r="F176" s="16">
        <v>0</v>
      </c>
      <c r="G176" s="16"/>
    </row>
    <row r="177" spans="1:7" x14ac:dyDescent="0.35">
      <c r="A177" s="13" t="s">
        <v>602</v>
      </c>
      <c r="B177" s="33" t="s">
        <v>603</v>
      </c>
      <c r="C177" s="33" t="s">
        <v>95</v>
      </c>
      <c r="D177" s="14">
        <v>2800</v>
      </c>
      <c r="E177" s="15">
        <v>13.55</v>
      </c>
      <c r="F177" s="16">
        <v>0</v>
      </c>
      <c r="G177" s="16"/>
    </row>
    <row r="178" spans="1:7" x14ac:dyDescent="0.35">
      <c r="A178" s="13" t="s">
        <v>987</v>
      </c>
      <c r="B178" s="33" t="s">
        <v>988</v>
      </c>
      <c r="C178" s="33" t="s">
        <v>79</v>
      </c>
      <c r="D178" s="14">
        <v>6400</v>
      </c>
      <c r="E178" s="15">
        <v>4.82</v>
      </c>
      <c r="F178" s="16">
        <v>0</v>
      </c>
      <c r="G178" s="16"/>
    </row>
    <row r="179" spans="1:7" x14ac:dyDescent="0.35">
      <c r="A179" s="17" t="s">
        <v>120</v>
      </c>
      <c r="B179" s="34"/>
      <c r="C179" s="34"/>
      <c r="D179" s="18"/>
      <c r="E179" s="37">
        <f>SUM(E8:E178)</f>
        <v>1060967.2100000011</v>
      </c>
      <c r="F179" s="38">
        <f>SUM(F8:F178)</f>
        <v>0.68679999999999897</v>
      </c>
      <c r="G179" s="21"/>
    </row>
    <row r="180" spans="1:7" x14ac:dyDescent="0.35">
      <c r="A180" s="17"/>
      <c r="B180" s="34"/>
      <c r="C180" s="34"/>
      <c r="D180" s="18"/>
      <c r="E180" s="41"/>
      <c r="F180" s="21"/>
      <c r="G180" s="21"/>
    </row>
    <row r="181" spans="1:7" x14ac:dyDescent="0.35">
      <c r="A181" s="17"/>
      <c r="B181" s="34"/>
      <c r="C181" s="34"/>
      <c r="D181" s="18"/>
      <c r="E181" s="41"/>
      <c r="F181" s="21"/>
      <c r="G181" s="21"/>
    </row>
    <row r="182" spans="1:7" x14ac:dyDescent="0.35">
      <c r="A182" s="17"/>
      <c r="B182" s="34"/>
      <c r="C182" s="34"/>
      <c r="D182" s="18"/>
      <c r="E182" s="41"/>
      <c r="F182" s="21"/>
      <c r="G182" s="21"/>
    </row>
    <row r="183" spans="1:7" x14ac:dyDescent="0.35">
      <c r="A183" s="59" t="s">
        <v>171</v>
      </c>
      <c r="B183" s="34"/>
      <c r="C183" s="34"/>
      <c r="D183" s="18"/>
      <c r="E183" s="41"/>
      <c r="F183" s="21"/>
      <c r="G183" s="21"/>
    </row>
    <row r="184" spans="1:7" x14ac:dyDescent="0.35">
      <c r="A184" s="59" t="s">
        <v>641</v>
      </c>
      <c r="B184" s="33"/>
      <c r="C184" s="33"/>
      <c r="D184" s="14"/>
      <c r="E184" s="15"/>
      <c r="F184" s="16"/>
      <c r="G184" s="16"/>
    </row>
    <row r="185" spans="1:7" x14ac:dyDescent="0.35">
      <c r="A185" s="59" t="s">
        <v>642</v>
      </c>
      <c r="B185" s="33"/>
      <c r="C185" s="33"/>
      <c r="D185" s="14"/>
      <c r="E185" s="15"/>
      <c r="F185" s="16"/>
      <c r="G185" s="16"/>
    </row>
    <row r="186" spans="1:7" x14ac:dyDescent="0.35">
      <c r="A186" s="13" t="s">
        <v>643</v>
      </c>
      <c r="B186" s="33" t="s">
        <v>644</v>
      </c>
      <c r="C186" s="33" t="s">
        <v>39</v>
      </c>
      <c r="D186" s="14">
        <v>107800</v>
      </c>
      <c r="E186" s="15">
        <v>11.07</v>
      </c>
      <c r="F186" s="16">
        <v>0</v>
      </c>
      <c r="G186" s="16">
        <v>6.3299999999999995E-2</v>
      </c>
    </row>
    <row r="187" spans="1:7" x14ac:dyDescent="0.35">
      <c r="A187" s="17" t="s">
        <v>120</v>
      </c>
      <c r="B187" s="34"/>
      <c r="C187" s="34"/>
      <c r="D187" s="18"/>
      <c r="E187" s="15">
        <v>11.07</v>
      </c>
      <c r="F187" s="16">
        <v>0</v>
      </c>
      <c r="G187" s="21"/>
    </row>
    <row r="188" spans="1:7" x14ac:dyDescent="0.35">
      <c r="A188" s="24" t="s">
        <v>121</v>
      </c>
      <c r="B188" s="35"/>
      <c r="C188" s="35"/>
      <c r="D188" s="25"/>
      <c r="E188" s="37">
        <v>1060978.280000001</v>
      </c>
      <c r="F188" s="38">
        <v>0.68679999999999897</v>
      </c>
      <c r="G188" s="21"/>
    </row>
    <row r="189" spans="1:7" x14ac:dyDescent="0.35">
      <c r="A189" s="13"/>
      <c r="B189" s="33"/>
      <c r="C189" s="33"/>
      <c r="D189" s="14"/>
      <c r="E189" s="15"/>
      <c r="F189" s="16"/>
      <c r="G189" s="16"/>
    </row>
    <row r="190" spans="1:7" x14ac:dyDescent="0.35">
      <c r="A190" s="17" t="s">
        <v>122</v>
      </c>
      <c r="B190" s="33"/>
      <c r="C190" s="33"/>
      <c r="D190" s="14"/>
      <c r="E190" s="15"/>
      <c r="F190" s="16"/>
      <c r="G190" s="16"/>
    </row>
    <row r="191" spans="1:7" x14ac:dyDescent="0.35">
      <c r="A191" s="17" t="s">
        <v>123</v>
      </c>
      <c r="B191" s="33"/>
      <c r="C191" s="33"/>
      <c r="D191" s="14"/>
      <c r="E191" s="15"/>
      <c r="F191" s="16"/>
      <c r="G191" s="16"/>
    </row>
    <row r="192" spans="1:7" x14ac:dyDescent="0.35">
      <c r="A192" s="13" t="s">
        <v>2239</v>
      </c>
      <c r="B192" s="33"/>
      <c r="C192" s="33" t="s">
        <v>79</v>
      </c>
      <c r="D192" s="42">
        <v>-6400</v>
      </c>
      <c r="E192" s="26">
        <v>-4.83</v>
      </c>
      <c r="F192" s="27">
        <v>-3.0000000000000001E-6</v>
      </c>
      <c r="G192" s="16"/>
    </row>
    <row r="193" spans="1:7" x14ac:dyDescent="0.35">
      <c r="A193" s="13" t="s">
        <v>2240</v>
      </c>
      <c r="B193" s="33"/>
      <c r="C193" s="33" t="s">
        <v>95</v>
      </c>
      <c r="D193" s="42">
        <v>-2800</v>
      </c>
      <c r="E193" s="26">
        <v>-13.62</v>
      </c>
      <c r="F193" s="27">
        <v>-7.9999999999999996E-6</v>
      </c>
      <c r="G193" s="16"/>
    </row>
    <row r="194" spans="1:7" x14ac:dyDescent="0.35">
      <c r="A194" s="13" t="s">
        <v>2241</v>
      </c>
      <c r="B194" s="33"/>
      <c r="C194" s="33" t="s">
        <v>562</v>
      </c>
      <c r="D194" s="42">
        <v>-3450</v>
      </c>
      <c r="E194" s="26">
        <v>-25.21</v>
      </c>
      <c r="F194" s="27">
        <v>-1.5999999999999999E-5</v>
      </c>
      <c r="G194" s="16"/>
    </row>
    <row r="195" spans="1:7" x14ac:dyDescent="0.35">
      <c r="A195" s="13" t="s">
        <v>2242</v>
      </c>
      <c r="B195" s="33"/>
      <c r="C195" s="33" t="s">
        <v>63</v>
      </c>
      <c r="D195" s="42">
        <v>-2625</v>
      </c>
      <c r="E195" s="26">
        <v>-35.47</v>
      </c>
      <c r="F195" s="27">
        <v>-2.1999999999999999E-5</v>
      </c>
      <c r="G195" s="16"/>
    </row>
    <row r="196" spans="1:7" x14ac:dyDescent="0.35">
      <c r="A196" s="13" t="s">
        <v>2243</v>
      </c>
      <c r="B196" s="33"/>
      <c r="C196" s="33" t="s">
        <v>89</v>
      </c>
      <c r="D196" s="42">
        <v>-125</v>
      </c>
      <c r="E196" s="26">
        <v>-45.71</v>
      </c>
      <c r="F196" s="27">
        <v>-2.9E-5</v>
      </c>
      <c r="G196" s="16"/>
    </row>
    <row r="197" spans="1:7" x14ac:dyDescent="0.35">
      <c r="A197" s="13" t="s">
        <v>2244</v>
      </c>
      <c r="B197" s="33"/>
      <c r="C197" s="33" t="s">
        <v>562</v>
      </c>
      <c r="D197" s="42">
        <v>-1925</v>
      </c>
      <c r="E197" s="26">
        <v>-52.42</v>
      </c>
      <c r="F197" s="27">
        <v>-3.3000000000000003E-5</v>
      </c>
      <c r="G197" s="16"/>
    </row>
    <row r="198" spans="1:7" x14ac:dyDescent="0.35">
      <c r="A198" s="13" t="s">
        <v>2245</v>
      </c>
      <c r="B198" s="33"/>
      <c r="C198" s="33" t="s">
        <v>537</v>
      </c>
      <c r="D198" s="42">
        <v>-9500</v>
      </c>
      <c r="E198" s="26">
        <v>-59.81</v>
      </c>
      <c r="F198" s="27">
        <v>-3.8000000000000002E-5</v>
      </c>
      <c r="G198" s="16"/>
    </row>
    <row r="199" spans="1:7" x14ac:dyDescent="0.35">
      <c r="A199" s="13" t="s">
        <v>2246</v>
      </c>
      <c r="B199" s="33"/>
      <c r="C199" s="33" t="s">
        <v>63</v>
      </c>
      <c r="D199" s="42">
        <v>-7200</v>
      </c>
      <c r="E199" s="26">
        <v>-66.73</v>
      </c>
      <c r="F199" s="27">
        <v>-4.3000000000000002E-5</v>
      </c>
      <c r="G199" s="16"/>
    </row>
    <row r="200" spans="1:7" x14ac:dyDescent="0.35">
      <c r="A200" s="13" t="s">
        <v>2247</v>
      </c>
      <c r="B200" s="33"/>
      <c r="C200" s="33" t="s">
        <v>562</v>
      </c>
      <c r="D200" s="42">
        <v>-1250</v>
      </c>
      <c r="E200" s="26">
        <v>-76.34</v>
      </c>
      <c r="F200" s="27">
        <v>-4.8999999999999998E-5</v>
      </c>
      <c r="G200" s="16"/>
    </row>
    <row r="201" spans="1:7" x14ac:dyDescent="0.35">
      <c r="A201" s="13" t="s">
        <v>2248</v>
      </c>
      <c r="B201" s="33"/>
      <c r="C201" s="33" t="s">
        <v>44</v>
      </c>
      <c r="D201" s="42">
        <v>-7875</v>
      </c>
      <c r="E201" s="26">
        <v>-81.37</v>
      </c>
      <c r="F201" s="27">
        <v>-5.1999999999999997E-5</v>
      </c>
      <c r="G201" s="16"/>
    </row>
    <row r="202" spans="1:7" x14ac:dyDescent="0.35">
      <c r="A202" s="13" t="s">
        <v>2249</v>
      </c>
      <c r="B202" s="33"/>
      <c r="C202" s="33" t="s">
        <v>562</v>
      </c>
      <c r="D202" s="42">
        <v>-2450</v>
      </c>
      <c r="E202" s="26">
        <v>-83.91</v>
      </c>
      <c r="F202" s="27">
        <v>-5.3999999999999998E-5</v>
      </c>
      <c r="G202" s="16"/>
    </row>
    <row r="203" spans="1:7" x14ac:dyDescent="0.35">
      <c r="A203" s="13" t="s">
        <v>2250</v>
      </c>
      <c r="B203" s="33"/>
      <c r="C203" s="33" t="s">
        <v>100</v>
      </c>
      <c r="D203" s="42">
        <v>-71250</v>
      </c>
      <c r="E203" s="26">
        <v>-89.74</v>
      </c>
      <c r="F203" s="27">
        <v>-5.8E-5</v>
      </c>
      <c r="G203" s="16"/>
    </row>
    <row r="204" spans="1:7" x14ac:dyDescent="0.35">
      <c r="A204" s="13" t="s">
        <v>2251</v>
      </c>
      <c r="B204" s="33"/>
      <c r="C204" s="33" t="s">
        <v>13</v>
      </c>
      <c r="D204" s="42">
        <v>-44250</v>
      </c>
      <c r="E204" s="26">
        <v>-89.85</v>
      </c>
      <c r="F204" s="27">
        <v>-5.8E-5</v>
      </c>
      <c r="G204" s="16"/>
    </row>
    <row r="205" spans="1:7" x14ac:dyDescent="0.35">
      <c r="A205" s="13" t="s">
        <v>2252</v>
      </c>
      <c r="B205" s="33"/>
      <c r="C205" s="33" t="s">
        <v>60</v>
      </c>
      <c r="D205" s="42">
        <v>-4200</v>
      </c>
      <c r="E205" s="26">
        <v>-98.75</v>
      </c>
      <c r="F205" s="27">
        <v>-6.3E-5</v>
      </c>
      <c r="G205" s="16"/>
    </row>
    <row r="206" spans="1:7" x14ac:dyDescent="0.35">
      <c r="A206" s="13" t="s">
        <v>128</v>
      </c>
      <c r="B206" s="33"/>
      <c r="C206" s="33" t="s">
        <v>109</v>
      </c>
      <c r="D206" s="42">
        <v>-21250</v>
      </c>
      <c r="E206" s="26">
        <v>-110.71</v>
      </c>
      <c r="F206" s="27">
        <v>-7.1000000000000005E-5</v>
      </c>
      <c r="G206" s="16"/>
    </row>
    <row r="207" spans="1:7" x14ac:dyDescent="0.35">
      <c r="A207" s="13" t="s">
        <v>2253</v>
      </c>
      <c r="B207" s="33"/>
      <c r="C207" s="33" t="s">
        <v>22</v>
      </c>
      <c r="D207" s="42">
        <v>-35550</v>
      </c>
      <c r="E207" s="26">
        <v>-137.16999999999999</v>
      </c>
      <c r="F207" s="27">
        <v>-8.7999999999999998E-5</v>
      </c>
      <c r="G207" s="16"/>
    </row>
    <row r="208" spans="1:7" x14ac:dyDescent="0.35">
      <c r="A208" s="13" t="s">
        <v>2173</v>
      </c>
      <c r="B208" s="33"/>
      <c r="C208" s="33" t="s">
        <v>556</v>
      </c>
      <c r="D208" s="42">
        <v>-2800</v>
      </c>
      <c r="E208" s="26">
        <v>-137.94999999999999</v>
      </c>
      <c r="F208" s="27">
        <v>-8.8999999999999995E-5</v>
      </c>
      <c r="G208" s="16"/>
    </row>
    <row r="209" spans="1:7" x14ac:dyDescent="0.35">
      <c r="A209" s="13" t="s">
        <v>2254</v>
      </c>
      <c r="B209" s="33"/>
      <c r="C209" s="33" t="s">
        <v>55</v>
      </c>
      <c r="D209" s="42">
        <v>-1300</v>
      </c>
      <c r="E209" s="26">
        <v>-141.13999999999999</v>
      </c>
      <c r="F209" s="27">
        <v>-9.1000000000000003E-5</v>
      </c>
      <c r="G209" s="16"/>
    </row>
    <row r="210" spans="1:7" x14ac:dyDescent="0.35">
      <c r="A210" s="13" t="s">
        <v>2255</v>
      </c>
      <c r="B210" s="33"/>
      <c r="C210" s="33" t="s">
        <v>16</v>
      </c>
      <c r="D210" s="42">
        <v>-14375</v>
      </c>
      <c r="E210" s="26">
        <v>-179.89</v>
      </c>
      <c r="F210" s="27">
        <v>-1.16E-4</v>
      </c>
      <c r="G210" s="16"/>
    </row>
    <row r="211" spans="1:7" x14ac:dyDescent="0.35">
      <c r="A211" s="13" t="s">
        <v>2256</v>
      </c>
      <c r="B211" s="33"/>
      <c r="C211" s="33" t="s">
        <v>100</v>
      </c>
      <c r="D211" s="42">
        <v>-77500</v>
      </c>
      <c r="E211" s="26">
        <v>-180.89</v>
      </c>
      <c r="F211" s="27">
        <v>-1.17E-4</v>
      </c>
      <c r="G211" s="16"/>
    </row>
    <row r="212" spans="1:7" x14ac:dyDescent="0.35">
      <c r="A212" s="13" t="s">
        <v>2257</v>
      </c>
      <c r="B212" s="33"/>
      <c r="C212" s="33" t="s">
        <v>55</v>
      </c>
      <c r="D212" s="42">
        <v>-52700</v>
      </c>
      <c r="E212" s="26">
        <v>-181.92</v>
      </c>
      <c r="F212" s="27">
        <v>-1.17E-4</v>
      </c>
      <c r="G212" s="16"/>
    </row>
    <row r="213" spans="1:7" x14ac:dyDescent="0.35">
      <c r="A213" s="13" t="s">
        <v>2258</v>
      </c>
      <c r="B213" s="33"/>
      <c r="C213" s="33" t="s">
        <v>55</v>
      </c>
      <c r="D213" s="42">
        <v>-49400</v>
      </c>
      <c r="E213" s="26">
        <v>-205.45</v>
      </c>
      <c r="F213" s="27">
        <v>-1.3200000000000001E-4</v>
      </c>
      <c r="G213" s="16"/>
    </row>
    <row r="214" spans="1:7" x14ac:dyDescent="0.35">
      <c r="A214" s="13" t="s">
        <v>2259</v>
      </c>
      <c r="B214" s="33"/>
      <c r="C214" s="33" t="s">
        <v>63</v>
      </c>
      <c r="D214" s="42">
        <v>-11050</v>
      </c>
      <c r="E214" s="26">
        <v>-255.53</v>
      </c>
      <c r="F214" s="27">
        <v>-1.65E-4</v>
      </c>
      <c r="G214" s="16"/>
    </row>
    <row r="215" spans="1:7" x14ac:dyDescent="0.35">
      <c r="A215" s="13" t="s">
        <v>2260</v>
      </c>
      <c r="B215" s="33"/>
      <c r="C215" s="33" t="s">
        <v>562</v>
      </c>
      <c r="D215" s="42">
        <v>-39100</v>
      </c>
      <c r="E215" s="26">
        <v>-285.10000000000002</v>
      </c>
      <c r="F215" s="27">
        <v>-1.84E-4</v>
      </c>
      <c r="G215" s="16"/>
    </row>
    <row r="216" spans="1:7" x14ac:dyDescent="0.35">
      <c r="A216" s="13" t="s">
        <v>2261</v>
      </c>
      <c r="B216" s="33"/>
      <c r="C216" s="33" t="s">
        <v>100</v>
      </c>
      <c r="D216" s="42">
        <v>-11100</v>
      </c>
      <c r="E216" s="26">
        <v>-301.07</v>
      </c>
      <c r="F216" s="27">
        <v>-1.94E-4</v>
      </c>
      <c r="G216" s="16"/>
    </row>
    <row r="217" spans="1:7" x14ac:dyDescent="0.35">
      <c r="A217" s="13" t="s">
        <v>2262</v>
      </c>
      <c r="B217" s="33"/>
      <c r="C217" s="33" t="s">
        <v>19</v>
      </c>
      <c r="D217" s="42">
        <v>-16625</v>
      </c>
      <c r="E217" s="26">
        <v>-316.36</v>
      </c>
      <c r="F217" s="27">
        <v>-2.04E-4</v>
      </c>
      <c r="G217" s="16"/>
    </row>
    <row r="218" spans="1:7" x14ac:dyDescent="0.35">
      <c r="A218" s="13" t="s">
        <v>2263</v>
      </c>
      <c r="B218" s="33"/>
      <c r="C218" s="33" t="s">
        <v>562</v>
      </c>
      <c r="D218" s="42">
        <v>-1250</v>
      </c>
      <c r="E218" s="26">
        <v>-321.02999999999997</v>
      </c>
      <c r="F218" s="27">
        <v>-2.0699999999999999E-4</v>
      </c>
      <c r="G218" s="16"/>
    </row>
    <row r="219" spans="1:7" x14ac:dyDescent="0.35">
      <c r="A219" s="13" t="s">
        <v>129</v>
      </c>
      <c r="B219" s="33"/>
      <c r="C219" s="33" t="s">
        <v>106</v>
      </c>
      <c r="D219" s="42">
        <v>-22000</v>
      </c>
      <c r="E219" s="26">
        <v>-329.85</v>
      </c>
      <c r="F219" s="27">
        <v>-2.13E-4</v>
      </c>
      <c r="G219" s="16"/>
    </row>
    <row r="220" spans="1:7" x14ac:dyDescent="0.35">
      <c r="A220" s="13" t="s">
        <v>2264</v>
      </c>
      <c r="B220" s="33"/>
      <c r="C220" s="33" t="s">
        <v>100</v>
      </c>
      <c r="D220" s="42">
        <v>-49500</v>
      </c>
      <c r="E220" s="26">
        <v>-336.33</v>
      </c>
      <c r="F220" s="27">
        <v>-2.1699999999999999E-4</v>
      </c>
      <c r="G220" s="16"/>
    </row>
    <row r="221" spans="1:7" x14ac:dyDescent="0.35">
      <c r="A221" s="13" t="s">
        <v>2265</v>
      </c>
      <c r="B221" s="33"/>
      <c r="C221" s="33" t="s">
        <v>13</v>
      </c>
      <c r="D221" s="42">
        <v>-36000</v>
      </c>
      <c r="E221" s="26">
        <v>-357.17</v>
      </c>
      <c r="F221" s="27">
        <v>-2.31E-4</v>
      </c>
      <c r="G221" s="16"/>
    </row>
    <row r="222" spans="1:7" x14ac:dyDescent="0.35">
      <c r="A222" s="13" t="s">
        <v>2266</v>
      </c>
      <c r="B222" s="33"/>
      <c r="C222" s="33" t="s">
        <v>537</v>
      </c>
      <c r="D222" s="42">
        <v>-19500</v>
      </c>
      <c r="E222" s="26">
        <v>-379.88</v>
      </c>
      <c r="F222" s="27">
        <v>-2.4499999999999999E-4</v>
      </c>
      <c r="G222" s="16"/>
    </row>
    <row r="223" spans="1:7" x14ac:dyDescent="0.35">
      <c r="A223" s="13" t="s">
        <v>2267</v>
      </c>
      <c r="B223" s="33"/>
      <c r="C223" s="33" t="s">
        <v>13</v>
      </c>
      <c r="D223" s="42">
        <v>-41300</v>
      </c>
      <c r="E223" s="26">
        <v>-395.03</v>
      </c>
      <c r="F223" s="27">
        <v>-2.5500000000000002E-4</v>
      </c>
      <c r="G223" s="16"/>
    </row>
    <row r="224" spans="1:7" x14ac:dyDescent="0.35">
      <c r="A224" s="13" t="s">
        <v>2268</v>
      </c>
      <c r="B224" s="33"/>
      <c r="C224" s="33" t="s">
        <v>79</v>
      </c>
      <c r="D224" s="42">
        <v>-104400</v>
      </c>
      <c r="E224" s="26">
        <v>-395.42</v>
      </c>
      <c r="F224" s="27">
        <v>-2.5500000000000002E-4</v>
      </c>
      <c r="G224" s="16"/>
    </row>
    <row r="225" spans="1:7" x14ac:dyDescent="0.35">
      <c r="A225" s="13" t="s">
        <v>2269</v>
      </c>
      <c r="B225" s="33"/>
      <c r="C225" s="33" t="s">
        <v>103</v>
      </c>
      <c r="D225" s="42">
        <v>-24500</v>
      </c>
      <c r="E225" s="26">
        <v>-408.19</v>
      </c>
      <c r="F225" s="27">
        <v>-2.6400000000000002E-4</v>
      </c>
      <c r="G225" s="16"/>
    </row>
    <row r="226" spans="1:7" x14ac:dyDescent="0.35">
      <c r="A226" s="13" t="s">
        <v>2270</v>
      </c>
      <c r="B226" s="33"/>
      <c r="C226" s="33" t="s">
        <v>13</v>
      </c>
      <c r="D226" s="42">
        <v>-140000</v>
      </c>
      <c r="E226" s="26">
        <v>-420.7</v>
      </c>
      <c r="F226" s="27">
        <v>-2.72E-4</v>
      </c>
      <c r="G226" s="16"/>
    </row>
    <row r="227" spans="1:7" x14ac:dyDescent="0.35">
      <c r="A227" s="13" t="s">
        <v>2271</v>
      </c>
      <c r="B227" s="33"/>
      <c r="C227" s="33" t="s">
        <v>100</v>
      </c>
      <c r="D227" s="42">
        <v>-42000</v>
      </c>
      <c r="E227" s="26">
        <v>-464.65</v>
      </c>
      <c r="F227" s="27">
        <v>-2.9999999999999997E-4</v>
      </c>
      <c r="G227" s="16"/>
    </row>
    <row r="228" spans="1:7" x14ac:dyDescent="0.35">
      <c r="A228" s="13" t="s">
        <v>135</v>
      </c>
      <c r="B228" s="33"/>
      <c r="C228" s="33" t="s">
        <v>89</v>
      </c>
      <c r="D228" s="42">
        <v>-17400</v>
      </c>
      <c r="E228" s="26">
        <v>-479.91</v>
      </c>
      <c r="F228" s="27">
        <v>-3.1E-4</v>
      </c>
      <c r="G228" s="16"/>
    </row>
    <row r="229" spans="1:7" x14ac:dyDescent="0.35">
      <c r="A229" s="13" t="s">
        <v>2272</v>
      </c>
      <c r="B229" s="33"/>
      <c r="C229" s="33" t="s">
        <v>89</v>
      </c>
      <c r="D229" s="42">
        <v>-362850</v>
      </c>
      <c r="E229" s="26">
        <v>-485.97</v>
      </c>
      <c r="F229" s="27">
        <v>-3.1399999999999999E-4</v>
      </c>
      <c r="G229" s="16"/>
    </row>
    <row r="230" spans="1:7" x14ac:dyDescent="0.35">
      <c r="A230" s="13" t="s">
        <v>150</v>
      </c>
      <c r="B230" s="33"/>
      <c r="C230" s="33" t="s">
        <v>52</v>
      </c>
      <c r="D230" s="42">
        <v>-138750</v>
      </c>
      <c r="E230" s="26">
        <v>-494.85</v>
      </c>
      <c r="F230" s="27">
        <v>-3.2000000000000003E-4</v>
      </c>
      <c r="G230" s="16"/>
    </row>
    <row r="231" spans="1:7" x14ac:dyDescent="0.35">
      <c r="A231" s="13" t="s">
        <v>134</v>
      </c>
      <c r="B231" s="33"/>
      <c r="C231" s="33" t="s">
        <v>92</v>
      </c>
      <c r="D231" s="42">
        <v>-13200</v>
      </c>
      <c r="E231" s="26">
        <v>-510.34</v>
      </c>
      <c r="F231" s="27">
        <v>-3.3E-4</v>
      </c>
      <c r="G231" s="16"/>
    </row>
    <row r="232" spans="1:7" x14ac:dyDescent="0.35">
      <c r="A232" s="13" t="s">
        <v>2273</v>
      </c>
      <c r="B232" s="33"/>
      <c r="C232" s="33" t="s">
        <v>501</v>
      </c>
      <c r="D232" s="42">
        <v>-21700</v>
      </c>
      <c r="E232" s="26">
        <v>-573.23</v>
      </c>
      <c r="F232" s="27">
        <v>-3.6999999999999999E-4</v>
      </c>
      <c r="G232" s="16"/>
    </row>
    <row r="233" spans="1:7" x14ac:dyDescent="0.35">
      <c r="A233" s="13" t="s">
        <v>2274</v>
      </c>
      <c r="B233" s="33"/>
      <c r="C233" s="33" t="s">
        <v>63</v>
      </c>
      <c r="D233" s="42">
        <v>-10375</v>
      </c>
      <c r="E233" s="26">
        <v>-588.26</v>
      </c>
      <c r="F233" s="27">
        <v>-3.8000000000000002E-4</v>
      </c>
      <c r="G233" s="16"/>
    </row>
    <row r="234" spans="1:7" x14ac:dyDescent="0.35">
      <c r="A234" s="13" t="s">
        <v>2275</v>
      </c>
      <c r="B234" s="33"/>
      <c r="C234" s="33" t="s">
        <v>523</v>
      </c>
      <c r="D234" s="42">
        <v>-30375</v>
      </c>
      <c r="E234" s="26">
        <v>-621.47</v>
      </c>
      <c r="F234" s="27">
        <v>-4.0200000000000001E-4</v>
      </c>
      <c r="G234" s="16"/>
    </row>
    <row r="235" spans="1:7" x14ac:dyDescent="0.35">
      <c r="A235" s="13" t="s">
        <v>2276</v>
      </c>
      <c r="B235" s="33"/>
      <c r="C235" s="33" t="s">
        <v>39</v>
      </c>
      <c r="D235" s="42">
        <v>-202400</v>
      </c>
      <c r="E235" s="26">
        <v>-778.43</v>
      </c>
      <c r="F235" s="27">
        <v>-5.0299999999999997E-4</v>
      </c>
      <c r="G235" s="16"/>
    </row>
    <row r="236" spans="1:7" x14ac:dyDescent="0.35">
      <c r="A236" s="13" t="s">
        <v>2277</v>
      </c>
      <c r="B236" s="33"/>
      <c r="C236" s="33" t="s">
        <v>74</v>
      </c>
      <c r="D236" s="42">
        <v>-191000</v>
      </c>
      <c r="E236" s="26">
        <v>-809.65</v>
      </c>
      <c r="F236" s="27">
        <v>-5.2300000000000003E-4</v>
      </c>
      <c r="G236" s="16"/>
    </row>
    <row r="237" spans="1:7" x14ac:dyDescent="0.35">
      <c r="A237" s="13" t="s">
        <v>2278</v>
      </c>
      <c r="B237" s="33"/>
      <c r="C237" s="33" t="s">
        <v>39</v>
      </c>
      <c r="D237" s="42">
        <v>-14250</v>
      </c>
      <c r="E237" s="26">
        <v>-818.24</v>
      </c>
      <c r="F237" s="27">
        <v>-5.2899999999999996E-4</v>
      </c>
      <c r="G237" s="16"/>
    </row>
    <row r="238" spans="1:7" x14ac:dyDescent="0.35">
      <c r="A238" s="13" t="s">
        <v>2279</v>
      </c>
      <c r="B238" s="33"/>
      <c r="C238" s="33" t="s">
        <v>501</v>
      </c>
      <c r="D238" s="42">
        <v>-59150</v>
      </c>
      <c r="E238" s="26">
        <v>-819.82</v>
      </c>
      <c r="F238" s="27">
        <v>-5.2999999999999998E-4</v>
      </c>
      <c r="G238" s="16"/>
    </row>
    <row r="239" spans="1:7" x14ac:dyDescent="0.35">
      <c r="A239" s="13" t="s">
        <v>2280</v>
      </c>
      <c r="B239" s="33"/>
      <c r="C239" s="33" t="s">
        <v>501</v>
      </c>
      <c r="D239" s="42">
        <v>-110500</v>
      </c>
      <c r="E239" s="26">
        <v>-854.28</v>
      </c>
      <c r="F239" s="27">
        <v>-5.5199999999999997E-4</v>
      </c>
      <c r="G239" s="16"/>
    </row>
    <row r="240" spans="1:7" x14ac:dyDescent="0.35">
      <c r="A240" s="13" t="s">
        <v>2281</v>
      </c>
      <c r="B240" s="33"/>
      <c r="C240" s="33" t="s">
        <v>537</v>
      </c>
      <c r="D240" s="42">
        <v>-8450</v>
      </c>
      <c r="E240" s="26">
        <v>-892.07</v>
      </c>
      <c r="F240" s="27">
        <v>-5.7700000000000004E-4</v>
      </c>
      <c r="G240" s="16"/>
    </row>
    <row r="241" spans="1:7" x14ac:dyDescent="0.35">
      <c r="A241" s="13" t="s">
        <v>2282</v>
      </c>
      <c r="B241" s="33"/>
      <c r="C241" s="33" t="s">
        <v>29</v>
      </c>
      <c r="D241" s="42">
        <v>-46150</v>
      </c>
      <c r="E241" s="26">
        <v>-920.65</v>
      </c>
      <c r="F241" s="27">
        <v>-5.9500000000000004E-4</v>
      </c>
      <c r="G241" s="16"/>
    </row>
    <row r="242" spans="1:7" x14ac:dyDescent="0.35">
      <c r="A242" s="13" t="s">
        <v>132</v>
      </c>
      <c r="B242" s="33"/>
      <c r="C242" s="33" t="s">
        <v>74</v>
      </c>
      <c r="D242" s="42">
        <v>-84525</v>
      </c>
      <c r="E242" s="26">
        <v>-927.96</v>
      </c>
      <c r="F242" s="27">
        <v>-5.9999999999999995E-4</v>
      </c>
      <c r="G242" s="16"/>
    </row>
    <row r="243" spans="1:7" x14ac:dyDescent="0.35">
      <c r="A243" s="13" t="s">
        <v>2283</v>
      </c>
      <c r="B243" s="33"/>
      <c r="C243" s="33" t="s">
        <v>55</v>
      </c>
      <c r="D243" s="42">
        <v>-28050</v>
      </c>
      <c r="E243" s="26">
        <v>-944.36</v>
      </c>
      <c r="F243" s="27">
        <v>-6.11E-4</v>
      </c>
      <c r="G243" s="16"/>
    </row>
    <row r="244" spans="1:7" x14ac:dyDescent="0.35">
      <c r="A244" s="13" t="s">
        <v>2284</v>
      </c>
      <c r="B244" s="33"/>
      <c r="C244" s="33" t="s">
        <v>79</v>
      </c>
      <c r="D244" s="42">
        <v>-319200</v>
      </c>
      <c r="E244" s="26">
        <v>-958.72</v>
      </c>
      <c r="F244" s="27">
        <v>-6.2E-4</v>
      </c>
      <c r="G244" s="16"/>
    </row>
    <row r="245" spans="1:7" x14ac:dyDescent="0.35">
      <c r="A245" s="13" t="s">
        <v>2285</v>
      </c>
      <c r="B245" s="33"/>
      <c r="C245" s="33" t="s">
        <v>742</v>
      </c>
      <c r="D245" s="42">
        <v>-300200</v>
      </c>
      <c r="E245" s="26">
        <v>-979.25</v>
      </c>
      <c r="F245" s="27">
        <v>-6.3299999999999999E-4</v>
      </c>
      <c r="G245" s="16"/>
    </row>
    <row r="246" spans="1:7" x14ac:dyDescent="0.35">
      <c r="A246" s="13" t="s">
        <v>131</v>
      </c>
      <c r="B246" s="33"/>
      <c r="C246" s="33" t="s">
        <v>100</v>
      </c>
      <c r="D246" s="42">
        <v>-36375</v>
      </c>
      <c r="E246" s="26">
        <v>-984.71</v>
      </c>
      <c r="F246" s="27">
        <v>-6.3699999999999998E-4</v>
      </c>
      <c r="G246" s="16"/>
    </row>
    <row r="247" spans="1:7" x14ac:dyDescent="0.35">
      <c r="A247" s="13" t="s">
        <v>2286</v>
      </c>
      <c r="B247" s="33"/>
      <c r="C247" s="33" t="s">
        <v>44</v>
      </c>
      <c r="D247" s="42">
        <v>-27000</v>
      </c>
      <c r="E247" s="26">
        <v>-1057.83</v>
      </c>
      <c r="F247" s="27">
        <v>-6.8400000000000004E-4</v>
      </c>
      <c r="G247" s="16"/>
    </row>
    <row r="248" spans="1:7" x14ac:dyDescent="0.35">
      <c r="A248" s="13" t="s">
        <v>2175</v>
      </c>
      <c r="B248" s="33"/>
      <c r="C248" s="33" t="s">
        <v>13</v>
      </c>
      <c r="D248" s="42">
        <v>-1446900</v>
      </c>
      <c r="E248" s="26">
        <v>-1066.6500000000001</v>
      </c>
      <c r="F248" s="27">
        <v>-6.8999999999999997E-4</v>
      </c>
      <c r="G248" s="16"/>
    </row>
    <row r="249" spans="1:7" x14ac:dyDescent="0.35">
      <c r="A249" s="13" t="s">
        <v>2287</v>
      </c>
      <c r="B249" s="33"/>
      <c r="C249" s="33" t="s">
        <v>523</v>
      </c>
      <c r="D249" s="42">
        <v>-128100</v>
      </c>
      <c r="E249" s="26">
        <v>-1088.9100000000001</v>
      </c>
      <c r="F249" s="27">
        <v>-7.0399999999999998E-4</v>
      </c>
      <c r="G249" s="16"/>
    </row>
    <row r="250" spans="1:7" x14ac:dyDescent="0.35">
      <c r="A250" s="13" t="s">
        <v>2288</v>
      </c>
      <c r="B250" s="33"/>
      <c r="C250" s="33" t="s">
        <v>488</v>
      </c>
      <c r="D250" s="42">
        <v>-26775</v>
      </c>
      <c r="E250" s="26">
        <v>-1150.3900000000001</v>
      </c>
      <c r="F250" s="27">
        <v>-7.4399999999999998E-4</v>
      </c>
      <c r="G250" s="16"/>
    </row>
    <row r="251" spans="1:7" x14ac:dyDescent="0.35">
      <c r="A251" s="13" t="s">
        <v>2289</v>
      </c>
      <c r="B251" s="33"/>
      <c r="C251" s="33" t="s">
        <v>44</v>
      </c>
      <c r="D251" s="42">
        <v>-462500</v>
      </c>
      <c r="E251" s="26">
        <v>-1230.8499999999999</v>
      </c>
      <c r="F251" s="27">
        <v>-7.9600000000000005E-4</v>
      </c>
      <c r="G251" s="16"/>
    </row>
    <row r="252" spans="1:7" x14ac:dyDescent="0.35">
      <c r="A252" s="13" t="s">
        <v>2290</v>
      </c>
      <c r="B252" s="33"/>
      <c r="C252" s="33" t="s">
        <v>55</v>
      </c>
      <c r="D252" s="42">
        <v>-73125</v>
      </c>
      <c r="E252" s="26">
        <v>-1269.23</v>
      </c>
      <c r="F252" s="27">
        <v>-8.2100000000000001E-4</v>
      </c>
      <c r="G252" s="16"/>
    </row>
    <row r="253" spans="1:7" x14ac:dyDescent="0.35">
      <c r="A253" s="13" t="s">
        <v>2291</v>
      </c>
      <c r="B253" s="33"/>
      <c r="C253" s="33" t="s">
        <v>84</v>
      </c>
      <c r="D253" s="42">
        <v>-126875</v>
      </c>
      <c r="E253" s="26">
        <v>-1397.02</v>
      </c>
      <c r="F253" s="27">
        <v>-9.0399999999999996E-4</v>
      </c>
      <c r="G253" s="16"/>
    </row>
    <row r="254" spans="1:7" x14ac:dyDescent="0.35">
      <c r="A254" s="13" t="s">
        <v>127</v>
      </c>
      <c r="B254" s="33"/>
      <c r="C254" s="33" t="s">
        <v>52</v>
      </c>
      <c r="D254" s="42">
        <v>-163100</v>
      </c>
      <c r="E254" s="26">
        <v>-1516.59</v>
      </c>
      <c r="F254" s="27">
        <v>-9.810000000000001E-4</v>
      </c>
      <c r="G254" s="16"/>
    </row>
    <row r="255" spans="1:7" x14ac:dyDescent="0.35">
      <c r="A255" s="13" t="s">
        <v>2292</v>
      </c>
      <c r="B255" s="33"/>
      <c r="C255" s="33" t="s">
        <v>89</v>
      </c>
      <c r="D255" s="42">
        <v>-282975</v>
      </c>
      <c r="E255" s="26">
        <v>-1516.75</v>
      </c>
      <c r="F255" s="27">
        <v>-9.810000000000001E-4</v>
      </c>
      <c r="G255" s="16"/>
    </row>
    <row r="256" spans="1:7" x14ac:dyDescent="0.35">
      <c r="A256" s="13" t="s">
        <v>2293</v>
      </c>
      <c r="B256" s="33"/>
      <c r="C256" s="33" t="s">
        <v>16</v>
      </c>
      <c r="D256" s="42">
        <v>-916500</v>
      </c>
      <c r="E256" s="26">
        <v>-1535.05</v>
      </c>
      <c r="F256" s="27">
        <v>-9.9299999999999996E-4</v>
      </c>
      <c r="G256" s="16"/>
    </row>
    <row r="257" spans="1:7" x14ac:dyDescent="0.35">
      <c r="A257" s="13" t="s">
        <v>2294</v>
      </c>
      <c r="B257" s="33"/>
      <c r="C257" s="33" t="s">
        <v>501</v>
      </c>
      <c r="D257" s="42">
        <v>-134250</v>
      </c>
      <c r="E257" s="26">
        <v>-1601.07</v>
      </c>
      <c r="F257" s="27">
        <v>-1.036E-3</v>
      </c>
      <c r="G257" s="16"/>
    </row>
    <row r="258" spans="1:7" x14ac:dyDescent="0.35">
      <c r="A258" s="13" t="s">
        <v>2295</v>
      </c>
      <c r="B258" s="33"/>
      <c r="C258" s="33" t="s">
        <v>610</v>
      </c>
      <c r="D258" s="42">
        <v>-120400</v>
      </c>
      <c r="E258" s="26">
        <v>-1668.98</v>
      </c>
      <c r="F258" s="27">
        <v>-1.08E-3</v>
      </c>
      <c r="G258" s="16"/>
    </row>
    <row r="259" spans="1:7" x14ac:dyDescent="0.35">
      <c r="A259" s="13" t="s">
        <v>2296</v>
      </c>
      <c r="B259" s="33"/>
      <c r="C259" s="33" t="s">
        <v>63</v>
      </c>
      <c r="D259" s="42">
        <v>-132500</v>
      </c>
      <c r="E259" s="26">
        <v>-1713.49</v>
      </c>
      <c r="F259" s="27">
        <v>-1.108E-3</v>
      </c>
      <c r="G259" s="16"/>
    </row>
    <row r="260" spans="1:7" x14ac:dyDescent="0.35">
      <c r="A260" s="13" t="s">
        <v>2169</v>
      </c>
      <c r="B260" s="33"/>
      <c r="C260" s="33" t="s">
        <v>63</v>
      </c>
      <c r="D260" s="42">
        <v>-457500</v>
      </c>
      <c r="E260" s="26">
        <v>-1792.94</v>
      </c>
      <c r="F260" s="27">
        <v>-1.16E-3</v>
      </c>
      <c r="G260" s="16"/>
    </row>
    <row r="261" spans="1:7" x14ac:dyDescent="0.35">
      <c r="A261" s="13" t="s">
        <v>2297</v>
      </c>
      <c r="B261" s="33"/>
      <c r="C261" s="33" t="s">
        <v>89</v>
      </c>
      <c r="D261" s="42">
        <v>-161150</v>
      </c>
      <c r="E261" s="26">
        <v>-1922.52</v>
      </c>
      <c r="F261" s="27">
        <v>-1.2440000000000001E-3</v>
      </c>
      <c r="G261" s="16"/>
    </row>
    <row r="262" spans="1:7" x14ac:dyDescent="0.35">
      <c r="A262" s="13" t="s">
        <v>2298</v>
      </c>
      <c r="B262" s="33"/>
      <c r="C262" s="33" t="s">
        <v>562</v>
      </c>
      <c r="D262" s="42">
        <v>-4729100</v>
      </c>
      <c r="E262" s="26">
        <v>-2028.78</v>
      </c>
      <c r="F262" s="27">
        <v>-1.312E-3</v>
      </c>
      <c r="G262" s="16"/>
    </row>
    <row r="263" spans="1:7" x14ac:dyDescent="0.35">
      <c r="A263" s="13" t="s">
        <v>2299</v>
      </c>
      <c r="B263" s="33"/>
      <c r="C263" s="33" t="s">
        <v>501</v>
      </c>
      <c r="D263" s="42">
        <v>-88550</v>
      </c>
      <c r="E263" s="26">
        <v>-2039.04</v>
      </c>
      <c r="F263" s="27">
        <v>-1.3190000000000001E-3</v>
      </c>
      <c r="G263" s="16"/>
    </row>
    <row r="264" spans="1:7" x14ac:dyDescent="0.35">
      <c r="A264" s="13" t="s">
        <v>130</v>
      </c>
      <c r="B264" s="33"/>
      <c r="C264" s="33" t="s">
        <v>103</v>
      </c>
      <c r="D264" s="42">
        <v>-152550</v>
      </c>
      <c r="E264" s="26">
        <v>-2132.19</v>
      </c>
      <c r="F264" s="27">
        <v>-1.379E-3</v>
      </c>
      <c r="G264" s="16"/>
    </row>
    <row r="265" spans="1:7" x14ac:dyDescent="0.35">
      <c r="A265" s="13" t="s">
        <v>2300</v>
      </c>
      <c r="B265" s="33"/>
      <c r="C265" s="33" t="s">
        <v>103</v>
      </c>
      <c r="D265" s="42">
        <v>-217800</v>
      </c>
      <c r="E265" s="26">
        <v>-2164.5</v>
      </c>
      <c r="F265" s="27">
        <v>-1.4E-3</v>
      </c>
      <c r="G265" s="16"/>
    </row>
    <row r="266" spans="1:7" x14ac:dyDescent="0.35">
      <c r="A266" s="13" t="s">
        <v>148</v>
      </c>
      <c r="B266" s="33"/>
      <c r="C266" s="33" t="s">
        <v>29</v>
      </c>
      <c r="D266" s="42">
        <v>-17500</v>
      </c>
      <c r="E266" s="26">
        <v>-2228.63</v>
      </c>
      <c r="F266" s="27">
        <v>-1.4419999999999999E-3</v>
      </c>
      <c r="G266" s="16"/>
    </row>
    <row r="267" spans="1:7" x14ac:dyDescent="0.35">
      <c r="A267" s="13" t="s">
        <v>2301</v>
      </c>
      <c r="B267" s="33"/>
      <c r="C267" s="33" t="s">
        <v>92</v>
      </c>
      <c r="D267" s="42">
        <v>-104200</v>
      </c>
      <c r="E267" s="26">
        <v>-2321.9899999999998</v>
      </c>
      <c r="F267" s="27">
        <v>-1.5020000000000001E-3</v>
      </c>
      <c r="G267" s="16"/>
    </row>
    <row r="268" spans="1:7" x14ac:dyDescent="0.35">
      <c r="A268" s="13" t="s">
        <v>2302</v>
      </c>
      <c r="B268" s="33"/>
      <c r="C268" s="33" t="s">
        <v>537</v>
      </c>
      <c r="D268" s="42">
        <v>-29100</v>
      </c>
      <c r="E268" s="26">
        <v>-2328.58</v>
      </c>
      <c r="F268" s="27">
        <v>-1.506E-3</v>
      </c>
      <c r="G268" s="16"/>
    </row>
    <row r="269" spans="1:7" x14ac:dyDescent="0.35">
      <c r="A269" s="13" t="s">
        <v>2303</v>
      </c>
      <c r="B269" s="33"/>
      <c r="C269" s="33" t="s">
        <v>488</v>
      </c>
      <c r="D269" s="42">
        <v>-2697500</v>
      </c>
      <c r="E269" s="26">
        <v>-2507.6</v>
      </c>
      <c r="F269" s="27">
        <v>-1.622E-3</v>
      </c>
      <c r="G269" s="16"/>
    </row>
    <row r="270" spans="1:7" x14ac:dyDescent="0.35">
      <c r="A270" s="13" t="s">
        <v>2304</v>
      </c>
      <c r="B270" s="33"/>
      <c r="C270" s="33" t="s">
        <v>109</v>
      </c>
      <c r="D270" s="42">
        <v>-205000</v>
      </c>
      <c r="E270" s="26">
        <v>-2509.1999999999998</v>
      </c>
      <c r="F270" s="27">
        <v>-1.6230000000000001E-3</v>
      </c>
      <c r="G270" s="16"/>
    </row>
    <row r="271" spans="1:7" x14ac:dyDescent="0.35">
      <c r="A271" s="13" t="s">
        <v>125</v>
      </c>
      <c r="B271" s="33"/>
      <c r="C271" s="33" t="s">
        <v>13</v>
      </c>
      <c r="D271" s="42">
        <v>-783900</v>
      </c>
      <c r="E271" s="26">
        <v>-2530.4299999999998</v>
      </c>
      <c r="F271" s="27">
        <v>-1.637E-3</v>
      </c>
      <c r="G271" s="16"/>
    </row>
    <row r="272" spans="1:7" x14ac:dyDescent="0.35">
      <c r="A272" s="13" t="s">
        <v>2305</v>
      </c>
      <c r="B272" s="33"/>
      <c r="C272" s="33" t="s">
        <v>29</v>
      </c>
      <c r="D272" s="42">
        <v>-511350</v>
      </c>
      <c r="E272" s="26">
        <v>-2566.7199999999998</v>
      </c>
      <c r="F272" s="27">
        <v>-1.6609999999999999E-3</v>
      </c>
      <c r="G272" s="16"/>
    </row>
    <row r="273" spans="1:7" x14ac:dyDescent="0.35">
      <c r="A273" s="13" t="s">
        <v>137</v>
      </c>
      <c r="B273" s="33"/>
      <c r="C273" s="33" t="s">
        <v>84</v>
      </c>
      <c r="D273" s="42">
        <v>-177800</v>
      </c>
      <c r="E273" s="26">
        <v>-2647.44</v>
      </c>
      <c r="F273" s="27">
        <v>-1.7129999999999999E-3</v>
      </c>
      <c r="G273" s="16"/>
    </row>
    <row r="274" spans="1:7" x14ac:dyDescent="0.35">
      <c r="A274" s="13" t="s">
        <v>2306</v>
      </c>
      <c r="B274" s="33"/>
      <c r="C274" s="33" t="s">
        <v>537</v>
      </c>
      <c r="D274" s="42">
        <v>-197500</v>
      </c>
      <c r="E274" s="26">
        <v>-2774.68</v>
      </c>
      <c r="F274" s="27">
        <v>-1.7949999999999999E-3</v>
      </c>
      <c r="G274" s="16"/>
    </row>
    <row r="275" spans="1:7" x14ac:dyDescent="0.35">
      <c r="A275" s="13" t="s">
        <v>2307</v>
      </c>
      <c r="B275" s="33"/>
      <c r="C275" s="33" t="s">
        <v>523</v>
      </c>
      <c r="D275" s="42">
        <v>-157200</v>
      </c>
      <c r="E275" s="26">
        <v>-2856.8</v>
      </c>
      <c r="F275" s="27">
        <v>-1.848E-3</v>
      </c>
      <c r="G275" s="16"/>
    </row>
    <row r="276" spans="1:7" x14ac:dyDescent="0.35">
      <c r="A276" s="13" t="s">
        <v>2308</v>
      </c>
      <c r="B276" s="33"/>
      <c r="C276" s="33" t="s">
        <v>501</v>
      </c>
      <c r="D276" s="42">
        <v>-210600</v>
      </c>
      <c r="E276" s="26">
        <v>-2874.27</v>
      </c>
      <c r="F276" s="27">
        <v>-1.8600000000000001E-3</v>
      </c>
      <c r="G276" s="16"/>
    </row>
    <row r="277" spans="1:7" x14ac:dyDescent="0.35">
      <c r="A277" s="13" t="s">
        <v>2309</v>
      </c>
      <c r="B277" s="33"/>
      <c r="C277" s="33" t="s">
        <v>22</v>
      </c>
      <c r="D277" s="42">
        <v>-1550250</v>
      </c>
      <c r="E277" s="26">
        <v>-2892.15</v>
      </c>
      <c r="F277" s="27">
        <v>-1.8710000000000001E-3</v>
      </c>
      <c r="G277" s="16"/>
    </row>
    <row r="278" spans="1:7" x14ac:dyDescent="0.35">
      <c r="A278" s="13" t="s">
        <v>2310</v>
      </c>
      <c r="B278" s="33"/>
      <c r="C278" s="33" t="s">
        <v>55</v>
      </c>
      <c r="D278" s="42">
        <v>-355550</v>
      </c>
      <c r="E278" s="26">
        <v>-2953.38</v>
      </c>
      <c r="F278" s="27">
        <v>-1.9109999999999999E-3</v>
      </c>
      <c r="G278" s="16"/>
    </row>
    <row r="279" spans="1:7" x14ac:dyDescent="0.35">
      <c r="A279" s="13" t="s">
        <v>2311</v>
      </c>
      <c r="B279" s="33"/>
      <c r="C279" s="33" t="s">
        <v>562</v>
      </c>
      <c r="D279" s="42">
        <v>-1123500</v>
      </c>
      <c r="E279" s="26">
        <v>-2993.57</v>
      </c>
      <c r="F279" s="27">
        <v>-1.9369999999999999E-3</v>
      </c>
      <c r="G279" s="16"/>
    </row>
    <row r="280" spans="1:7" x14ac:dyDescent="0.35">
      <c r="A280" s="13" t="s">
        <v>2312</v>
      </c>
      <c r="B280" s="33"/>
      <c r="C280" s="33" t="s">
        <v>523</v>
      </c>
      <c r="D280" s="42">
        <v>-430100</v>
      </c>
      <c r="E280" s="26">
        <v>-3094.57</v>
      </c>
      <c r="F280" s="27">
        <v>-2.0019999999999999E-3</v>
      </c>
      <c r="G280" s="16"/>
    </row>
    <row r="281" spans="1:7" x14ac:dyDescent="0.35">
      <c r="A281" s="13" t="s">
        <v>144</v>
      </c>
      <c r="B281" s="33"/>
      <c r="C281" s="33" t="s">
        <v>39</v>
      </c>
      <c r="D281" s="42">
        <v>-81375</v>
      </c>
      <c r="E281" s="26">
        <v>-3164.35</v>
      </c>
      <c r="F281" s="27">
        <v>-2.0470000000000002E-3</v>
      </c>
      <c r="G281" s="16"/>
    </row>
    <row r="282" spans="1:7" x14ac:dyDescent="0.35">
      <c r="A282" s="13" t="s">
        <v>136</v>
      </c>
      <c r="B282" s="33"/>
      <c r="C282" s="33" t="s">
        <v>63</v>
      </c>
      <c r="D282" s="42">
        <v>-50000</v>
      </c>
      <c r="E282" s="26">
        <v>-3220.25</v>
      </c>
      <c r="F282" s="27">
        <v>-2.0830000000000002E-3</v>
      </c>
      <c r="G282" s="16"/>
    </row>
    <row r="283" spans="1:7" x14ac:dyDescent="0.35">
      <c r="A283" s="13" t="s">
        <v>2313</v>
      </c>
      <c r="B283" s="33"/>
      <c r="C283" s="33" t="s">
        <v>962</v>
      </c>
      <c r="D283" s="42">
        <v>-648750</v>
      </c>
      <c r="E283" s="26">
        <v>-3222.34</v>
      </c>
      <c r="F283" s="27">
        <v>-2.085E-3</v>
      </c>
      <c r="G283" s="16"/>
    </row>
    <row r="284" spans="1:7" x14ac:dyDescent="0.35">
      <c r="A284" s="13" t="s">
        <v>2314</v>
      </c>
      <c r="B284" s="33"/>
      <c r="C284" s="33" t="s">
        <v>89</v>
      </c>
      <c r="D284" s="42">
        <v>-169500</v>
      </c>
      <c r="E284" s="26">
        <v>-3247.62</v>
      </c>
      <c r="F284" s="27">
        <v>-2.101E-3</v>
      </c>
      <c r="G284" s="16"/>
    </row>
    <row r="285" spans="1:7" x14ac:dyDescent="0.35">
      <c r="A285" s="13" t="s">
        <v>2315</v>
      </c>
      <c r="B285" s="33"/>
      <c r="C285" s="33" t="s">
        <v>1012</v>
      </c>
      <c r="D285" s="42">
        <v>-493000</v>
      </c>
      <c r="E285" s="26">
        <v>-3307.29</v>
      </c>
      <c r="F285" s="27">
        <v>-2.14E-3</v>
      </c>
      <c r="G285" s="16"/>
    </row>
    <row r="286" spans="1:7" x14ac:dyDescent="0.35">
      <c r="A286" s="13" t="s">
        <v>2316</v>
      </c>
      <c r="B286" s="33"/>
      <c r="C286" s="33" t="s">
        <v>537</v>
      </c>
      <c r="D286" s="42">
        <v>-140000</v>
      </c>
      <c r="E286" s="26">
        <v>-3345.58</v>
      </c>
      <c r="F286" s="27">
        <v>-2.1649999999999998E-3</v>
      </c>
      <c r="G286" s="16"/>
    </row>
    <row r="287" spans="1:7" x14ac:dyDescent="0.35">
      <c r="A287" s="13" t="s">
        <v>126</v>
      </c>
      <c r="B287" s="33"/>
      <c r="C287" s="33" t="s">
        <v>114</v>
      </c>
      <c r="D287" s="42">
        <v>-292050</v>
      </c>
      <c r="E287" s="26">
        <v>-3351.27</v>
      </c>
      <c r="F287" s="27">
        <v>-2.1679999999999998E-3</v>
      </c>
      <c r="G287" s="16"/>
    </row>
    <row r="288" spans="1:7" x14ac:dyDescent="0.35">
      <c r="A288" s="13" t="s">
        <v>2317</v>
      </c>
      <c r="B288" s="33"/>
      <c r="C288" s="33" t="s">
        <v>523</v>
      </c>
      <c r="D288" s="42">
        <v>-516150</v>
      </c>
      <c r="E288" s="26">
        <v>-3397.3</v>
      </c>
      <c r="F288" s="27">
        <v>-2.1979999999999999E-3</v>
      </c>
      <c r="G288" s="16"/>
    </row>
    <row r="289" spans="1:7" x14ac:dyDescent="0.35">
      <c r="A289" s="13" t="s">
        <v>2318</v>
      </c>
      <c r="B289" s="33"/>
      <c r="C289" s="33" t="s">
        <v>39</v>
      </c>
      <c r="D289" s="42">
        <v>-42600</v>
      </c>
      <c r="E289" s="26">
        <v>-3429.94</v>
      </c>
      <c r="F289" s="27">
        <v>-2.2190000000000001E-3</v>
      </c>
      <c r="G289" s="16"/>
    </row>
    <row r="290" spans="1:7" x14ac:dyDescent="0.35">
      <c r="A290" s="13" t="s">
        <v>2319</v>
      </c>
      <c r="B290" s="33"/>
      <c r="C290" s="33" t="s">
        <v>119</v>
      </c>
      <c r="D290" s="42">
        <v>-3452625</v>
      </c>
      <c r="E290" s="26">
        <v>-3479.21</v>
      </c>
      <c r="F290" s="27">
        <v>-2.251E-3</v>
      </c>
      <c r="G290" s="16"/>
    </row>
    <row r="291" spans="1:7" x14ac:dyDescent="0.35">
      <c r="A291" s="13" t="s">
        <v>2320</v>
      </c>
      <c r="B291" s="33"/>
      <c r="C291" s="33" t="s">
        <v>55</v>
      </c>
      <c r="D291" s="42">
        <v>-348000</v>
      </c>
      <c r="E291" s="26">
        <v>-3484.35</v>
      </c>
      <c r="F291" s="27">
        <v>-2.2539999999999999E-3</v>
      </c>
      <c r="G291" s="16"/>
    </row>
    <row r="292" spans="1:7" x14ac:dyDescent="0.35">
      <c r="A292" s="13" t="s">
        <v>2321</v>
      </c>
      <c r="B292" s="33"/>
      <c r="C292" s="33" t="s">
        <v>13</v>
      </c>
      <c r="D292" s="42">
        <v>-2033200</v>
      </c>
      <c r="E292" s="26">
        <v>-3594.9</v>
      </c>
      <c r="F292" s="27">
        <v>-2.3259999999999999E-3</v>
      </c>
      <c r="G292" s="16"/>
    </row>
    <row r="293" spans="1:7" x14ac:dyDescent="0.35">
      <c r="A293" s="13" t="s">
        <v>2322</v>
      </c>
      <c r="B293" s="33"/>
      <c r="C293" s="33" t="s">
        <v>52</v>
      </c>
      <c r="D293" s="42">
        <v>-606375</v>
      </c>
      <c r="E293" s="26">
        <v>-3681.61</v>
      </c>
      <c r="F293" s="27">
        <v>-2.382E-3</v>
      </c>
      <c r="G293" s="16"/>
    </row>
    <row r="294" spans="1:7" x14ac:dyDescent="0.35">
      <c r="A294" s="13" t="s">
        <v>2323</v>
      </c>
      <c r="B294" s="33"/>
      <c r="C294" s="33" t="s">
        <v>63</v>
      </c>
      <c r="D294" s="42">
        <v>-345100</v>
      </c>
      <c r="E294" s="26">
        <v>-3731.05</v>
      </c>
      <c r="F294" s="27">
        <v>-2.4139999999999999E-3</v>
      </c>
      <c r="G294" s="16"/>
    </row>
    <row r="295" spans="1:7" x14ac:dyDescent="0.35">
      <c r="A295" s="13" t="s">
        <v>2324</v>
      </c>
      <c r="B295" s="33"/>
      <c r="C295" s="33" t="s">
        <v>103</v>
      </c>
      <c r="D295" s="42">
        <v>-220550</v>
      </c>
      <c r="E295" s="26">
        <v>-3835.14</v>
      </c>
      <c r="F295" s="27">
        <v>-2.4810000000000001E-3</v>
      </c>
      <c r="G295" s="16"/>
    </row>
    <row r="296" spans="1:7" x14ac:dyDescent="0.35">
      <c r="A296" s="13" t="s">
        <v>2325</v>
      </c>
      <c r="B296" s="33"/>
      <c r="C296" s="33" t="s">
        <v>55</v>
      </c>
      <c r="D296" s="42">
        <v>-949000</v>
      </c>
      <c r="E296" s="26">
        <v>-3921.27</v>
      </c>
      <c r="F296" s="27">
        <v>-2.5370000000000002E-3</v>
      </c>
      <c r="G296" s="16"/>
    </row>
    <row r="297" spans="1:7" x14ac:dyDescent="0.35">
      <c r="A297" s="13" t="s">
        <v>2326</v>
      </c>
      <c r="B297" s="33"/>
      <c r="C297" s="33" t="s">
        <v>13</v>
      </c>
      <c r="D297" s="42">
        <v>-345000</v>
      </c>
      <c r="E297" s="26">
        <v>-4168.6400000000003</v>
      </c>
      <c r="F297" s="27">
        <v>-2.6970000000000002E-3</v>
      </c>
      <c r="G297" s="16"/>
    </row>
    <row r="298" spans="1:7" x14ac:dyDescent="0.35">
      <c r="A298" s="13" t="s">
        <v>2327</v>
      </c>
      <c r="B298" s="33"/>
      <c r="C298" s="33" t="s">
        <v>13</v>
      </c>
      <c r="D298" s="42">
        <v>-2286000</v>
      </c>
      <c r="E298" s="26">
        <v>-4179.49</v>
      </c>
      <c r="F298" s="27">
        <v>-2.7039999999999998E-3</v>
      </c>
      <c r="G298" s="16"/>
    </row>
    <row r="299" spans="1:7" x14ac:dyDescent="0.35">
      <c r="A299" s="13" t="s">
        <v>2328</v>
      </c>
      <c r="B299" s="33"/>
      <c r="C299" s="33" t="s">
        <v>742</v>
      </c>
      <c r="D299" s="42">
        <v>-1341400</v>
      </c>
      <c r="E299" s="26">
        <v>-4348.82</v>
      </c>
      <c r="F299" s="27">
        <v>-2.8140000000000001E-3</v>
      </c>
      <c r="G299" s="16"/>
    </row>
    <row r="300" spans="1:7" x14ac:dyDescent="0.35">
      <c r="A300" s="13" t="s">
        <v>2329</v>
      </c>
      <c r="B300" s="33"/>
      <c r="C300" s="33" t="s">
        <v>63</v>
      </c>
      <c r="D300" s="42">
        <v>-254800</v>
      </c>
      <c r="E300" s="26">
        <v>-4450.8500000000004</v>
      </c>
      <c r="F300" s="27">
        <v>-2.8800000000000002E-3</v>
      </c>
      <c r="G300" s="16"/>
    </row>
    <row r="301" spans="1:7" x14ac:dyDescent="0.35">
      <c r="A301" s="13" t="s">
        <v>2330</v>
      </c>
      <c r="B301" s="33"/>
      <c r="C301" s="33" t="s">
        <v>74</v>
      </c>
      <c r="D301" s="42">
        <v>-58750</v>
      </c>
      <c r="E301" s="26">
        <v>-4609.2299999999996</v>
      </c>
      <c r="F301" s="27">
        <v>-2.9819999999999998E-3</v>
      </c>
      <c r="G301" s="16"/>
    </row>
    <row r="302" spans="1:7" x14ac:dyDescent="0.35">
      <c r="A302" s="13" t="s">
        <v>2331</v>
      </c>
      <c r="B302" s="33"/>
      <c r="C302" s="33" t="s">
        <v>55</v>
      </c>
      <c r="D302" s="42">
        <v>-233000</v>
      </c>
      <c r="E302" s="26">
        <v>-4665.83</v>
      </c>
      <c r="F302" s="27">
        <v>-3.019E-3</v>
      </c>
      <c r="G302" s="16"/>
    </row>
    <row r="303" spans="1:7" x14ac:dyDescent="0.35">
      <c r="A303" s="13" t="s">
        <v>124</v>
      </c>
      <c r="B303" s="33"/>
      <c r="C303" s="33" t="s">
        <v>119</v>
      </c>
      <c r="D303" s="42">
        <v>-318725</v>
      </c>
      <c r="E303" s="26">
        <v>-4873.62</v>
      </c>
      <c r="F303" s="27">
        <v>-3.153E-3</v>
      </c>
      <c r="G303" s="16"/>
    </row>
    <row r="304" spans="1:7" x14ac:dyDescent="0.35">
      <c r="A304" s="13" t="s">
        <v>2332</v>
      </c>
      <c r="B304" s="33"/>
      <c r="C304" s="33" t="s">
        <v>537</v>
      </c>
      <c r="D304" s="42">
        <v>-1203200</v>
      </c>
      <c r="E304" s="26">
        <v>-4945.75</v>
      </c>
      <c r="F304" s="27">
        <v>-3.2000000000000002E-3</v>
      </c>
      <c r="G304" s="16"/>
    </row>
    <row r="305" spans="1:7" x14ac:dyDescent="0.35">
      <c r="A305" s="13" t="s">
        <v>2333</v>
      </c>
      <c r="B305" s="33"/>
      <c r="C305" s="33" t="s">
        <v>79</v>
      </c>
      <c r="D305" s="42">
        <v>-1315500</v>
      </c>
      <c r="E305" s="26">
        <v>-5041</v>
      </c>
      <c r="F305" s="27">
        <v>-3.2620000000000001E-3</v>
      </c>
      <c r="G305" s="16"/>
    </row>
    <row r="306" spans="1:7" x14ac:dyDescent="0.35">
      <c r="A306" s="13" t="s">
        <v>2334</v>
      </c>
      <c r="B306" s="33"/>
      <c r="C306" s="33" t="s">
        <v>55</v>
      </c>
      <c r="D306" s="42">
        <v>-1794000</v>
      </c>
      <c r="E306" s="26">
        <v>-5106.62</v>
      </c>
      <c r="F306" s="27">
        <v>-3.3040000000000001E-3</v>
      </c>
      <c r="G306" s="16"/>
    </row>
    <row r="307" spans="1:7" x14ac:dyDescent="0.35">
      <c r="A307" s="13" t="s">
        <v>2335</v>
      </c>
      <c r="B307" s="33"/>
      <c r="C307" s="33" t="s">
        <v>55</v>
      </c>
      <c r="D307" s="42">
        <v>-959000</v>
      </c>
      <c r="E307" s="26">
        <v>-5173.33</v>
      </c>
      <c r="F307" s="27">
        <v>-3.3470000000000001E-3</v>
      </c>
      <c r="G307" s="16"/>
    </row>
    <row r="308" spans="1:7" x14ac:dyDescent="0.35">
      <c r="A308" s="13" t="s">
        <v>2336</v>
      </c>
      <c r="B308" s="33"/>
      <c r="C308" s="33" t="s">
        <v>89</v>
      </c>
      <c r="D308" s="42">
        <v>-1571400</v>
      </c>
      <c r="E308" s="26">
        <v>-5266.55</v>
      </c>
      <c r="F308" s="27">
        <v>-3.408E-3</v>
      </c>
      <c r="G308" s="16"/>
    </row>
    <row r="309" spans="1:7" x14ac:dyDescent="0.35">
      <c r="A309" s="13" t="s">
        <v>145</v>
      </c>
      <c r="B309" s="33"/>
      <c r="C309" s="33" t="s">
        <v>55</v>
      </c>
      <c r="D309" s="42">
        <v>-509025</v>
      </c>
      <c r="E309" s="26">
        <v>-5517.83</v>
      </c>
      <c r="F309" s="27">
        <v>-3.5699999999999998E-3</v>
      </c>
      <c r="G309" s="16"/>
    </row>
    <row r="310" spans="1:7" x14ac:dyDescent="0.35">
      <c r="A310" s="13" t="s">
        <v>2337</v>
      </c>
      <c r="B310" s="33"/>
      <c r="C310" s="33" t="s">
        <v>537</v>
      </c>
      <c r="D310" s="42">
        <v>-134400</v>
      </c>
      <c r="E310" s="26">
        <v>-5832.02</v>
      </c>
      <c r="F310" s="27">
        <v>-3.774E-3</v>
      </c>
      <c r="G310" s="16"/>
    </row>
    <row r="311" spans="1:7" x14ac:dyDescent="0.35">
      <c r="A311" s="13" t="s">
        <v>2338</v>
      </c>
      <c r="B311" s="33"/>
      <c r="C311" s="33" t="s">
        <v>55</v>
      </c>
      <c r="D311" s="42">
        <v>-3249525</v>
      </c>
      <c r="E311" s="26">
        <v>-6061.99</v>
      </c>
      <c r="F311" s="27">
        <v>-3.9220000000000001E-3</v>
      </c>
      <c r="G311" s="16"/>
    </row>
    <row r="312" spans="1:7" x14ac:dyDescent="0.35">
      <c r="A312" s="13" t="s">
        <v>2339</v>
      </c>
      <c r="B312" s="33"/>
      <c r="C312" s="33" t="s">
        <v>556</v>
      </c>
      <c r="D312" s="42">
        <v>-274050</v>
      </c>
      <c r="E312" s="26">
        <v>-6142.28</v>
      </c>
      <c r="F312" s="27">
        <v>-3.9740000000000001E-3</v>
      </c>
      <c r="G312" s="16"/>
    </row>
    <row r="313" spans="1:7" x14ac:dyDescent="0.35">
      <c r="A313" s="13" t="s">
        <v>2340</v>
      </c>
      <c r="B313" s="33"/>
      <c r="C313" s="33" t="s">
        <v>610</v>
      </c>
      <c r="D313" s="42">
        <v>-1364625</v>
      </c>
      <c r="E313" s="26">
        <v>-6190.62</v>
      </c>
      <c r="F313" s="27">
        <v>-4.006E-3</v>
      </c>
      <c r="G313" s="16"/>
    </row>
    <row r="314" spans="1:7" x14ac:dyDescent="0.35">
      <c r="A314" s="13" t="s">
        <v>141</v>
      </c>
      <c r="B314" s="33"/>
      <c r="C314" s="33" t="s">
        <v>74</v>
      </c>
      <c r="D314" s="42">
        <v>-656425</v>
      </c>
      <c r="E314" s="26">
        <v>-6214.38</v>
      </c>
      <c r="F314" s="27">
        <v>-4.0210000000000003E-3</v>
      </c>
      <c r="G314" s="16"/>
    </row>
    <row r="315" spans="1:7" x14ac:dyDescent="0.35">
      <c r="A315" s="13" t="s">
        <v>2166</v>
      </c>
      <c r="B315" s="33"/>
      <c r="C315" s="33" t="s">
        <v>55</v>
      </c>
      <c r="D315" s="42">
        <v>-4265600</v>
      </c>
      <c r="E315" s="26">
        <v>-6413.33</v>
      </c>
      <c r="F315" s="27">
        <v>-4.15E-3</v>
      </c>
      <c r="G315" s="16"/>
    </row>
    <row r="316" spans="1:7" x14ac:dyDescent="0.35">
      <c r="A316" s="13" t="s">
        <v>2341</v>
      </c>
      <c r="B316" s="33"/>
      <c r="C316" s="33" t="s">
        <v>106</v>
      </c>
      <c r="D316" s="42">
        <v>-48300</v>
      </c>
      <c r="E316" s="26">
        <v>-6556.24</v>
      </c>
      <c r="F316" s="27">
        <v>-4.2420000000000001E-3</v>
      </c>
      <c r="G316" s="16"/>
    </row>
    <row r="317" spans="1:7" x14ac:dyDescent="0.35">
      <c r="A317" s="13" t="s">
        <v>2342</v>
      </c>
      <c r="B317" s="33"/>
      <c r="C317" s="33" t="s">
        <v>962</v>
      </c>
      <c r="D317" s="42">
        <v>-1518900</v>
      </c>
      <c r="E317" s="26">
        <v>-6602.66</v>
      </c>
      <c r="F317" s="27">
        <v>-4.2719999999999998E-3</v>
      </c>
      <c r="G317" s="16"/>
    </row>
    <row r="318" spans="1:7" x14ac:dyDescent="0.35">
      <c r="A318" s="13" t="s">
        <v>2343</v>
      </c>
      <c r="B318" s="33"/>
      <c r="C318" s="33" t="s">
        <v>114</v>
      </c>
      <c r="D318" s="42">
        <v>-1326600</v>
      </c>
      <c r="E318" s="26">
        <v>-6742.44</v>
      </c>
      <c r="F318" s="27">
        <v>-4.3629999999999997E-3</v>
      </c>
      <c r="G318" s="16"/>
    </row>
    <row r="319" spans="1:7" x14ac:dyDescent="0.35">
      <c r="A319" s="13" t="s">
        <v>2344</v>
      </c>
      <c r="B319" s="33"/>
      <c r="C319" s="33" t="s">
        <v>537</v>
      </c>
      <c r="D319" s="42">
        <v>-2662200</v>
      </c>
      <c r="E319" s="26">
        <v>-6883.65</v>
      </c>
      <c r="F319" s="27">
        <v>-4.4539999999999996E-3</v>
      </c>
      <c r="G319" s="16"/>
    </row>
    <row r="320" spans="1:7" x14ac:dyDescent="0.35">
      <c r="A320" s="13" t="s">
        <v>2345</v>
      </c>
      <c r="B320" s="33"/>
      <c r="C320" s="33" t="s">
        <v>583</v>
      </c>
      <c r="D320" s="42">
        <v>-1079935</v>
      </c>
      <c r="E320" s="26">
        <v>-6899.7</v>
      </c>
      <c r="F320" s="27">
        <v>-4.4650000000000002E-3</v>
      </c>
      <c r="G320" s="16"/>
    </row>
    <row r="321" spans="1:7" x14ac:dyDescent="0.35">
      <c r="A321" s="13" t="s">
        <v>2346</v>
      </c>
      <c r="B321" s="33"/>
      <c r="C321" s="33" t="s">
        <v>532</v>
      </c>
      <c r="D321" s="42">
        <v>-546500</v>
      </c>
      <c r="E321" s="26">
        <v>-7096.85</v>
      </c>
      <c r="F321" s="27">
        <v>-4.5919999999999997E-3</v>
      </c>
      <c r="G321" s="16"/>
    </row>
    <row r="322" spans="1:7" x14ac:dyDescent="0.35">
      <c r="A322" s="13" t="s">
        <v>2347</v>
      </c>
      <c r="B322" s="33"/>
      <c r="C322" s="33" t="s">
        <v>562</v>
      </c>
      <c r="D322" s="42">
        <v>-7882875</v>
      </c>
      <c r="E322" s="26">
        <v>-7285.35</v>
      </c>
      <c r="F322" s="27">
        <v>-4.7140000000000003E-3</v>
      </c>
      <c r="G322" s="16"/>
    </row>
    <row r="323" spans="1:7" x14ac:dyDescent="0.35">
      <c r="A323" s="13" t="s">
        <v>2348</v>
      </c>
      <c r="B323" s="33"/>
      <c r="C323" s="33" t="s">
        <v>13</v>
      </c>
      <c r="D323" s="42">
        <v>-2273300</v>
      </c>
      <c r="E323" s="26">
        <v>-7309.8</v>
      </c>
      <c r="F323" s="27">
        <v>-4.7299999999999998E-3</v>
      </c>
      <c r="G323" s="16"/>
    </row>
    <row r="324" spans="1:7" x14ac:dyDescent="0.35">
      <c r="A324" s="13" t="s">
        <v>2171</v>
      </c>
      <c r="B324" s="33"/>
      <c r="C324" s="33" t="s">
        <v>962</v>
      </c>
      <c r="D324" s="42">
        <v>-153150</v>
      </c>
      <c r="E324" s="26">
        <v>-7413.38</v>
      </c>
      <c r="F324" s="27">
        <v>-4.797E-3</v>
      </c>
      <c r="G324" s="16"/>
    </row>
    <row r="325" spans="1:7" x14ac:dyDescent="0.35">
      <c r="A325" s="13" t="s">
        <v>2349</v>
      </c>
      <c r="B325" s="33"/>
      <c r="C325" s="33" t="s">
        <v>742</v>
      </c>
      <c r="D325" s="42">
        <v>-5096700</v>
      </c>
      <c r="E325" s="26">
        <v>-8673.0499999999993</v>
      </c>
      <c r="F325" s="27">
        <v>-5.6119999999999998E-3</v>
      </c>
      <c r="G325" s="16"/>
    </row>
    <row r="326" spans="1:7" x14ac:dyDescent="0.35">
      <c r="A326" s="13" t="s">
        <v>2350</v>
      </c>
      <c r="B326" s="33"/>
      <c r="C326" s="33" t="s">
        <v>79</v>
      </c>
      <c r="D326" s="42">
        <v>-1775000</v>
      </c>
      <c r="E326" s="26">
        <v>-8677.98</v>
      </c>
      <c r="F326" s="27">
        <v>-5.6150000000000002E-3</v>
      </c>
      <c r="G326" s="16"/>
    </row>
    <row r="327" spans="1:7" x14ac:dyDescent="0.35">
      <c r="A327" s="13" t="s">
        <v>2351</v>
      </c>
      <c r="B327" s="33"/>
      <c r="C327" s="33" t="s">
        <v>13</v>
      </c>
      <c r="D327" s="42">
        <v>-931000</v>
      </c>
      <c r="E327" s="26">
        <v>-8953.89</v>
      </c>
      <c r="F327" s="27">
        <v>-5.7939999999999997E-3</v>
      </c>
      <c r="G327" s="16"/>
    </row>
    <row r="328" spans="1:7" x14ac:dyDescent="0.35">
      <c r="A328" s="13" t="s">
        <v>2352</v>
      </c>
      <c r="B328" s="33"/>
      <c r="C328" s="33" t="s">
        <v>103</v>
      </c>
      <c r="D328" s="42">
        <v>-1485825</v>
      </c>
      <c r="E328" s="26">
        <v>-8999.64</v>
      </c>
      <c r="F328" s="27">
        <v>-5.8240000000000002E-3</v>
      </c>
      <c r="G328" s="16"/>
    </row>
    <row r="329" spans="1:7" x14ac:dyDescent="0.35">
      <c r="A329" s="13" t="s">
        <v>158</v>
      </c>
      <c r="B329" s="33"/>
      <c r="C329" s="33" t="s">
        <v>32</v>
      </c>
      <c r="D329" s="42">
        <v>-238200</v>
      </c>
      <c r="E329" s="26">
        <v>-9372.2199999999993</v>
      </c>
      <c r="F329" s="27">
        <v>-6.0650000000000001E-3</v>
      </c>
      <c r="G329" s="16"/>
    </row>
    <row r="330" spans="1:7" x14ac:dyDescent="0.35">
      <c r="A330" s="13" t="s">
        <v>157</v>
      </c>
      <c r="B330" s="33"/>
      <c r="C330" s="33" t="s">
        <v>32</v>
      </c>
      <c r="D330" s="42">
        <v>-2143200</v>
      </c>
      <c r="E330" s="26">
        <v>-9520.09</v>
      </c>
      <c r="F330" s="27">
        <v>-6.1599999999999997E-3</v>
      </c>
      <c r="G330" s="16"/>
    </row>
    <row r="331" spans="1:7" x14ac:dyDescent="0.35">
      <c r="A331" s="13" t="s">
        <v>2353</v>
      </c>
      <c r="B331" s="33"/>
      <c r="C331" s="33" t="s">
        <v>13</v>
      </c>
      <c r="D331" s="42">
        <v>-7728000</v>
      </c>
      <c r="E331" s="26">
        <v>-10041.76</v>
      </c>
      <c r="F331" s="27">
        <v>-6.4980000000000003E-3</v>
      </c>
      <c r="G331" s="16"/>
    </row>
    <row r="332" spans="1:7" x14ac:dyDescent="0.35">
      <c r="A332" s="13" t="s">
        <v>2354</v>
      </c>
      <c r="B332" s="33"/>
      <c r="C332" s="33" t="s">
        <v>55</v>
      </c>
      <c r="D332" s="42">
        <v>-2955400</v>
      </c>
      <c r="E332" s="26">
        <v>-10357.200000000001</v>
      </c>
      <c r="F332" s="27">
        <v>-6.7019999999999996E-3</v>
      </c>
      <c r="G332" s="16"/>
    </row>
    <row r="333" spans="1:7" x14ac:dyDescent="0.35">
      <c r="A333" s="13" t="s">
        <v>2355</v>
      </c>
      <c r="B333" s="33"/>
      <c r="C333" s="33" t="s">
        <v>114</v>
      </c>
      <c r="D333" s="42">
        <v>-1332000</v>
      </c>
      <c r="E333" s="26">
        <v>-10558.1</v>
      </c>
      <c r="F333" s="27">
        <v>-6.8320000000000004E-3</v>
      </c>
      <c r="G333" s="16"/>
    </row>
    <row r="334" spans="1:7" x14ac:dyDescent="0.35">
      <c r="A334" s="13" t="s">
        <v>143</v>
      </c>
      <c r="B334" s="33"/>
      <c r="C334" s="33" t="s">
        <v>16</v>
      </c>
      <c r="D334" s="42">
        <v>-5005000</v>
      </c>
      <c r="E334" s="26">
        <v>-10685.68</v>
      </c>
      <c r="F334" s="27">
        <v>-6.9150000000000001E-3</v>
      </c>
      <c r="G334" s="16"/>
    </row>
    <row r="335" spans="1:7" x14ac:dyDescent="0.35">
      <c r="A335" s="13" t="s">
        <v>2356</v>
      </c>
      <c r="B335" s="33"/>
      <c r="C335" s="33" t="s">
        <v>13</v>
      </c>
      <c r="D335" s="42">
        <v>-6891750</v>
      </c>
      <c r="E335" s="26">
        <v>-10906.88</v>
      </c>
      <c r="F335" s="27">
        <v>-7.058E-3</v>
      </c>
      <c r="G335" s="16"/>
    </row>
    <row r="336" spans="1:7" x14ac:dyDescent="0.35">
      <c r="A336" s="13" t="s">
        <v>2172</v>
      </c>
      <c r="B336" s="33"/>
      <c r="C336" s="33" t="s">
        <v>1057</v>
      </c>
      <c r="D336" s="42">
        <v>-503670</v>
      </c>
      <c r="E336" s="26">
        <v>-10945.25</v>
      </c>
      <c r="F336" s="27">
        <v>-7.0829999999999999E-3</v>
      </c>
      <c r="G336" s="16"/>
    </row>
    <row r="337" spans="1:7" x14ac:dyDescent="0.35">
      <c r="A337" s="13" t="s">
        <v>155</v>
      </c>
      <c r="B337" s="33"/>
      <c r="C337" s="33" t="s">
        <v>39</v>
      </c>
      <c r="D337" s="42">
        <v>-322600</v>
      </c>
      <c r="E337" s="26">
        <v>-11016.47</v>
      </c>
      <c r="F337" s="27">
        <v>-7.1289999999999999E-3</v>
      </c>
      <c r="G337" s="16"/>
    </row>
    <row r="338" spans="1:7" x14ac:dyDescent="0.35">
      <c r="A338" s="13" t="s">
        <v>2357</v>
      </c>
      <c r="B338" s="33"/>
      <c r="C338" s="33" t="s">
        <v>39</v>
      </c>
      <c r="D338" s="42">
        <v>-74650</v>
      </c>
      <c r="E338" s="26">
        <v>-11151.96</v>
      </c>
      <c r="F338" s="27">
        <v>-7.2160000000000002E-3</v>
      </c>
      <c r="G338" s="16"/>
    </row>
    <row r="339" spans="1:7" x14ac:dyDescent="0.35">
      <c r="A339" s="13" t="s">
        <v>2174</v>
      </c>
      <c r="B339" s="33"/>
      <c r="C339" s="33" t="s">
        <v>556</v>
      </c>
      <c r="D339" s="42">
        <v>-129500</v>
      </c>
      <c r="E339" s="26">
        <v>-11181.03</v>
      </c>
      <c r="F339" s="27">
        <v>-7.2350000000000001E-3</v>
      </c>
      <c r="G339" s="16"/>
    </row>
    <row r="340" spans="1:7" x14ac:dyDescent="0.35">
      <c r="A340" s="13" t="s">
        <v>156</v>
      </c>
      <c r="B340" s="33"/>
      <c r="C340" s="33" t="s">
        <v>13</v>
      </c>
      <c r="D340" s="42">
        <v>-2682000</v>
      </c>
      <c r="E340" s="26">
        <v>-11200.03</v>
      </c>
      <c r="F340" s="27">
        <v>-7.2480000000000001E-3</v>
      </c>
      <c r="G340" s="16"/>
    </row>
    <row r="341" spans="1:7" x14ac:dyDescent="0.35">
      <c r="A341" s="13" t="s">
        <v>2358</v>
      </c>
      <c r="B341" s="33"/>
      <c r="C341" s="33" t="s">
        <v>532</v>
      </c>
      <c r="D341" s="42">
        <v>-189250</v>
      </c>
      <c r="E341" s="26">
        <v>-11425.02</v>
      </c>
      <c r="F341" s="27">
        <v>-7.3930000000000003E-3</v>
      </c>
      <c r="G341" s="16"/>
    </row>
    <row r="342" spans="1:7" x14ac:dyDescent="0.35">
      <c r="A342" s="13" t="s">
        <v>2168</v>
      </c>
      <c r="B342" s="33"/>
      <c r="C342" s="33" t="s">
        <v>79</v>
      </c>
      <c r="D342" s="42">
        <v>-1241400</v>
      </c>
      <c r="E342" s="26">
        <v>-11796.4</v>
      </c>
      <c r="F342" s="27">
        <v>-7.633E-3</v>
      </c>
      <c r="G342" s="16"/>
    </row>
    <row r="343" spans="1:7" x14ac:dyDescent="0.35">
      <c r="A343" s="13" t="s">
        <v>152</v>
      </c>
      <c r="B343" s="33"/>
      <c r="C343" s="33" t="s">
        <v>13</v>
      </c>
      <c r="D343" s="42">
        <v>-56788600</v>
      </c>
      <c r="E343" s="26">
        <v>-11806.35</v>
      </c>
      <c r="F343" s="27">
        <v>-7.6400000000000001E-3</v>
      </c>
      <c r="G343" s="16"/>
    </row>
    <row r="344" spans="1:7" x14ac:dyDescent="0.35">
      <c r="A344" s="13" t="s">
        <v>133</v>
      </c>
      <c r="B344" s="33"/>
      <c r="C344" s="33" t="s">
        <v>95</v>
      </c>
      <c r="D344" s="42">
        <v>-4376250</v>
      </c>
      <c r="E344" s="26">
        <v>-12275.38</v>
      </c>
      <c r="F344" s="27">
        <v>-7.9430000000000004E-3</v>
      </c>
      <c r="G344" s="16"/>
    </row>
    <row r="345" spans="1:7" x14ac:dyDescent="0.35">
      <c r="A345" s="13" t="s">
        <v>2359</v>
      </c>
      <c r="B345" s="33"/>
      <c r="C345" s="33" t="s">
        <v>19</v>
      </c>
      <c r="D345" s="42">
        <v>-2743800</v>
      </c>
      <c r="E345" s="26">
        <v>-12548.77</v>
      </c>
      <c r="F345" s="27">
        <v>-8.1200000000000005E-3</v>
      </c>
      <c r="G345" s="16"/>
    </row>
    <row r="346" spans="1:7" x14ac:dyDescent="0.35">
      <c r="A346" s="13" t="s">
        <v>154</v>
      </c>
      <c r="B346" s="33"/>
      <c r="C346" s="33" t="s">
        <v>22</v>
      </c>
      <c r="D346" s="42">
        <v>-2857275</v>
      </c>
      <c r="E346" s="26">
        <v>-12552.01</v>
      </c>
      <c r="F346" s="27">
        <v>-8.1220000000000007E-3</v>
      </c>
      <c r="G346" s="16"/>
    </row>
    <row r="347" spans="1:7" x14ac:dyDescent="0.35">
      <c r="A347" s="13" t="s">
        <v>146</v>
      </c>
      <c r="B347" s="33"/>
      <c r="C347" s="33" t="s">
        <v>63</v>
      </c>
      <c r="D347" s="42">
        <v>-1067550</v>
      </c>
      <c r="E347" s="26">
        <v>-13103.11</v>
      </c>
      <c r="F347" s="27">
        <v>-8.4790000000000004E-3</v>
      </c>
      <c r="G347" s="16"/>
    </row>
    <row r="348" spans="1:7" x14ac:dyDescent="0.35">
      <c r="A348" s="13" t="s">
        <v>139</v>
      </c>
      <c r="B348" s="33"/>
      <c r="C348" s="33" t="s">
        <v>79</v>
      </c>
      <c r="D348" s="42">
        <v>-1316925</v>
      </c>
      <c r="E348" s="26">
        <v>-13372.06</v>
      </c>
      <c r="F348" s="27">
        <v>-8.6529999999999992E-3</v>
      </c>
      <c r="G348" s="16"/>
    </row>
    <row r="349" spans="1:7" x14ac:dyDescent="0.35">
      <c r="A349" s="13" t="s">
        <v>159</v>
      </c>
      <c r="B349" s="33"/>
      <c r="C349" s="33" t="s">
        <v>29</v>
      </c>
      <c r="D349" s="42">
        <v>-506000</v>
      </c>
      <c r="E349" s="26">
        <v>-14243.39</v>
      </c>
      <c r="F349" s="27">
        <v>-9.2169999999999995E-3</v>
      </c>
      <c r="G349" s="16"/>
    </row>
    <row r="350" spans="1:7" x14ac:dyDescent="0.35">
      <c r="A350" s="13" t="s">
        <v>149</v>
      </c>
      <c r="B350" s="33"/>
      <c r="C350" s="33" t="s">
        <v>55</v>
      </c>
      <c r="D350" s="42">
        <v>-5590650</v>
      </c>
      <c r="E350" s="26">
        <v>-14340.02</v>
      </c>
      <c r="F350" s="27">
        <v>-9.2800000000000001E-3</v>
      </c>
      <c r="G350" s="16"/>
    </row>
    <row r="351" spans="1:7" x14ac:dyDescent="0.35">
      <c r="A351" s="13" t="s">
        <v>161</v>
      </c>
      <c r="B351" s="33"/>
      <c r="C351" s="33" t="s">
        <v>19</v>
      </c>
      <c r="D351" s="42">
        <v>-857375</v>
      </c>
      <c r="E351" s="26">
        <v>-16203.53</v>
      </c>
      <c r="F351" s="27">
        <v>-1.0486000000000001E-2</v>
      </c>
      <c r="G351" s="16"/>
    </row>
    <row r="352" spans="1:7" x14ac:dyDescent="0.35">
      <c r="A352" s="13" t="s">
        <v>2360</v>
      </c>
      <c r="B352" s="33"/>
      <c r="C352" s="33" t="s">
        <v>100</v>
      </c>
      <c r="D352" s="42">
        <v>-781250</v>
      </c>
      <c r="E352" s="26">
        <v>-19140.63</v>
      </c>
      <c r="F352" s="27">
        <v>-1.2385999999999999E-2</v>
      </c>
      <c r="G352" s="16"/>
    </row>
    <row r="353" spans="1:7" x14ac:dyDescent="0.35">
      <c r="A353" s="13" t="s">
        <v>140</v>
      </c>
      <c r="B353" s="33"/>
      <c r="C353" s="33" t="s">
        <v>13</v>
      </c>
      <c r="D353" s="42">
        <v>-1452500</v>
      </c>
      <c r="E353" s="26">
        <v>-20210.09</v>
      </c>
      <c r="F353" s="27">
        <v>-1.3077999999999999E-2</v>
      </c>
      <c r="G353" s="16"/>
    </row>
    <row r="354" spans="1:7" x14ac:dyDescent="0.35">
      <c r="A354" s="13" t="s">
        <v>138</v>
      </c>
      <c r="B354" s="33"/>
      <c r="C354" s="33" t="s">
        <v>63</v>
      </c>
      <c r="D354" s="42">
        <v>-991500</v>
      </c>
      <c r="E354" s="26">
        <v>-21311.3</v>
      </c>
      <c r="F354" s="27">
        <v>-1.3790999999999999E-2</v>
      </c>
      <c r="G354" s="16"/>
    </row>
    <row r="355" spans="1:7" x14ac:dyDescent="0.35">
      <c r="A355" s="13" t="s">
        <v>147</v>
      </c>
      <c r="B355" s="33"/>
      <c r="C355" s="33" t="s">
        <v>60</v>
      </c>
      <c r="D355" s="42">
        <v>-6774400</v>
      </c>
      <c r="E355" s="26">
        <v>-21342.75</v>
      </c>
      <c r="F355" s="27">
        <v>-1.3811E-2</v>
      </c>
      <c r="G355" s="16"/>
    </row>
    <row r="356" spans="1:7" x14ac:dyDescent="0.35">
      <c r="A356" s="13" t="s">
        <v>151</v>
      </c>
      <c r="B356" s="33"/>
      <c r="C356" s="33" t="s">
        <v>49</v>
      </c>
      <c r="D356" s="42">
        <v>-3451150</v>
      </c>
      <c r="E356" s="26">
        <v>-24855.18</v>
      </c>
      <c r="F356" s="27">
        <v>-1.6084000000000001E-2</v>
      </c>
      <c r="G356" s="16"/>
    </row>
    <row r="357" spans="1:7" x14ac:dyDescent="0.35">
      <c r="A357" s="13" t="s">
        <v>164</v>
      </c>
      <c r="B357" s="33"/>
      <c r="C357" s="33" t="s">
        <v>16</v>
      </c>
      <c r="D357" s="42">
        <v>-17972800</v>
      </c>
      <c r="E357" s="26">
        <v>-29939.09</v>
      </c>
      <c r="F357" s="27">
        <v>-1.9373999999999999E-2</v>
      </c>
      <c r="G357" s="16"/>
    </row>
    <row r="358" spans="1:7" x14ac:dyDescent="0.35">
      <c r="A358" s="13" t="s">
        <v>2361</v>
      </c>
      <c r="B358" s="33"/>
      <c r="C358" s="33" t="s">
        <v>737</v>
      </c>
      <c r="D358" s="42">
        <v>-37671750</v>
      </c>
      <c r="E358" s="26">
        <v>-30905.9</v>
      </c>
      <c r="F358" s="27">
        <v>-0.02</v>
      </c>
      <c r="G358" s="16"/>
    </row>
    <row r="359" spans="1:7" x14ac:dyDescent="0.35">
      <c r="A359" s="13" t="s">
        <v>162</v>
      </c>
      <c r="B359" s="33"/>
      <c r="C359" s="33" t="s">
        <v>22</v>
      </c>
      <c r="D359" s="42">
        <v>-2444000</v>
      </c>
      <c r="E359" s="26">
        <v>-34250.22</v>
      </c>
      <c r="F359" s="27">
        <v>-2.2164E-2</v>
      </c>
      <c r="G359" s="16"/>
    </row>
    <row r="360" spans="1:7" x14ac:dyDescent="0.35">
      <c r="A360" s="13" t="s">
        <v>142</v>
      </c>
      <c r="B360" s="33"/>
      <c r="C360" s="33" t="s">
        <v>16</v>
      </c>
      <c r="D360" s="42">
        <v>-2792475</v>
      </c>
      <c r="E360" s="26">
        <v>-35511.9</v>
      </c>
      <c r="F360" s="27">
        <v>-2.2981000000000001E-2</v>
      </c>
      <c r="G360" s="16"/>
    </row>
    <row r="361" spans="1:7" x14ac:dyDescent="0.35">
      <c r="A361" s="13" t="s">
        <v>153</v>
      </c>
      <c r="B361" s="33"/>
      <c r="C361" s="33" t="s">
        <v>44</v>
      </c>
      <c r="D361" s="42">
        <v>-14404500</v>
      </c>
      <c r="E361" s="26">
        <v>-35600.720000000001</v>
      </c>
      <c r="F361" s="27">
        <v>-2.3037999999999999E-2</v>
      </c>
      <c r="G361" s="16"/>
    </row>
    <row r="362" spans="1:7" x14ac:dyDescent="0.35">
      <c r="A362" s="13" t="s">
        <v>163</v>
      </c>
      <c r="B362" s="33"/>
      <c r="C362" s="33" t="s">
        <v>19</v>
      </c>
      <c r="D362" s="42">
        <v>-370240500</v>
      </c>
      <c r="E362" s="26">
        <v>-39356.57</v>
      </c>
      <c r="F362" s="27">
        <v>-2.5468999999999999E-2</v>
      </c>
      <c r="G362" s="16"/>
    </row>
    <row r="363" spans="1:7" x14ac:dyDescent="0.35">
      <c r="A363" s="13" t="s">
        <v>160</v>
      </c>
      <c r="B363" s="33"/>
      <c r="C363" s="33" t="s">
        <v>13</v>
      </c>
      <c r="D363" s="42">
        <v>-3444000</v>
      </c>
      <c r="E363" s="26">
        <v>-47764.84</v>
      </c>
      <c r="F363" s="27">
        <v>-3.091E-2</v>
      </c>
      <c r="G363" s="16"/>
    </row>
    <row r="364" spans="1:7" x14ac:dyDescent="0.35">
      <c r="A364" s="13" t="s">
        <v>165</v>
      </c>
      <c r="B364" s="33"/>
      <c r="C364" s="33" t="s">
        <v>13</v>
      </c>
      <c r="D364" s="42">
        <v>-10779450</v>
      </c>
      <c r="E364" s="26">
        <v>-96368.28</v>
      </c>
      <c r="F364" s="27">
        <v>-6.2364000000000003E-2</v>
      </c>
      <c r="G364" s="16"/>
    </row>
    <row r="365" spans="1:7" x14ac:dyDescent="0.35">
      <c r="A365" s="17" t="s">
        <v>120</v>
      </c>
      <c r="B365" s="34"/>
      <c r="C365" s="34"/>
      <c r="D365" s="18"/>
      <c r="E365" s="43">
        <v>-1071350.6100000001</v>
      </c>
      <c r="F365" s="44">
        <v>-0.69322399999999995</v>
      </c>
      <c r="G365" s="21"/>
    </row>
    <row r="366" spans="1:7" x14ac:dyDescent="0.35">
      <c r="A366" s="13"/>
      <c r="B366" s="33"/>
      <c r="C366" s="33"/>
      <c r="D366" s="14"/>
      <c r="E366" s="15"/>
      <c r="F366" s="16"/>
      <c r="G366" s="16"/>
    </row>
    <row r="367" spans="1:7" x14ac:dyDescent="0.35">
      <c r="A367" s="13"/>
      <c r="B367" s="33"/>
      <c r="C367" s="33"/>
      <c r="D367" s="14"/>
      <c r="E367" s="15"/>
      <c r="F367" s="16"/>
      <c r="G367" s="16"/>
    </row>
    <row r="368" spans="1:7" x14ac:dyDescent="0.35">
      <c r="A368" s="13"/>
      <c r="B368" s="33"/>
      <c r="C368" s="33"/>
      <c r="D368" s="14"/>
      <c r="E368" s="15"/>
      <c r="F368" s="16"/>
      <c r="G368" s="16"/>
    </row>
    <row r="369" spans="1:7" x14ac:dyDescent="0.35">
      <c r="A369" s="24" t="s">
        <v>121</v>
      </c>
      <c r="B369" s="35"/>
      <c r="C369" s="35"/>
      <c r="D369" s="25"/>
      <c r="E369" s="45">
        <v>-1071350.6100000001</v>
      </c>
      <c r="F369" s="46">
        <v>-0.69322399999999995</v>
      </c>
      <c r="G369" s="21"/>
    </row>
    <row r="370" spans="1:7" x14ac:dyDescent="0.35">
      <c r="A370" s="13"/>
      <c r="B370" s="33"/>
      <c r="C370" s="33"/>
      <c r="D370" s="14"/>
      <c r="E370" s="15"/>
      <c r="F370" s="16"/>
      <c r="G370" s="16"/>
    </row>
    <row r="371" spans="1:7" x14ac:dyDescent="0.35">
      <c r="A371" s="17" t="s">
        <v>171</v>
      </c>
      <c r="B371" s="33"/>
      <c r="C371" s="33"/>
      <c r="D371" s="14"/>
      <c r="E371" s="15"/>
      <c r="F371" s="16"/>
      <c r="G371" s="16"/>
    </row>
    <row r="372" spans="1:7" x14ac:dyDescent="0.35">
      <c r="A372" s="17" t="s">
        <v>172</v>
      </c>
      <c r="B372" s="33"/>
      <c r="C372" s="33"/>
      <c r="D372" s="14"/>
      <c r="E372" s="15"/>
      <c r="F372" s="16"/>
      <c r="G372" s="16"/>
    </row>
    <row r="373" spans="1:7" x14ac:dyDescent="0.35">
      <c r="A373" s="13" t="s">
        <v>2006</v>
      </c>
      <c r="B373" s="33" t="s">
        <v>2007</v>
      </c>
      <c r="C373" s="33" t="s">
        <v>182</v>
      </c>
      <c r="D373" s="14">
        <v>26000000</v>
      </c>
      <c r="E373" s="15">
        <v>26186.34</v>
      </c>
      <c r="F373" s="16">
        <v>1.6899999999999998E-2</v>
      </c>
      <c r="G373" s="16">
        <v>7.0499999999999993E-2</v>
      </c>
    </row>
    <row r="374" spans="1:7" x14ac:dyDescent="0.35">
      <c r="A374" s="13" t="s">
        <v>2362</v>
      </c>
      <c r="B374" s="33" t="s">
        <v>2363</v>
      </c>
      <c r="C374" s="33" t="s">
        <v>175</v>
      </c>
      <c r="D374" s="14">
        <v>10000000</v>
      </c>
      <c r="E374" s="15">
        <v>10068.51</v>
      </c>
      <c r="F374" s="16">
        <v>6.4999999999999997E-3</v>
      </c>
      <c r="G374" s="16">
        <v>6.9699999999999998E-2</v>
      </c>
    </row>
    <row r="375" spans="1:7" x14ac:dyDescent="0.35">
      <c r="A375" s="13" t="s">
        <v>2364</v>
      </c>
      <c r="B375" s="33" t="s">
        <v>2365</v>
      </c>
      <c r="C375" s="33" t="s">
        <v>175</v>
      </c>
      <c r="D375" s="14">
        <v>7500000</v>
      </c>
      <c r="E375" s="15">
        <v>7473.72</v>
      </c>
      <c r="F375" s="16">
        <v>4.7999999999999996E-3</v>
      </c>
      <c r="G375" s="16">
        <v>7.4899999999999994E-2</v>
      </c>
    </row>
    <row r="376" spans="1:7" x14ac:dyDescent="0.35">
      <c r="A376" s="13" t="s">
        <v>2010</v>
      </c>
      <c r="B376" s="33" t="s">
        <v>2011</v>
      </c>
      <c r="C376" s="33" t="s">
        <v>182</v>
      </c>
      <c r="D376" s="14">
        <v>5000000</v>
      </c>
      <c r="E376" s="15">
        <v>4974.66</v>
      </c>
      <c r="F376" s="16">
        <v>3.2000000000000002E-3</v>
      </c>
      <c r="G376" s="16">
        <v>6.9699999999999998E-2</v>
      </c>
    </row>
    <row r="377" spans="1:7" x14ac:dyDescent="0.35">
      <c r="A377" s="13" t="s">
        <v>2366</v>
      </c>
      <c r="B377" s="33" t="s">
        <v>2367</v>
      </c>
      <c r="C377" s="33" t="s">
        <v>175</v>
      </c>
      <c r="D377" s="14">
        <v>2500000</v>
      </c>
      <c r="E377" s="15">
        <v>2502.37</v>
      </c>
      <c r="F377" s="16">
        <v>1.6000000000000001E-3</v>
      </c>
      <c r="G377" s="16">
        <v>7.0349999999999996E-2</v>
      </c>
    </row>
    <row r="378" spans="1:7" x14ac:dyDescent="0.35">
      <c r="A378" s="13" t="s">
        <v>221</v>
      </c>
      <c r="B378" s="33" t="s">
        <v>222</v>
      </c>
      <c r="C378" s="33" t="s">
        <v>175</v>
      </c>
      <c r="D378" s="14">
        <v>2000000</v>
      </c>
      <c r="E378" s="15">
        <v>2017.54</v>
      </c>
      <c r="F378" s="16">
        <v>1.2999999999999999E-3</v>
      </c>
      <c r="G378" s="16">
        <v>6.9528999999999994E-2</v>
      </c>
    </row>
    <row r="379" spans="1:7" x14ac:dyDescent="0.35">
      <c r="A379" s="13" t="s">
        <v>2368</v>
      </c>
      <c r="B379" s="33" t="s">
        <v>2369</v>
      </c>
      <c r="C379" s="33" t="s">
        <v>175</v>
      </c>
      <c r="D379" s="14">
        <v>1000000</v>
      </c>
      <c r="E379" s="15">
        <v>996.19</v>
      </c>
      <c r="F379" s="16">
        <v>5.9999999999999995E-4</v>
      </c>
      <c r="G379" s="16">
        <v>7.3950000000000002E-2</v>
      </c>
    </row>
    <row r="380" spans="1:7" x14ac:dyDescent="0.35">
      <c r="A380" s="17" t="s">
        <v>120</v>
      </c>
      <c r="B380" s="34"/>
      <c r="C380" s="34"/>
      <c r="D380" s="18"/>
      <c r="E380" s="37">
        <v>54219.33</v>
      </c>
      <c r="F380" s="38">
        <v>3.49E-2</v>
      </c>
      <c r="G380" s="21"/>
    </row>
    <row r="381" spans="1:7" x14ac:dyDescent="0.35">
      <c r="A381" s="13"/>
      <c r="B381" s="33"/>
      <c r="C381" s="33"/>
      <c r="D381" s="14"/>
      <c r="E381" s="15"/>
      <c r="F381" s="16"/>
      <c r="G381" s="16"/>
    </row>
    <row r="382" spans="1:7" x14ac:dyDescent="0.35">
      <c r="A382" s="17" t="s">
        <v>235</v>
      </c>
      <c r="B382" s="33"/>
      <c r="C382" s="33"/>
      <c r="D382" s="14"/>
      <c r="E382" s="15"/>
      <c r="F382" s="16"/>
      <c r="G382" s="16"/>
    </row>
    <row r="383" spans="1:7" x14ac:dyDescent="0.35">
      <c r="A383" s="13" t="s">
        <v>2370</v>
      </c>
      <c r="B383" s="33" t="s">
        <v>2371</v>
      </c>
      <c r="C383" s="33" t="s">
        <v>238</v>
      </c>
      <c r="D383" s="14">
        <v>10000000</v>
      </c>
      <c r="E383" s="15">
        <v>10170.26</v>
      </c>
      <c r="F383" s="16">
        <v>6.6E-3</v>
      </c>
      <c r="G383" s="16">
        <v>5.6460999999999997E-2</v>
      </c>
    </row>
    <row r="384" spans="1:7" x14ac:dyDescent="0.35">
      <c r="A384" s="17" t="s">
        <v>120</v>
      </c>
      <c r="B384" s="34"/>
      <c r="C384" s="34"/>
      <c r="D384" s="18"/>
      <c r="E384" s="37">
        <v>10170.26</v>
      </c>
      <c r="F384" s="38">
        <v>6.6E-3</v>
      </c>
      <c r="G384" s="21"/>
    </row>
    <row r="385" spans="1:7" x14ac:dyDescent="0.35">
      <c r="A385" s="13"/>
      <c r="B385" s="33"/>
      <c r="C385" s="33"/>
      <c r="D385" s="14"/>
      <c r="E385" s="15"/>
      <c r="F385" s="16"/>
      <c r="G385" s="16"/>
    </row>
    <row r="386" spans="1:7" x14ac:dyDescent="0.35">
      <c r="A386" s="17" t="s">
        <v>247</v>
      </c>
      <c r="B386" s="33"/>
      <c r="C386" s="33"/>
      <c r="D386" s="14"/>
      <c r="E386" s="15"/>
      <c r="F386" s="16"/>
      <c r="G386" s="16"/>
    </row>
    <row r="387" spans="1:7" x14ac:dyDescent="0.35">
      <c r="A387" s="17" t="s">
        <v>120</v>
      </c>
      <c r="B387" s="33"/>
      <c r="C387" s="33"/>
      <c r="D387" s="14"/>
      <c r="E387" s="39" t="s">
        <v>248</v>
      </c>
      <c r="F387" s="40" t="s">
        <v>248</v>
      </c>
      <c r="G387" s="16"/>
    </row>
    <row r="388" spans="1:7" x14ac:dyDescent="0.35">
      <c r="A388" s="13"/>
      <c r="B388" s="33"/>
      <c r="C388" s="33"/>
      <c r="D388" s="14"/>
      <c r="E388" s="15"/>
      <c r="F388" s="16"/>
      <c r="G388" s="16"/>
    </row>
    <row r="389" spans="1:7" x14ac:dyDescent="0.35">
      <c r="A389" s="17" t="s">
        <v>249</v>
      </c>
      <c r="B389" s="33"/>
      <c r="C389" s="33"/>
      <c r="D389" s="14"/>
      <c r="E389" s="15"/>
      <c r="F389" s="16"/>
      <c r="G389" s="16"/>
    </row>
    <row r="390" spans="1:7" x14ac:dyDescent="0.35">
      <c r="A390" s="17" t="s">
        <v>120</v>
      </c>
      <c r="B390" s="33"/>
      <c r="C390" s="33"/>
      <c r="D390" s="14"/>
      <c r="E390" s="39" t="s">
        <v>248</v>
      </c>
      <c r="F390" s="40" t="s">
        <v>248</v>
      </c>
      <c r="G390" s="16"/>
    </row>
    <row r="391" spans="1:7" x14ac:dyDescent="0.35">
      <c r="A391" s="13"/>
      <c r="B391" s="33"/>
      <c r="C391" s="33"/>
      <c r="D391" s="14"/>
      <c r="E391" s="15"/>
      <c r="F391" s="16"/>
      <c r="G391" s="16"/>
    </row>
    <row r="392" spans="1:7" x14ac:dyDescent="0.35">
      <c r="A392" s="24" t="s">
        <v>121</v>
      </c>
      <c r="B392" s="35"/>
      <c r="C392" s="35"/>
      <c r="D392" s="25"/>
      <c r="E392" s="19">
        <v>64389.59</v>
      </c>
      <c r="F392" s="20">
        <v>4.1500000000000002E-2</v>
      </c>
      <c r="G392" s="21"/>
    </row>
    <row r="393" spans="1:7" x14ac:dyDescent="0.35">
      <c r="A393" s="13"/>
      <c r="B393" s="33"/>
      <c r="C393" s="33"/>
      <c r="D393" s="14"/>
      <c r="E393" s="15"/>
      <c r="F393" s="16"/>
      <c r="G393" s="16"/>
    </row>
    <row r="394" spans="1:7" x14ac:dyDescent="0.35">
      <c r="A394" s="17" t="s">
        <v>817</v>
      </c>
      <c r="B394" s="33"/>
      <c r="C394" s="33"/>
      <c r="D394" s="14"/>
      <c r="E394" s="15"/>
      <c r="F394" s="16"/>
      <c r="G394" s="16"/>
    </row>
    <row r="395" spans="1:7" x14ac:dyDescent="0.35">
      <c r="A395" s="13"/>
      <c r="B395" s="33"/>
      <c r="C395" s="33"/>
      <c r="D395" s="14"/>
      <c r="E395" s="15"/>
      <c r="F395" s="16"/>
      <c r="G395" s="16"/>
    </row>
    <row r="396" spans="1:7" x14ac:dyDescent="0.35">
      <c r="A396" s="17" t="s">
        <v>1299</v>
      </c>
      <c r="B396" s="33"/>
      <c r="C396" s="33"/>
      <c r="D396" s="14"/>
      <c r="E396" s="15"/>
      <c r="F396" s="16"/>
      <c r="G396" s="16"/>
    </row>
    <row r="397" spans="1:7" x14ac:dyDescent="0.35">
      <c r="A397" s="13" t="s">
        <v>2372</v>
      </c>
      <c r="B397" s="33" t="s">
        <v>2373</v>
      </c>
      <c r="C397" s="33" t="s">
        <v>238</v>
      </c>
      <c r="D397" s="14">
        <v>500000</v>
      </c>
      <c r="E397" s="15">
        <v>492.24</v>
      </c>
      <c r="F397" s="16">
        <v>2.9999999999999997E-4</v>
      </c>
      <c r="G397" s="16">
        <v>5.2825999999999998E-2</v>
      </c>
    </row>
    <row r="398" spans="1:7" x14ac:dyDescent="0.35">
      <c r="A398" s="13" t="s">
        <v>2374</v>
      </c>
      <c r="B398" s="33" t="s">
        <v>2375</v>
      </c>
      <c r="C398" s="33" t="s">
        <v>238</v>
      </c>
      <c r="D398" s="14">
        <v>500000</v>
      </c>
      <c r="E398" s="15">
        <v>485.58</v>
      </c>
      <c r="F398" s="16">
        <v>2.9999999999999997E-4</v>
      </c>
      <c r="G398" s="16">
        <v>5.4199999999999998E-2</v>
      </c>
    </row>
    <row r="399" spans="1:7" x14ac:dyDescent="0.35">
      <c r="A399" s="17" t="s">
        <v>120</v>
      </c>
      <c r="B399" s="34"/>
      <c r="C399" s="34"/>
      <c r="D399" s="18"/>
      <c r="E399" s="37">
        <v>977.82</v>
      </c>
      <c r="F399" s="38">
        <v>5.9999999999999995E-4</v>
      </c>
      <c r="G399" s="21"/>
    </row>
    <row r="400" spans="1:7" x14ac:dyDescent="0.35">
      <c r="A400" s="17" t="s">
        <v>818</v>
      </c>
      <c r="B400" s="33"/>
      <c r="C400" s="33"/>
      <c r="D400" s="14"/>
      <c r="E400" s="15"/>
      <c r="F400" s="16"/>
      <c r="G400" s="16"/>
    </row>
    <row r="401" spans="1:7" x14ac:dyDescent="0.35">
      <c r="A401" s="13" t="s">
        <v>2376</v>
      </c>
      <c r="B401" s="33" t="s">
        <v>2377</v>
      </c>
      <c r="C401" s="33" t="s">
        <v>2029</v>
      </c>
      <c r="D401" s="14">
        <v>15000000</v>
      </c>
      <c r="E401" s="15">
        <v>14765.37</v>
      </c>
      <c r="F401" s="16">
        <v>9.5999999999999992E-3</v>
      </c>
      <c r="G401" s="16">
        <v>7.2500999999999996E-2</v>
      </c>
    </row>
    <row r="402" spans="1:7" x14ac:dyDescent="0.35">
      <c r="A402" s="13" t="s">
        <v>2378</v>
      </c>
      <c r="B402" s="33" t="s">
        <v>2379</v>
      </c>
      <c r="C402" s="33" t="s">
        <v>2029</v>
      </c>
      <c r="D402" s="14">
        <v>15000000</v>
      </c>
      <c r="E402" s="15">
        <v>14207.57</v>
      </c>
      <c r="F402" s="16">
        <v>9.1999999999999998E-3</v>
      </c>
      <c r="G402" s="16">
        <v>7.0201E-2</v>
      </c>
    </row>
    <row r="403" spans="1:7" x14ac:dyDescent="0.35">
      <c r="A403" s="13" t="s">
        <v>2380</v>
      </c>
      <c r="B403" s="33" t="s">
        <v>2381</v>
      </c>
      <c r="C403" s="33" t="s">
        <v>2029</v>
      </c>
      <c r="D403" s="14">
        <v>10000000</v>
      </c>
      <c r="E403" s="15">
        <v>9476.8799999999992</v>
      </c>
      <c r="F403" s="16">
        <v>6.1000000000000004E-3</v>
      </c>
      <c r="G403" s="16">
        <v>6.9000000000000006E-2</v>
      </c>
    </row>
    <row r="404" spans="1:7" x14ac:dyDescent="0.35">
      <c r="A404" s="13" t="s">
        <v>2035</v>
      </c>
      <c r="B404" s="33" t="s">
        <v>2036</v>
      </c>
      <c r="C404" s="33" t="s">
        <v>821</v>
      </c>
      <c r="D404" s="14">
        <v>10000000</v>
      </c>
      <c r="E404" s="15">
        <v>9445.49</v>
      </c>
      <c r="F404" s="16">
        <v>6.1000000000000004E-3</v>
      </c>
      <c r="G404" s="16">
        <v>6.8900000000000003E-2</v>
      </c>
    </row>
    <row r="405" spans="1:7" x14ac:dyDescent="0.35">
      <c r="A405" s="13" t="s">
        <v>2382</v>
      </c>
      <c r="B405" s="33" t="s">
        <v>2383</v>
      </c>
      <c r="C405" s="33" t="s">
        <v>2029</v>
      </c>
      <c r="D405" s="14">
        <v>10000000</v>
      </c>
      <c r="E405" s="15">
        <v>9420.5</v>
      </c>
      <c r="F405" s="16">
        <v>6.1000000000000004E-3</v>
      </c>
      <c r="G405" s="16">
        <v>7.0385000000000003E-2</v>
      </c>
    </row>
    <row r="406" spans="1:7" x14ac:dyDescent="0.35">
      <c r="A406" s="13" t="s">
        <v>2384</v>
      </c>
      <c r="B406" s="33" t="s">
        <v>2385</v>
      </c>
      <c r="C406" s="33" t="s">
        <v>2029</v>
      </c>
      <c r="D406" s="14">
        <v>10000000</v>
      </c>
      <c r="E406" s="15">
        <v>9349.09</v>
      </c>
      <c r="F406" s="16">
        <v>6.1000000000000004E-3</v>
      </c>
      <c r="G406" s="16">
        <v>7.0199999999999999E-2</v>
      </c>
    </row>
    <row r="407" spans="1:7" x14ac:dyDescent="0.35">
      <c r="A407" s="13" t="s">
        <v>2386</v>
      </c>
      <c r="B407" s="33" t="s">
        <v>2387</v>
      </c>
      <c r="C407" s="33" t="s">
        <v>2029</v>
      </c>
      <c r="D407" s="14">
        <v>5000000</v>
      </c>
      <c r="E407" s="15">
        <v>4990.8999999999996</v>
      </c>
      <c r="F407" s="16">
        <v>3.2000000000000002E-3</v>
      </c>
      <c r="G407" s="16">
        <v>5.5489999999999998E-2</v>
      </c>
    </row>
    <row r="408" spans="1:7" x14ac:dyDescent="0.35">
      <c r="A408" s="13" t="s">
        <v>2388</v>
      </c>
      <c r="B408" s="33" t="s">
        <v>2389</v>
      </c>
      <c r="C408" s="33" t="s">
        <v>2029</v>
      </c>
      <c r="D408" s="14">
        <v>5000000</v>
      </c>
      <c r="E408" s="15">
        <v>4980.7299999999996</v>
      </c>
      <c r="F408" s="16">
        <v>3.2000000000000002E-3</v>
      </c>
      <c r="G408" s="16">
        <v>5.6501000000000003E-2</v>
      </c>
    </row>
    <row r="409" spans="1:7" x14ac:dyDescent="0.35">
      <c r="A409" s="13" t="s">
        <v>2390</v>
      </c>
      <c r="B409" s="33" t="s">
        <v>2391</v>
      </c>
      <c r="C409" s="33" t="s">
        <v>2032</v>
      </c>
      <c r="D409" s="14">
        <v>5000000</v>
      </c>
      <c r="E409" s="15">
        <v>4923.5200000000004</v>
      </c>
      <c r="F409" s="16">
        <v>3.2000000000000002E-3</v>
      </c>
      <c r="G409" s="16">
        <v>7.1774000000000004E-2</v>
      </c>
    </row>
    <row r="410" spans="1:7" x14ac:dyDescent="0.35">
      <c r="A410" s="13" t="s">
        <v>2392</v>
      </c>
      <c r="B410" s="33" t="s">
        <v>2393</v>
      </c>
      <c r="C410" s="33" t="s">
        <v>2029</v>
      </c>
      <c r="D410" s="14">
        <v>5000000</v>
      </c>
      <c r="E410" s="15">
        <v>4916.09</v>
      </c>
      <c r="F410" s="16">
        <v>3.2000000000000002E-3</v>
      </c>
      <c r="G410" s="16">
        <v>7.0000000000000007E-2</v>
      </c>
    </row>
    <row r="411" spans="1:7" x14ac:dyDescent="0.35">
      <c r="A411" s="13" t="s">
        <v>2394</v>
      </c>
      <c r="B411" s="33" t="s">
        <v>2395</v>
      </c>
      <c r="C411" s="33" t="s">
        <v>821</v>
      </c>
      <c r="D411" s="14">
        <v>5000000</v>
      </c>
      <c r="E411" s="15">
        <v>4909.2299999999996</v>
      </c>
      <c r="F411" s="16">
        <v>3.2000000000000002E-3</v>
      </c>
      <c r="G411" s="16">
        <v>7.0301000000000002E-2</v>
      </c>
    </row>
    <row r="412" spans="1:7" x14ac:dyDescent="0.35">
      <c r="A412" s="13" t="s">
        <v>2396</v>
      </c>
      <c r="B412" s="33" t="s">
        <v>2397</v>
      </c>
      <c r="C412" s="33" t="s">
        <v>2032</v>
      </c>
      <c r="D412" s="14">
        <v>5000000</v>
      </c>
      <c r="E412" s="15">
        <v>4891.3500000000004</v>
      </c>
      <c r="F412" s="16">
        <v>3.2000000000000002E-3</v>
      </c>
      <c r="G412" s="16">
        <v>7.0500999999999994E-2</v>
      </c>
    </row>
    <row r="413" spans="1:7" x14ac:dyDescent="0.35">
      <c r="A413" s="13" t="s">
        <v>2398</v>
      </c>
      <c r="B413" s="33" t="s">
        <v>2399</v>
      </c>
      <c r="C413" s="33" t="s">
        <v>2029</v>
      </c>
      <c r="D413" s="14">
        <v>5000000</v>
      </c>
      <c r="E413" s="15">
        <v>4717.7299999999996</v>
      </c>
      <c r="F413" s="16">
        <v>3.0999999999999999E-3</v>
      </c>
      <c r="G413" s="16">
        <v>6.8891999999999995E-2</v>
      </c>
    </row>
    <row r="414" spans="1:7" x14ac:dyDescent="0.35">
      <c r="A414" s="13" t="s">
        <v>2400</v>
      </c>
      <c r="B414" s="33" t="s">
        <v>2401</v>
      </c>
      <c r="C414" s="33" t="s">
        <v>2029</v>
      </c>
      <c r="D414" s="14">
        <v>5000000</v>
      </c>
      <c r="E414" s="15">
        <v>4712.93</v>
      </c>
      <c r="F414" s="16">
        <v>3.0000000000000001E-3</v>
      </c>
      <c r="G414" s="16">
        <v>6.9694999999999993E-2</v>
      </c>
    </row>
    <row r="415" spans="1:7" x14ac:dyDescent="0.35">
      <c r="A415" s="13" t="s">
        <v>2402</v>
      </c>
      <c r="B415" s="33" t="s">
        <v>2403</v>
      </c>
      <c r="C415" s="33" t="s">
        <v>821</v>
      </c>
      <c r="D415" s="14">
        <v>2500000</v>
      </c>
      <c r="E415" s="15">
        <v>2495.83</v>
      </c>
      <c r="F415" s="16">
        <v>1.6000000000000001E-3</v>
      </c>
      <c r="G415" s="16">
        <v>5.5405999999999997E-2</v>
      </c>
    </row>
    <row r="416" spans="1:7" x14ac:dyDescent="0.35">
      <c r="A416" s="13" t="s">
        <v>2404</v>
      </c>
      <c r="B416" s="33" t="s">
        <v>2405</v>
      </c>
      <c r="C416" s="33" t="s">
        <v>821</v>
      </c>
      <c r="D416" s="14">
        <v>2500000</v>
      </c>
      <c r="E416" s="15">
        <v>2445.46</v>
      </c>
      <c r="F416" s="16">
        <v>1.6000000000000001E-3</v>
      </c>
      <c r="G416" s="16">
        <v>7.0179000000000005E-2</v>
      </c>
    </row>
    <row r="417" spans="1:7" x14ac:dyDescent="0.35">
      <c r="A417" s="13" t="s">
        <v>2027</v>
      </c>
      <c r="B417" s="33" t="s">
        <v>2028</v>
      </c>
      <c r="C417" s="33" t="s">
        <v>2029</v>
      </c>
      <c r="D417" s="14">
        <v>2500000</v>
      </c>
      <c r="E417" s="15">
        <v>2370.14</v>
      </c>
      <c r="F417" s="16">
        <v>1.5E-3</v>
      </c>
      <c r="G417" s="16">
        <v>6.9199999999999998E-2</v>
      </c>
    </row>
    <row r="418" spans="1:7" x14ac:dyDescent="0.35">
      <c r="A418" s="13" t="s">
        <v>819</v>
      </c>
      <c r="B418" s="33" t="s">
        <v>820</v>
      </c>
      <c r="C418" s="33" t="s">
        <v>821</v>
      </c>
      <c r="D418" s="14">
        <v>1500000</v>
      </c>
      <c r="E418" s="15">
        <v>1473.92</v>
      </c>
      <c r="F418" s="16">
        <v>1E-3</v>
      </c>
      <c r="G418" s="16">
        <v>7.0202000000000001E-2</v>
      </c>
    </row>
    <row r="419" spans="1:7" x14ac:dyDescent="0.35">
      <c r="A419" s="13" t="s">
        <v>2041</v>
      </c>
      <c r="B419" s="33" t="s">
        <v>2042</v>
      </c>
      <c r="C419" s="33" t="s">
        <v>2043</v>
      </c>
      <c r="D419" s="14">
        <v>500000</v>
      </c>
      <c r="E419" s="15">
        <v>475.04</v>
      </c>
      <c r="F419" s="16">
        <v>2.9999999999999997E-4</v>
      </c>
      <c r="G419" s="16">
        <v>6.9001000000000007E-2</v>
      </c>
    </row>
    <row r="420" spans="1:7" x14ac:dyDescent="0.35">
      <c r="A420" s="17" t="s">
        <v>120</v>
      </c>
      <c r="B420" s="34"/>
      <c r="C420" s="34"/>
      <c r="D420" s="18"/>
      <c r="E420" s="37">
        <v>114967.77</v>
      </c>
      <c r="F420" s="38">
        <v>7.4499999999999997E-2</v>
      </c>
      <c r="G420" s="21"/>
    </row>
    <row r="421" spans="1:7" x14ac:dyDescent="0.35">
      <c r="A421" s="13"/>
      <c r="B421" s="33"/>
      <c r="C421" s="33"/>
      <c r="D421" s="14"/>
      <c r="E421" s="15"/>
      <c r="F421" s="16"/>
      <c r="G421" s="16"/>
    </row>
    <row r="422" spans="1:7" x14ac:dyDescent="0.35">
      <c r="A422" s="17" t="s">
        <v>2044</v>
      </c>
      <c r="B422" s="33"/>
      <c r="C422" s="33"/>
      <c r="D422" s="14"/>
      <c r="E422" s="15"/>
      <c r="F422" s="16"/>
      <c r="G422" s="16"/>
    </row>
    <row r="423" spans="1:7" x14ac:dyDescent="0.35">
      <c r="A423" s="13" t="s">
        <v>2406</v>
      </c>
      <c r="B423" s="33" t="s">
        <v>2407</v>
      </c>
      <c r="C423" s="33" t="s">
        <v>2029</v>
      </c>
      <c r="D423" s="14">
        <v>10000000</v>
      </c>
      <c r="E423" s="15">
        <v>9979.82</v>
      </c>
      <c r="F423" s="16">
        <v>6.4999999999999997E-3</v>
      </c>
      <c r="G423" s="16">
        <v>6.1504999999999997E-2</v>
      </c>
    </row>
    <row r="424" spans="1:7" x14ac:dyDescent="0.35">
      <c r="A424" s="13" t="s">
        <v>2408</v>
      </c>
      <c r="B424" s="33" t="s">
        <v>2409</v>
      </c>
      <c r="C424" s="33" t="s">
        <v>2029</v>
      </c>
      <c r="D424" s="14">
        <v>10000000</v>
      </c>
      <c r="E424" s="15">
        <v>9971.5300000000007</v>
      </c>
      <c r="F424" s="16">
        <v>6.4999999999999997E-3</v>
      </c>
      <c r="G424" s="16">
        <v>6.1301000000000001E-2</v>
      </c>
    </row>
    <row r="425" spans="1:7" x14ac:dyDescent="0.35">
      <c r="A425" s="13" t="s">
        <v>2410</v>
      </c>
      <c r="B425" s="33" t="s">
        <v>2411</v>
      </c>
      <c r="C425" s="33" t="s">
        <v>2029</v>
      </c>
      <c r="D425" s="14">
        <v>5000000</v>
      </c>
      <c r="E425" s="15">
        <v>4995.79</v>
      </c>
      <c r="F425" s="16">
        <v>3.2000000000000002E-3</v>
      </c>
      <c r="G425" s="16">
        <v>6.1518000000000003E-2</v>
      </c>
    </row>
    <row r="426" spans="1:7" x14ac:dyDescent="0.35">
      <c r="A426" s="13" t="s">
        <v>2412</v>
      </c>
      <c r="B426" s="33" t="s">
        <v>2413</v>
      </c>
      <c r="C426" s="33" t="s">
        <v>2029</v>
      </c>
      <c r="D426" s="14">
        <v>5000000</v>
      </c>
      <c r="E426" s="15">
        <v>4904.99</v>
      </c>
      <c r="F426" s="16">
        <v>3.2000000000000002E-3</v>
      </c>
      <c r="G426" s="16">
        <v>7.0000999999999994E-2</v>
      </c>
    </row>
    <row r="427" spans="1:7" x14ac:dyDescent="0.35">
      <c r="A427" s="13" t="s">
        <v>2414</v>
      </c>
      <c r="B427" s="33" t="s">
        <v>2415</v>
      </c>
      <c r="C427" s="33" t="s">
        <v>2029</v>
      </c>
      <c r="D427" s="14">
        <v>5000000</v>
      </c>
      <c r="E427" s="15">
        <v>4669.4399999999996</v>
      </c>
      <c r="F427" s="16">
        <v>3.0000000000000001E-3</v>
      </c>
      <c r="G427" s="16">
        <v>7.3200000000000001E-2</v>
      </c>
    </row>
    <row r="428" spans="1:7" x14ac:dyDescent="0.35">
      <c r="A428" s="17" t="s">
        <v>120</v>
      </c>
      <c r="B428" s="34"/>
      <c r="C428" s="34"/>
      <c r="D428" s="18"/>
      <c r="E428" s="37">
        <v>34521.57</v>
      </c>
      <c r="F428" s="38">
        <v>2.24E-2</v>
      </c>
      <c r="G428" s="21"/>
    </row>
    <row r="429" spans="1:7" x14ac:dyDescent="0.35">
      <c r="A429" s="13"/>
      <c r="B429" s="33"/>
      <c r="C429" s="33"/>
      <c r="D429" s="14"/>
      <c r="E429" s="15"/>
      <c r="F429" s="16"/>
      <c r="G429" s="16"/>
    </row>
    <row r="430" spans="1:7" x14ac:dyDescent="0.35">
      <c r="A430" s="24" t="s">
        <v>121</v>
      </c>
      <c r="B430" s="35"/>
      <c r="C430" s="35"/>
      <c r="D430" s="25"/>
      <c r="E430" s="19">
        <v>150467.16</v>
      </c>
      <c r="F430" s="20">
        <v>9.7500000000000003E-2</v>
      </c>
      <c r="G430" s="21"/>
    </row>
    <row r="431" spans="1:7" x14ac:dyDescent="0.35">
      <c r="A431" s="13"/>
      <c r="B431" s="33"/>
      <c r="C431" s="33"/>
      <c r="D431" s="14"/>
      <c r="E431" s="15"/>
      <c r="F431" s="16"/>
      <c r="G431" s="16"/>
    </row>
    <row r="432" spans="1:7" x14ac:dyDescent="0.35">
      <c r="A432" s="13"/>
      <c r="B432" s="33"/>
      <c r="C432" s="33"/>
      <c r="D432" s="14"/>
      <c r="E432" s="15"/>
      <c r="F432" s="16"/>
      <c r="G432" s="16"/>
    </row>
    <row r="433" spans="1:7" x14ac:dyDescent="0.35">
      <c r="A433" s="17" t="s">
        <v>257</v>
      </c>
      <c r="B433" s="33"/>
      <c r="C433" s="33"/>
      <c r="D433" s="14"/>
      <c r="E433" s="15"/>
      <c r="F433" s="16"/>
      <c r="G433" s="16"/>
    </row>
    <row r="434" spans="1:7" x14ac:dyDescent="0.35">
      <c r="A434" s="13" t="s">
        <v>1546</v>
      </c>
      <c r="B434" s="33" t="s">
        <v>1547</v>
      </c>
      <c r="C434" s="33"/>
      <c r="D434" s="14">
        <v>3961996.3953999998</v>
      </c>
      <c r="E434" s="15">
        <v>140372.51</v>
      </c>
      <c r="F434" s="16">
        <v>9.0800000000000006E-2</v>
      </c>
      <c r="G434" s="16"/>
    </row>
    <row r="435" spans="1:7" x14ac:dyDescent="0.35">
      <c r="A435" s="13" t="s">
        <v>887</v>
      </c>
      <c r="B435" s="33" t="s">
        <v>888</v>
      </c>
      <c r="C435" s="33"/>
      <c r="D435" s="14">
        <v>171039988.91659999</v>
      </c>
      <c r="E435" s="15">
        <v>55903.39</v>
      </c>
      <c r="F435" s="16">
        <v>3.6200000000000003E-2</v>
      </c>
      <c r="G435" s="16"/>
    </row>
    <row r="436" spans="1:7" x14ac:dyDescent="0.35">
      <c r="A436" s="13" t="s">
        <v>879</v>
      </c>
      <c r="B436" s="33" t="s">
        <v>880</v>
      </c>
      <c r="C436" s="33"/>
      <c r="D436" s="14">
        <v>999950.00249999994</v>
      </c>
      <c r="E436" s="15">
        <v>10685.72</v>
      </c>
      <c r="F436" s="16">
        <v>6.8999999999999999E-3</v>
      </c>
      <c r="G436" s="16"/>
    </row>
    <row r="437" spans="1:7" x14ac:dyDescent="0.35">
      <c r="A437" s="13" t="s">
        <v>260</v>
      </c>
      <c r="B437" s="33" t="s">
        <v>261</v>
      </c>
      <c r="C437" s="33"/>
      <c r="D437" s="14">
        <v>13730586.296599999</v>
      </c>
      <c r="E437" s="15">
        <v>1516.13</v>
      </c>
      <c r="F437" s="16">
        <v>1E-3</v>
      </c>
      <c r="G437" s="16"/>
    </row>
    <row r="438" spans="1:7" x14ac:dyDescent="0.35">
      <c r="A438" s="13"/>
      <c r="B438" s="33"/>
      <c r="C438" s="33"/>
      <c r="D438" s="14"/>
      <c r="E438" s="15"/>
      <c r="F438" s="16"/>
      <c r="G438" s="16"/>
    </row>
    <row r="439" spans="1:7" x14ac:dyDescent="0.35">
      <c r="A439" s="24" t="s">
        <v>121</v>
      </c>
      <c r="B439" s="35"/>
      <c r="C439" s="35"/>
      <c r="D439" s="25"/>
      <c r="E439" s="19">
        <v>208477.75</v>
      </c>
      <c r="F439" s="20">
        <v>0.13489999999999999</v>
      </c>
      <c r="G439" s="21"/>
    </row>
    <row r="440" spans="1:7" x14ac:dyDescent="0.35">
      <c r="A440" s="13"/>
      <c r="B440" s="33"/>
      <c r="C440" s="33"/>
      <c r="D440" s="14"/>
      <c r="E440" s="15"/>
      <c r="F440" s="16"/>
      <c r="G440" s="16"/>
    </row>
    <row r="441" spans="1:7" x14ac:dyDescent="0.35">
      <c r="A441" s="17" t="s">
        <v>262</v>
      </c>
      <c r="B441" s="33"/>
      <c r="C441" s="33"/>
      <c r="D441" s="14"/>
      <c r="E441" s="15"/>
      <c r="F441" s="16"/>
      <c r="G441" s="16"/>
    </row>
    <row r="442" spans="1:7" x14ac:dyDescent="0.35">
      <c r="A442" s="13" t="s">
        <v>1705</v>
      </c>
      <c r="B442" s="33"/>
      <c r="C442" s="33"/>
      <c r="D442" s="14"/>
      <c r="E442" s="15">
        <v>1598.98</v>
      </c>
      <c r="F442" s="16">
        <v>1E-3</v>
      </c>
      <c r="G442" s="16">
        <v>5.0500000000000003E-2</v>
      </c>
    </row>
    <row r="443" spans="1:7" x14ac:dyDescent="0.35">
      <c r="A443" s="13" t="s">
        <v>263</v>
      </c>
      <c r="B443" s="33"/>
      <c r="C443" s="33"/>
      <c r="D443" s="14"/>
      <c r="E443" s="15">
        <v>36407.25</v>
      </c>
      <c r="F443" s="16">
        <v>2.3599999999999999E-2</v>
      </c>
      <c r="G443" s="16">
        <v>4.9306000000000003E-2</v>
      </c>
    </row>
    <row r="444" spans="1:7" x14ac:dyDescent="0.35">
      <c r="A444" s="17" t="s">
        <v>120</v>
      </c>
      <c r="B444" s="34"/>
      <c r="C444" s="34"/>
      <c r="D444" s="18"/>
      <c r="E444" s="37">
        <v>38006.230000000003</v>
      </c>
      <c r="F444" s="38">
        <v>2.46E-2</v>
      </c>
      <c r="G444" s="21"/>
    </row>
    <row r="445" spans="1:7" x14ac:dyDescent="0.35">
      <c r="A445" s="13"/>
      <c r="B445" s="33"/>
      <c r="C445" s="33"/>
      <c r="D445" s="14"/>
      <c r="E445" s="15"/>
      <c r="F445" s="16"/>
      <c r="G445" s="16"/>
    </row>
    <row r="446" spans="1:7" x14ac:dyDescent="0.35">
      <c r="A446" s="24" t="s">
        <v>121</v>
      </c>
      <c r="B446" s="35"/>
      <c r="C446" s="35"/>
      <c r="D446" s="25"/>
      <c r="E446" s="19">
        <v>38006.230000000003</v>
      </c>
      <c r="F446" s="20">
        <v>2.46E-2</v>
      </c>
      <c r="G446" s="21"/>
    </row>
    <row r="447" spans="1:7" x14ac:dyDescent="0.35">
      <c r="A447" s="13" t="s">
        <v>264</v>
      </c>
      <c r="B447" s="33"/>
      <c r="C447" s="33"/>
      <c r="D447" s="14"/>
      <c r="E447" s="15">
        <v>2696.0264077000002</v>
      </c>
      <c r="F447" s="16">
        <v>1.7440000000000001E-3</v>
      </c>
      <c r="G447" s="16"/>
    </row>
    <row r="448" spans="1:7" x14ac:dyDescent="0.35">
      <c r="A448" s="13" t="s">
        <v>265</v>
      </c>
      <c r="B448" s="33"/>
      <c r="C448" s="33"/>
      <c r="D448" s="14"/>
      <c r="E448" s="15">
        <v>20231.8635923</v>
      </c>
      <c r="F448" s="16">
        <v>1.2956000000000001E-2</v>
      </c>
      <c r="G448" s="16">
        <v>4.9355999999999997E-2</v>
      </c>
    </row>
    <row r="449" spans="1:7" x14ac:dyDescent="0.35">
      <c r="A449" s="28" t="s">
        <v>266</v>
      </c>
      <c r="B449" s="36"/>
      <c r="C449" s="36"/>
      <c r="D449" s="29"/>
      <c r="E449" s="30">
        <v>1545246.9</v>
      </c>
      <c r="F449" s="31">
        <v>1</v>
      </c>
      <c r="G449" s="31"/>
    </row>
    <row r="451" spans="1:7" x14ac:dyDescent="0.35">
      <c r="A451" s="1" t="s">
        <v>267</v>
      </c>
    </row>
    <row r="452" spans="1:7" x14ac:dyDescent="0.35">
      <c r="A452" s="1" t="s">
        <v>824</v>
      </c>
    </row>
    <row r="453" spans="1:7" x14ac:dyDescent="0.35">
      <c r="A453" s="1" t="s">
        <v>268</v>
      </c>
    </row>
    <row r="454" spans="1:7" x14ac:dyDescent="0.35">
      <c r="A454" s="1" t="s">
        <v>269</v>
      </c>
    </row>
    <row r="455" spans="1:7" x14ac:dyDescent="0.35">
      <c r="A455" s="48" t="s">
        <v>270</v>
      </c>
      <c r="B455" s="3" t="s">
        <v>248</v>
      </c>
    </row>
    <row r="456" spans="1:7" x14ac:dyDescent="0.35">
      <c r="A456" t="s">
        <v>271</v>
      </c>
    </row>
    <row r="457" spans="1:7" x14ac:dyDescent="0.35">
      <c r="A457" t="s">
        <v>272</v>
      </c>
      <c r="B457" t="s">
        <v>273</v>
      </c>
      <c r="C457" t="s">
        <v>273</v>
      </c>
    </row>
    <row r="458" spans="1:7" x14ac:dyDescent="0.35">
      <c r="B458" s="49">
        <v>46052</v>
      </c>
      <c r="C458" s="49">
        <v>46080</v>
      </c>
    </row>
    <row r="459" spans="1:7" x14ac:dyDescent="0.35">
      <c r="A459" t="s">
        <v>645</v>
      </c>
      <c r="B459">
        <v>21.592700000000001</v>
      </c>
      <c r="C459">
        <v>21.696000000000002</v>
      </c>
    </row>
    <row r="460" spans="1:7" x14ac:dyDescent="0.35">
      <c r="A460" t="s">
        <v>275</v>
      </c>
      <c r="B460">
        <v>15.4369</v>
      </c>
      <c r="C460">
        <v>15.5107</v>
      </c>
    </row>
    <row r="461" spans="1:7" x14ac:dyDescent="0.35">
      <c r="A461" t="s">
        <v>829</v>
      </c>
      <c r="B461">
        <v>17.739100000000001</v>
      </c>
      <c r="C461">
        <v>17.823899999999998</v>
      </c>
    </row>
    <row r="462" spans="1:7" x14ac:dyDescent="0.35">
      <c r="A462" t="s">
        <v>831</v>
      </c>
      <c r="B462">
        <v>20.139299999999999</v>
      </c>
      <c r="C462">
        <v>20.235700000000001</v>
      </c>
    </row>
    <row r="463" spans="1:7" x14ac:dyDescent="0.35">
      <c r="A463" t="s">
        <v>646</v>
      </c>
      <c r="B463">
        <v>20.041</v>
      </c>
      <c r="C463">
        <v>20.1264</v>
      </c>
    </row>
    <row r="464" spans="1:7" x14ac:dyDescent="0.35">
      <c r="A464" t="s">
        <v>277</v>
      </c>
      <c r="B464">
        <v>14.706899999999999</v>
      </c>
      <c r="C464">
        <v>14.769600000000001</v>
      </c>
    </row>
    <row r="465" spans="1:4" x14ac:dyDescent="0.35">
      <c r="A465" t="s">
        <v>833</v>
      </c>
      <c r="B465">
        <v>16.373699999999999</v>
      </c>
      <c r="C465">
        <v>16.4435</v>
      </c>
    </row>
    <row r="467" spans="1:4" x14ac:dyDescent="0.35">
      <c r="A467" t="s">
        <v>278</v>
      </c>
      <c r="B467" s="3" t="s">
        <v>248</v>
      </c>
    </row>
    <row r="468" spans="1:4" x14ac:dyDescent="0.35">
      <c r="A468" t="s">
        <v>279</v>
      </c>
      <c r="B468" s="3" t="s">
        <v>248</v>
      </c>
    </row>
    <row r="469" spans="1:4" ht="29" customHeight="1" x14ac:dyDescent="0.35">
      <c r="A469" s="48" t="s">
        <v>280</v>
      </c>
      <c r="B469" s="3" t="s">
        <v>248</v>
      </c>
    </row>
    <row r="470" spans="1:4" ht="29" customHeight="1" x14ac:dyDescent="0.35">
      <c r="A470" s="48" t="s">
        <v>281</v>
      </c>
      <c r="B470" s="3" t="s">
        <v>248</v>
      </c>
    </row>
    <row r="471" spans="1:4" x14ac:dyDescent="0.35">
      <c r="A471" t="s">
        <v>283</v>
      </c>
      <c r="B471" s="50">
        <v>12.5382</v>
      </c>
    </row>
    <row r="472" spans="1:4" ht="43.5" customHeight="1" x14ac:dyDescent="0.35">
      <c r="A472" s="48" t="s">
        <v>284</v>
      </c>
      <c r="B472" s="3">
        <v>0</v>
      </c>
    </row>
    <row r="473" spans="1:4" x14ac:dyDescent="0.35">
      <c r="B473" s="3"/>
    </row>
    <row r="474" spans="1:4" ht="29" customHeight="1" x14ac:dyDescent="0.35">
      <c r="A474" s="48" t="s">
        <v>285</v>
      </c>
      <c r="B474" s="3" t="s">
        <v>248</v>
      </c>
    </row>
    <row r="475" spans="1:4" ht="29" customHeight="1" x14ac:dyDescent="0.35">
      <c r="A475" s="48" t="s">
        <v>286</v>
      </c>
      <c r="B475">
        <v>6759.32</v>
      </c>
    </row>
    <row r="476" spans="1:4" ht="29" customHeight="1" x14ac:dyDescent="0.35">
      <c r="A476" s="48" t="s">
        <v>287</v>
      </c>
      <c r="B476" s="3" t="s">
        <v>248</v>
      </c>
    </row>
    <row r="477" spans="1:4" ht="29" customHeight="1" x14ac:dyDescent="0.35">
      <c r="A477" s="48" t="s">
        <v>288</v>
      </c>
      <c r="B477" s="3" t="s">
        <v>248</v>
      </c>
    </row>
    <row r="479" spans="1:4" ht="70" customHeight="1" x14ac:dyDescent="0.35">
      <c r="A479" s="75" t="s">
        <v>298</v>
      </c>
      <c r="B479" s="75" t="s">
        <v>299</v>
      </c>
      <c r="C479" s="75" t="s">
        <v>300</v>
      </c>
      <c r="D479" s="75" t="s">
        <v>301</v>
      </c>
    </row>
    <row r="480" spans="1:4" ht="70" customHeight="1" x14ac:dyDescent="0.35">
      <c r="A480" s="75" t="s">
        <v>2416</v>
      </c>
      <c r="B480" s="75"/>
      <c r="C480" s="75" t="s">
        <v>386</v>
      </c>
      <c r="D480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222"/>
  <sheetViews>
    <sheetView showGridLines="0" workbookViewId="0">
      <pane ySplit="4" topLeftCell="A141" activePane="bottomLeft" state="frozen"/>
      <selection pane="bottomLeft" activeCell="B165" sqref="B165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2417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2418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25</v>
      </c>
      <c r="B8" s="33" t="s">
        <v>26</v>
      </c>
      <c r="C8" s="33" t="s">
        <v>13</v>
      </c>
      <c r="D8" s="14">
        <v>4642530</v>
      </c>
      <c r="E8" s="15">
        <v>64015.85</v>
      </c>
      <c r="F8" s="16">
        <v>4.8599999999999997E-2</v>
      </c>
      <c r="G8" s="16"/>
    </row>
    <row r="9" spans="1:8" x14ac:dyDescent="0.35">
      <c r="A9" s="13" t="s">
        <v>20</v>
      </c>
      <c r="B9" s="33" t="s">
        <v>21</v>
      </c>
      <c r="C9" s="33" t="s">
        <v>22</v>
      </c>
      <c r="D9" s="14">
        <v>4033180</v>
      </c>
      <c r="E9" s="15">
        <v>56218.5</v>
      </c>
      <c r="F9" s="16">
        <v>4.2700000000000002E-2</v>
      </c>
      <c r="G9" s="16"/>
    </row>
    <row r="10" spans="1:8" x14ac:dyDescent="0.35">
      <c r="A10" s="13" t="s">
        <v>11</v>
      </c>
      <c r="B10" s="33" t="s">
        <v>12</v>
      </c>
      <c r="C10" s="33" t="s">
        <v>13</v>
      </c>
      <c r="D10" s="14">
        <v>5544682</v>
      </c>
      <c r="E10" s="15">
        <v>49222.91</v>
      </c>
      <c r="F10" s="16">
        <v>3.7400000000000003E-2</v>
      </c>
      <c r="G10" s="16"/>
    </row>
    <row r="11" spans="1:8" x14ac:dyDescent="0.35">
      <c r="A11" s="13" t="s">
        <v>486</v>
      </c>
      <c r="B11" s="33" t="s">
        <v>487</v>
      </c>
      <c r="C11" s="33" t="s">
        <v>488</v>
      </c>
      <c r="D11" s="14">
        <v>948203</v>
      </c>
      <c r="E11" s="15">
        <v>40566.97</v>
      </c>
      <c r="F11" s="16">
        <v>3.0800000000000001E-2</v>
      </c>
      <c r="G11" s="16"/>
    </row>
    <row r="12" spans="1:8" x14ac:dyDescent="0.35">
      <c r="A12" s="13" t="s">
        <v>23</v>
      </c>
      <c r="B12" s="33" t="s">
        <v>24</v>
      </c>
      <c r="C12" s="33" t="s">
        <v>19</v>
      </c>
      <c r="D12" s="14">
        <v>2006116</v>
      </c>
      <c r="E12" s="15">
        <v>37700.94</v>
      </c>
      <c r="F12" s="16">
        <v>2.86E-2</v>
      </c>
      <c r="G12" s="16"/>
    </row>
    <row r="13" spans="1:8" x14ac:dyDescent="0.35">
      <c r="A13" s="13" t="s">
        <v>489</v>
      </c>
      <c r="B13" s="33" t="s">
        <v>490</v>
      </c>
      <c r="C13" s="33" t="s">
        <v>13</v>
      </c>
      <c r="D13" s="14">
        <v>3124824</v>
      </c>
      <c r="E13" s="15">
        <v>37551.01</v>
      </c>
      <c r="F13" s="16">
        <v>2.8500000000000001E-2</v>
      </c>
      <c r="G13" s="16"/>
    </row>
    <row r="14" spans="1:8" x14ac:dyDescent="0.35">
      <c r="A14" s="13" t="s">
        <v>66</v>
      </c>
      <c r="B14" s="33" t="s">
        <v>67</v>
      </c>
      <c r="C14" s="33" t="s">
        <v>39</v>
      </c>
      <c r="D14" s="14">
        <v>869904</v>
      </c>
      <c r="E14" s="15">
        <v>33662.68</v>
      </c>
      <c r="F14" s="16">
        <v>2.5499999999999998E-2</v>
      </c>
      <c r="G14" s="16"/>
    </row>
    <row r="15" spans="1:8" x14ac:dyDescent="0.35">
      <c r="A15" s="13" t="s">
        <v>499</v>
      </c>
      <c r="B15" s="33" t="s">
        <v>500</v>
      </c>
      <c r="C15" s="33" t="s">
        <v>501</v>
      </c>
      <c r="D15" s="14">
        <v>2515680</v>
      </c>
      <c r="E15" s="15">
        <v>32706.36</v>
      </c>
      <c r="F15" s="16">
        <v>2.4799999999999999E-2</v>
      </c>
      <c r="G15" s="16"/>
    </row>
    <row r="16" spans="1:8" x14ac:dyDescent="0.35">
      <c r="A16" s="13" t="s">
        <v>592</v>
      </c>
      <c r="B16" s="33" t="s">
        <v>593</v>
      </c>
      <c r="C16" s="33" t="s">
        <v>55</v>
      </c>
      <c r="D16" s="14">
        <v>2422842</v>
      </c>
      <c r="E16" s="15">
        <v>24129.08</v>
      </c>
      <c r="F16" s="16">
        <v>1.83E-2</v>
      </c>
      <c r="G16" s="16"/>
    </row>
    <row r="17" spans="1:7" x14ac:dyDescent="0.35">
      <c r="A17" s="13" t="s">
        <v>75</v>
      </c>
      <c r="B17" s="33" t="s">
        <v>76</v>
      </c>
      <c r="C17" s="33" t="s">
        <v>13</v>
      </c>
      <c r="D17" s="14">
        <v>1507073</v>
      </c>
      <c r="E17" s="15">
        <v>20856.38</v>
      </c>
      <c r="F17" s="16">
        <v>1.5800000000000002E-2</v>
      </c>
      <c r="G17" s="16"/>
    </row>
    <row r="18" spans="1:7" x14ac:dyDescent="0.35">
      <c r="A18" s="13" t="s">
        <v>58</v>
      </c>
      <c r="B18" s="33" t="s">
        <v>59</v>
      </c>
      <c r="C18" s="33" t="s">
        <v>60</v>
      </c>
      <c r="D18" s="14">
        <v>6401523</v>
      </c>
      <c r="E18" s="15">
        <v>20075.18</v>
      </c>
      <c r="F18" s="16">
        <v>1.52E-2</v>
      </c>
      <c r="G18" s="16"/>
    </row>
    <row r="19" spans="1:7" x14ac:dyDescent="0.35">
      <c r="A19" s="13" t="s">
        <v>37</v>
      </c>
      <c r="B19" s="33" t="s">
        <v>38</v>
      </c>
      <c r="C19" s="33" t="s">
        <v>39</v>
      </c>
      <c r="D19" s="14">
        <v>574567</v>
      </c>
      <c r="E19" s="15">
        <v>19520.34</v>
      </c>
      <c r="F19" s="16">
        <v>1.4800000000000001E-2</v>
      </c>
      <c r="G19" s="16"/>
    </row>
    <row r="20" spans="1:7" x14ac:dyDescent="0.35">
      <c r="A20" s="13" t="s">
        <v>548</v>
      </c>
      <c r="B20" s="33" t="s">
        <v>549</v>
      </c>
      <c r="C20" s="33" t="s">
        <v>39</v>
      </c>
      <c r="D20" s="14">
        <v>127810</v>
      </c>
      <c r="E20" s="15">
        <v>18988.73</v>
      </c>
      <c r="F20" s="16">
        <v>1.44E-2</v>
      </c>
      <c r="G20" s="16"/>
    </row>
    <row r="21" spans="1:7" x14ac:dyDescent="0.35">
      <c r="A21" s="13" t="s">
        <v>540</v>
      </c>
      <c r="B21" s="33" t="s">
        <v>541</v>
      </c>
      <c r="C21" s="33" t="s">
        <v>501</v>
      </c>
      <c r="D21" s="14">
        <v>706884</v>
      </c>
      <c r="E21" s="15">
        <v>18643.36</v>
      </c>
      <c r="F21" s="16">
        <v>1.41E-2</v>
      </c>
      <c r="G21" s="16"/>
    </row>
    <row r="22" spans="1:7" x14ac:dyDescent="0.35">
      <c r="A22" s="13" t="s">
        <v>528</v>
      </c>
      <c r="B22" s="33" t="s">
        <v>529</v>
      </c>
      <c r="C22" s="33" t="s">
        <v>501</v>
      </c>
      <c r="D22" s="14">
        <v>1171272</v>
      </c>
      <c r="E22" s="15">
        <v>16270.14</v>
      </c>
      <c r="F22" s="16">
        <v>1.23E-2</v>
      </c>
      <c r="G22" s="16"/>
    </row>
    <row r="23" spans="1:7" x14ac:dyDescent="0.35">
      <c r="A23" s="13" t="s">
        <v>677</v>
      </c>
      <c r="B23" s="33" t="s">
        <v>678</v>
      </c>
      <c r="C23" s="33" t="s">
        <v>562</v>
      </c>
      <c r="D23" s="14">
        <v>400000</v>
      </c>
      <c r="E23" s="15">
        <v>15400.8</v>
      </c>
      <c r="F23" s="16">
        <v>1.17E-2</v>
      </c>
      <c r="G23" s="16"/>
    </row>
    <row r="24" spans="1:7" x14ac:dyDescent="0.35">
      <c r="A24" s="13" t="s">
        <v>533</v>
      </c>
      <c r="B24" s="33" t="s">
        <v>534</v>
      </c>
      <c r="C24" s="33" t="s">
        <v>501</v>
      </c>
      <c r="D24" s="14">
        <v>1126609</v>
      </c>
      <c r="E24" s="15">
        <v>15297.1</v>
      </c>
      <c r="F24" s="16">
        <v>1.1599999999999999E-2</v>
      </c>
      <c r="G24" s="16"/>
    </row>
    <row r="25" spans="1:7" x14ac:dyDescent="0.35">
      <c r="A25" s="13" t="s">
        <v>491</v>
      </c>
      <c r="B25" s="33" t="s">
        <v>492</v>
      </c>
      <c r="C25" s="33" t="s">
        <v>100</v>
      </c>
      <c r="D25" s="14">
        <v>610285</v>
      </c>
      <c r="E25" s="15">
        <v>14911.09</v>
      </c>
      <c r="F25" s="16">
        <v>1.1299999999999999E-2</v>
      </c>
      <c r="G25" s="16"/>
    </row>
    <row r="26" spans="1:7" x14ac:dyDescent="0.35">
      <c r="A26" s="13" t="s">
        <v>924</v>
      </c>
      <c r="B26" s="33" t="s">
        <v>925</v>
      </c>
      <c r="C26" s="33" t="s">
        <v>19</v>
      </c>
      <c r="D26" s="14">
        <v>3200107</v>
      </c>
      <c r="E26" s="15">
        <v>14558.89</v>
      </c>
      <c r="F26" s="16">
        <v>1.0999999999999999E-2</v>
      </c>
      <c r="G26" s="16"/>
    </row>
    <row r="27" spans="1:7" x14ac:dyDescent="0.35">
      <c r="A27" s="13" t="s">
        <v>524</v>
      </c>
      <c r="B27" s="33" t="s">
        <v>525</v>
      </c>
      <c r="C27" s="33" t="s">
        <v>55</v>
      </c>
      <c r="D27" s="14">
        <v>840000</v>
      </c>
      <c r="E27" s="15">
        <v>14538.72</v>
      </c>
      <c r="F27" s="16">
        <v>1.0999999999999999E-2</v>
      </c>
      <c r="G27" s="16"/>
    </row>
    <row r="28" spans="1:7" x14ac:dyDescent="0.35">
      <c r="A28" s="13" t="s">
        <v>495</v>
      </c>
      <c r="B28" s="33" t="s">
        <v>496</v>
      </c>
      <c r="C28" s="33" t="s">
        <v>79</v>
      </c>
      <c r="D28" s="14">
        <v>3795804</v>
      </c>
      <c r="E28" s="15">
        <v>14496.18</v>
      </c>
      <c r="F28" s="16">
        <v>1.0999999999999999E-2</v>
      </c>
      <c r="G28" s="16"/>
    </row>
    <row r="29" spans="1:7" x14ac:dyDescent="0.35">
      <c r="A29" s="13" t="s">
        <v>502</v>
      </c>
      <c r="B29" s="33" t="s">
        <v>503</v>
      </c>
      <c r="C29" s="33" t="s">
        <v>63</v>
      </c>
      <c r="D29" s="14">
        <v>831765</v>
      </c>
      <c r="E29" s="15">
        <v>14447.76</v>
      </c>
      <c r="F29" s="16">
        <v>1.0999999999999999E-2</v>
      </c>
      <c r="G29" s="16"/>
    </row>
    <row r="30" spans="1:7" x14ac:dyDescent="0.35">
      <c r="A30" s="13" t="s">
        <v>47</v>
      </c>
      <c r="B30" s="33" t="s">
        <v>48</v>
      </c>
      <c r="C30" s="33" t="s">
        <v>49</v>
      </c>
      <c r="D30" s="14">
        <v>2000000</v>
      </c>
      <c r="E30" s="15">
        <v>14368</v>
      </c>
      <c r="F30" s="16">
        <v>1.09E-2</v>
      </c>
      <c r="G30" s="16"/>
    </row>
    <row r="31" spans="1:7" x14ac:dyDescent="0.35">
      <c r="A31" s="13" t="s">
        <v>535</v>
      </c>
      <c r="B31" s="33" t="s">
        <v>536</v>
      </c>
      <c r="C31" s="33" t="s">
        <v>537</v>
      </c>
      <c r="D31" s="14">
        <v>320990</v>
      </c>
      <c r="E31" s="15">
        <v>13890.84</v>
      </c>
      <c r="F31" s="16">
        <v>1.0500000000000001E-2</v>
      </c>
      <c r="G31" s="16"/>
    </row>
    <row r="32" spans="1:7" x14ac:dyDescent="0.35">
      <c r="A32" s="13" t="s">
        <v>80</v>
      </c>
      <c r="B32" s="33" t="s">
        <v>81</v>
      </c>
      <c r="C32" s="33" t="s">
        <v>63</v>
      </c>
      <c r="D32" s="14">
        <v>650000</v>
      </c>
      <c r="E32" s="15">
        <v>13888.55</v>
      </c>
      <c r="F32" s="16">
        <v>1.0500000000000001E-2</v>
      </c>
      <c r="G32" s="16"/>
    </row>
    <row r="33" spans="1:7" x14ac:dyDescent="0.35">
      <c r="A33" s="13" t="s">
        <v>110</v>
      </c>
      <c r="B33" s="33" t="s">
        <v>111</v>
      </c>
      <c r="C33" s="33" t="s">
        <v>52</v>
      </c>
      <c r="D33" s="14">
        <v>1372750</v>
      </c>
      <c r="E33" s="15">
        <v>12693.82</v>
      </c>
      <c r="F33" s="16">
        <v>9.5999999999999992E-3</v>
      </c>
      <c r="G33" s="16"/>
    </row>
    <row r="34" spans="1:7" x14ac:dyDescent="0.35">
      <c r="A34" s="13" t="s">
        <v>56</v>
      </c>
      <c r="B34" s="33" t="s">
        <v>57</v>
      </c>
      <c r="C34" s="33" t="s">
        <v>29</v>
      </c>
      <c r="D34" s="14">
        <v>91522</v>
      </c>
      <c r="E34" s="15">
        <v>11602.24</v>
      </c>
      <c r="F34" s="16">
        <v>8.8000000000000005E-3</v>
      </c>
      <c r="G34" s="16"/>
    </row>
    <row r="35" spans="1:7" x14ac:dyDescent="0.35">
      <c r="A35" s="13" t="s">
        <v>993</v>
      </c>
      <c r="B35" s="33" t="s">
        <v>994</v>
      </c>
      <c r="C35" s="33" t="s">
        <v>74</v>
      </c>
      <c r="D35" s="14">
        <v>147430</v>
      </c>
      <c r="E35" s="15">
        <v>11531.24</v>
      </c>
      <c r="F35" s="16">
        <v>8.8000000000000005E-3</v>
      </c>
      <c r="G35" s="16"/>
    </row>
    <row r="36" spans="1:7" x14ac:dyDescent="0.35">
      <c r="A36" s="13" t="s">
        <v>493</v>
      </c>
      <c r="B36" s="33" t="s">
        <v>494</v>
      </c>
      <c r="C36" s="33" t="s">
        <v>55</v>
      </c>
      <c r="D36" s="14">
        <v>337902</v>
      </c>
      <c r="E36" s="15">
        <v>11331.54</v>
      </c>
      <c r="F36" s="16">
        <v>8.6E-3</v>
      </c>
      <c r="G36" s="16"/>
    </row>
    <row r="37" spans="1:7" x14ac:dyDescent="0.35">
      <c r="A37" s="13" t="s">
        <v>538</v>
      </c>
      <c r="B37" s="33" t="s">
        <v>539</v>
      </c>
      <c r="C37" s="33" t="s">
        <v>63</v>
      </c>
      <c r="D37" s="14">
        <v>474318</v>
      </c>
      <c r="E37" s="15">
        <v>10918.33</v>
      </c>
      <c r="F37" s="16">
        <v>8.3000000000000001E-3</v>
      </c>
      <c r="G37" s="16"/>
    </row>
    <row r="38" spans="1:7" x14ac:dyDescent="0.35">
      <c r="A38" s="13" t="s">
        <v>68</v>
      </c>
      <c r="B38" s="33" t="s">
        <v>69</v>
      </c>
      <c r="C38" s="33" t="s">
        <v>16</v>
      </c>
      <c r="D38" s="14">
        <v>4847349</v>
      </c>
      <c r="E38" s="15">
        <v>10292.379999999999</v>
      </c>
      <c r="F38" s="16">
        <v>7.7999999999999996E-3</v>
      </c>
      <c r="G38" s="16"/>
    </row>
    <row r="39" spans="1:7" x14ac:dyDescent="0.35">
      <c r="A39" s="13" t="s">
        <v>550</v>
      </c>
      <c r="B39" s="33" t="s">
        <v>551</v>
      </c>
      <c r="C39" s="33" t="s">
        <v>60</v>
      </c>
      <c r="D39" s="14">
        <v>434930</v>
      </c>
      <c r="E39" s="15">
        <v>10169.1</v>
      </c>
      <c r="F39" s="16">
        <v>7.7000000000000002E-3</v>
      </c>
      <c r="G39" s="16"/>
    </row>
    <row r="40" spans="1:7" x14ac:dyDescent="0.35">
      <c r="A40" s="13" t="s">
        <v>104</v>
      </c>
      <c r="B40" s="33" t="s">
        <v>105</v>
      </c>
      <c r="C40" s="33" t="s">
        <v>106</v>
      </c>
      <c r="D40" s="14">
        <v>679312</v>
      </c>
      <c r="E40" s="15">
        <v>10135.34</v>
      </c>
      <c r="F40" s="16">
        <v>7.7000000000000002E-3</v>
      </c>
      <c r="G40" s="16"/>
    </row>
    <row r="41" spans="1:7" x14ac:dyDescent="0.35">
      <c r="A41" s="13" t="s">
        <v>934</v>
      </c>
      <c r="B41" s="33" t="s">
        <v>935</v>
      </c>
      <c r="C41" s="33" t="s">
        <v>556</v>
      </c>
      <c r="D41" s="14">
        <v>116802</v>
      </c>
      <c r="E41" s="15">
        <v>10057.24</v>
      </c>
      <c r="F41" s="16">
        <v>7.6E-3</v>
      </c>
      <c r="G41" s="16"/>
    </row>
    <row r="42" spans="1:7" x14ac:dyDescent="0.35">
      <c r="A42" s="13" t="s">
        <v>671</v>
      </c>
      <c r="B42" s="33" t="s">
        <v>672</v>
      </c>
      <c r="C42" s="33" t="s">
        <v>537</v>
      </c>
      <c r="D42" s="14">
        <v>422184</v>
      </c>
      <c r="E42" s="15">
        <v>10031.94</v>
      </c>
      <c r="F42" s="16">
        <v>7.6E-3</v>
      </c>
      <c r="G42" s="16"/>
    </row>
    <row r="43" spans="1:7" x14ac:dyDescent="0.35">
      <c r="A43" s="13" t="s">
        <v>948</v>
      </c>
      <c r="B43" s="33" t="s">
        <v>949</v>
      </c>
      <c r="C43" s="33" t="s">
        <v>583</v>
      </c>
      <c r="D43" s="14">
        <v>1500000</v>
      </c>
      <c r="E43" s="15">
        <v>9561</v>
      </c>
      <c r="F43" s="16">
        <v>7.3000000000000001E-3</v>
      </c>
      <c r="G43" s="16"/>
    </row>
    <row r="44" spans="1:7" x14ac:dyDescent="0.35">
      <c r="A44" s="13" t="s">
        <v>650</v>
      </c>
      <c r="B44" s="33" t="s">
        <v>651</v>
      </c>
      <c r="C44" s="33" t="s">
        <v>114</v>
      </c>
      <c r="D44" s="14">
        <v>1210179</v>
      </c>
      <c r="E44" s="15">
        <v>9544.08</v>
      </c>
      <c r="F44" s="16">
        <v>7.1999999999999998E-3</v>
      </c>
      <c r="G44" s="16"/>
    </row>
    <row r="45" spans="1:7" x14ac:dyDescent="0.35">
      <c r="A45" s="13" t="s">
        <v>575</v>
      </c>
      <c r="B45" s="33" t="s">
        <v>576</v>
      </c>
      <c r="C45" s="33" t="s">
        <v>13</v>
      </c>
      <c r="D45" s="14">
        <v>942107</v>
      </c>
      <c r="E45" s="15">
        <v>9331.57</v>
      </c>
      <c r="F45" s="16">
        <v>7.1000000000000004E-3</v>
      </c>
      <c r="G45" s="16"/>
    </row>
    <row r="46" spans="1:7" x14ac:dyDescent="0.35">
      <c r="A46" s="13" t="s">
        <v>42</v>
      </c>
      <c r="B46" s="33" t="s">
        <v>43</v>
      </c>
      <c r="C46" s="33" t="s">
        <v>44</v>
      </c>
      <c r="D46" s="14">
        <v>3751657</v>
      </c>
      <c r="E46" s="15">
        <v>9240.33</v>
      </c>
      <c r="F46" s="16">
        <v>7.0000000000000001E-3</v>
      </c>
      <c r="G46" s="16"/>
    </row>
    <row r="47" spans="1:7" x14ac:dyDescent="0.35">
      <c r="A47" s="13" t="s">
        <v>1053</v>
      </c>
      <c r="B47" s="33" t="s">
        <v>1054</v>
      </c>
      <c r="C47" s="33" t="s">
        <v>44</v>
      </c>
      <c r="D47" s="14">
        <v>239272</v>
      </c>
      <c r="E47" s="15">
        <v>9206.23</v>
      </c>
      <c r="F47" s="16">
        <v>7.0000000000000001E-3</v>
      </c>
      <c r="G47" s="16"/>
    </row>
    <row r="48" spans="1:7" x14ac:dyDescent="0.35">
      <c r="A48" s="13" t="s">
        <v>1039</v>
      </c>
      <c r="B48" s="33" t="s">
        <v>1040</v>
      </c>
      <c r="C48" s="33" t="s">
        <v>55</v>
      </c>
      <c r="D48" s="14">
        <v>2214816</v>
      </c>
      <c r="E48" s="15">
        <v>9164.91</v>
      </c>
      <c r="F48" s="16">
        <v>7.0000000000000001E-3</v>
      </c>
      <c r="G48" s="16"/>
    </row>
    <row r="49" spans="1:7" x14ac:dyDescent="0.35">
      <c r="A49" s="13" t="s">
        <v>1533</v>
      </c>
      <c r="B49" s="33" t="s">
        <v>1534</v>
      </c>
      <c r="C49" s="33" t="s">
        <v>55</v>
      </c>
      <c r="D49" s="14">
        <v>558136</v>
      </c>
      <c r="E49" s="15">
        <v>9120.5</v>
      </c>
      <c r="F49" s="16">
        <v>6.8999999999999999E-3</v>
      </c>
      <c r="G49" s="16"/>
    </row>
    <row r="50" spans="1:7" x14ac:dyDescent="0.35">
      <c r="A50" s="13" t="s">
        <v>2419</v>
      </c>
      <c r="B50" s="33" t="s">
        <v>2420</v>
      </c>
      <c r="C50" s="33" t="s">
        <v>89</v>
      </c>
      <c r="D50" s="14">
        <v>1634755</v>
      </c>
      <c r="E50" s="15">
        <v>9081.8799999999992</v>
      </c>
      <c r="F50" s="16">
        <v>6.8999999999999999E-3</v>
      </c>
      <c r="G50" s="16"/>
    </row>
    <row r="51" spans="1:7" x14ac:dyDescent="0.35">
      <c r="A51" s="13" t="s">
        <v>1145</v>
      </c>
      <c r="B51" s="33" t="s">
        <v>1146</v>
      </c>
      <c r="C51" s="33" t="s">
        <v>562</v>
      </c>
      <c r="D51" s="14">
        <v>1236335</v>
      </c>
      <c r="E51" s="15">
        <v>9037.61</v>
      </c>
      <c r="F51" s="16">
        <v>6.8999999999999999E-3</v>
      </c>
      <c r="G51" s="16"/>
    </row>
    <row r="52" spans="1:7" x14ac:dyDescent="0.35">
      <c r="A52" s="13" t="s">
        <v>546</v>
      </c>
      <c r="B52" s="33" t="s">
        <v>547</v>
      </c>
      <c r="C52" s="33" t="s">
        <v>501</v>
      </c>
      <c r="D52" s="14">
        <v>188094</v>
      </c>
      <c r="E52" s="15">
        <v>8902.49</v>
      </c>
      <c r="F52" s="16">
        <v>6.7999999999999996E-3</v>
      </c>
      <c r="G52" s="16"/>
    </row>
    <row r="53" spans="1:7" x14ac:dyDescent="0.35">
      <c r="A53" s="13" t="s">
        <v>673</v>
      </c>
      <c r="B53" s="33" t="s">
        <v>674</v>
      </c>
      <c r="C53" s="33" t="s">
        <v>532</v>
      </c>
      <c r="D53" s="14">
        <v>145974</v>
      </c>
      <c r="E53" s="15">
        <v>8762.09</v>
      </c>
      <c r="F53" s="16">
        <v>6.6E-3</v>
      </c>
      <c r="G53" s="16"/>
    </row>
    <row r="54" spans="1:7" x14ac:dyDescent="0.35">
      <c r="A54" s="13" t="s">
        <v>573</v>
      </c>
      <c r="B54" s="33" t="s">
        <v>574</v>
      </c>
      <c r="C54" s="33" t="s">
        <v>89</v>
      </c>
      <c r="D54" s="14">
        <v>113007</v>
      </c>
      <c r="E54" s="15">
        <v>8504.91</v>
      </c>
      <c r="F54" s="16">
        <v>6.4999999999999997E-3</v>
      </c>
      <c r="G54" s="16"/>
    </row>
    <row r="55" spans="1:7" x14ac:dyDescent="0.35">
      <c r="A55" s="13" t="s">
        <v>35</v>
      </c>
      <c r="B55" s="33" t="s">
        <v>36</v>
      </c>
      <c r="C55" s="33" t="s">
        <v>13</v>
      </c>
      <c r="D55" s="14">
        <v>1979475</v>
      </c>
      <c r="E55" s="15">
        <v>8218.7800000000007</v>
      </c>
      <c r="F55" s="16">
        <v>6.1999999999999998E-3</v>
      </c>
      <c r="G55" s="16"/>
    </row>
    <row r="56" spans="1:7" x14ac:dyDescent="0.35">
      <c r="A56" s="13" t="s">
        <v>72</v>
      </c>
      <c r="B56" s="33" t="s">
        <v>73</v>
      </c>
      <c r="C56" s="33" t="s">
        <v>74</v>
      </c>
      <c r="D56" s="14">
        <v>849424</v>
      </c>
      <c r="E56" s="15">
        <v>8007.1</v>
      </c>
      <c r="F56" s="16">
        <v>6.1000000000000004E-3</v>
      </c>
      <c r="G56" s="16"/>
    </row>
    <row r="57" spans="1:7" x14ac:dyDescent="0.35">
      <c r="A57" s="13" t="s">
        <v>1514</v>
      </c>
      <c r="B57" s="33" t="s">
        <v>1515</v>
      </c>
      <c r="C57" s="33" t="s">
        <v>13</v>
      </c>
      <c r="D57" s="14">
        <v>2500000</v>
      </c>
      <c r="E57" s="15">
        <v>7993.75</v>
      </c>
      <c r="F57" s="16">
        <v>6.1000000000000004E-3</v>
      </c>
      <c r="G57" s="16"/>
    </row>
    <row r="58" spans="1:7" x14ac:dyDescent="0.35">
      <c r="A58" s="13" t="s">
        <v>956</v>
      </c>
      <c r="B58" s="33" t="s">
        <v>957</v>
      </c>
      <c r="C58" s="33" t="s">
        <v>55</v>
      </c>
      <c r="D58" s="14">
        <v>391850</v>
      </c>
      <c r="E58" s="15">
        <v>7811.14</v>
      </c>
      <c r="F58" s="16">
        <v>5.8999999999999999E-3</v>
      </c>
      <c r="G58" s="16"/>
    </row>
    <row r="59" spans="1:7" x14ac:dyDescent="0.35">
      <c r="A59" s="13" t="s">
        <v>2421</v>
      </c>
      <c r="B59" s="33" t="s">
        <v>2422</v>
      </c>
      <c r="C59" s="33" t="s">
        <v>63</v>
      </c>
      <c r="D59" s="14">
        <v>1315219</v>
      </c>
      <c r="E59" s="15">
        <v>7657.86</v>
      </c>
      <c r="F59" s="16">
        <v>5.7999999999999996E-3</v>
      </c>
      <c r="G59" s="16"/>
    </row>
    <row r="60" spans="1:7" x14ac:dyDescent="0.35">
      <c r="A60" s="13" t="s">
        <v>1001</v>
      </c>
      <c r="B60" s="33" t="s">
        <v>1002</v>
      </c>
      <c r="C60" s="33" t="s">
        <v>523</v>
      </c>
      <c r="D60" s="14">
        <v>1039500</v>
      </c>
      <c r="E60" s="15">
        <v>7435.54</v>
      </c>
      <c r="F60" s="16">
        <v>5.5999999999999999E-3</v>
      </c>
      <c r="G60" s="16"/>
    </row>
    <row r="61" spans="1:7" x14ac:dyDescent="0.35">
      <c r="A61" s="13" t="s">
        <v>654</v>
      </c>
      <c r="B61" s="33" t="s">
        <v>655</v>
      </c>
      <c r="C61" s="33" t="s">
        <v>13</v>
      </c>
      <c r="D61" s="14">
        <v>9884814</v>
      </c>
      <c r="E61" s="15">
        <v>7263.36</v>
      </c>
      <c r="F61" s="16">
        <v>5.4999999999999997E-3</v>
      </c>
      <c r="G61" s="16"/>
    </row>
    <row r="62" spans="1:7" x14ac:dyDescent="0.35">
      <c r="A62" s="13" t="s">
        <v>938</v>
      </c>
      <c r="B62" s="33" t="s">
        <v>939</v>
      </c>
      <c r="C62" s="33" t="s">
        <v>13</v>
      </c>
      <c r="D62" s="14">
        <v>3394837</v>
      </c>
      <c r="E62" s="15">
        <v>6866.74</v>
      </c>
      <c r="F62" s="16">
        <v>5.1999999999999998E-3</v>
      </c>
      <c r="G62" s="16"/>
    </row>
    <row r="63" spans="1:7" x14ac:dyDescent="0.35">
      <c r="A63" s="13" t="s">
        <v>960</v>
      </c>
      <c r="B63" s="33" t="s">
        <v>961</v>
      </c>
      <c r="C63" s="33" t="s">
        <v>962</v>
      </c>
      <c r="D63" s="14">
        <v>136607</v>
      </c>
      <c r="E63" s="15">
        <v>6594.29</v>
      </c>
      <c r="F63" s="16">
        <v>5.0000000000000001E-3</v>
      </c>
      <c r="G63" s="16"/>
    </row>
    <row r="64" spans="1:7" x14ac:dyDescent="0.35">
      <c r="A64" s="13" t="s">
        <v>625</v>
      </c>
      <c r="B64" s="33" t="s">
        <v>626</v>
      </c>
      <c r="C64" s="33" t="s">
        <v>92</v>
      </c>
      <c r="D64" s="14">
        <v>799458</v>
      </c>
      <c r="E64" s="15">
        <v>6559.15</v>
      </c>
      <c r="F64" s="16">
        <v>5.0000000000000001E-3</v>
      </c>
      <c r="G64" s="16"/>
    </row>
    <row r="65" spans="1:7" x14ac:dyDescent="0.35">
      <c r="A65" s="13" t="s">
        <v>521</v>
      </c>
      <c r="B65" s="33" t="s">
        <v>522</v>
      </c>
      <c r="C65" s="33" t="s">
        <v>523</v>
      </c>
      <c r="D65" s="14">
        <v>320000</v>
      </c>
      <c r="E65" s="15">
        <v>6519.04</v>
      </c>
      <c r="F65" s="16">
        <v>4.8999999999999998E-3</v>
      </c>
      <c r="G65" s="16"/>
    </row>
    <row r="66" spans="1:7" x14ac:dyDescent="0.35">
      <c r="A66" s="13" t="s">
        <v>579</v>
      </c>
      <c r="B66" s="33" t="s">
        <v>580</v>
      </c>
      <c r="C66" s="33" t="s">
        <v>501</v>
      </c>
      <c r="D66" s="14">
        <v>274721</v>
      </c>
      <c r="E66" s="15">
        <v>6308.97</v>
      </c>
      <c r="F66" s="16">
        <v>4.7999999999999996E-3</v>
      </c>
      <c r="G66" s="16"/>
    </row>
    <row r="67" spans="1:7" x14ac:dyDescent="0.35">
      <c r="A67" s="13" t="s">
        <v>514</v>
      </c>
      <c r="B67" s="33" t="s">
        <v>515</v>
      </c>
      <c r="C67" s="33" t="s">
        <v>89</v>
      </c>
      <c r="D67" s="14">
        <v>4581912</v>
      </c>
      <c r="E67" s="15">
        <v>6109.52</v>
      </c>
      <c r="F67" s="16">
        <v>4.5999999999999999E-3</v>
      </c>
      <c r="G67" s="16"/>
    </row>
    <row r="68" spans="1:7" x14ac:dyDescent="0.35">
      <c r="A68" s="13" t="s">
        <v>64</v>
      </c>
      <c r="B68" s="33" t="s">
        <v>65</v>
      </c>
      <c r="C68" s="33" t="s">
        <v>55</v>
      </c>
      <c r="D68" s="14">
        <v>550000</v>
      </c>
      <c r="E68" s="15">
        <v>5936.7</v>
      </c>
      <c r="F68" s="16">
        <v>4.4999999999999997E-3</v>
      </c>
      <c r="G68" s="16"/>
    </row>
    <row r="69" spans="1:7" x14ac:dyDescent="0.35">
      <c r="A69" s="13" t="s">
        <v>600</v>
      </c>
      <c r="B69" s="33" t="s">
        <v>601</v>
      </c>
      <c r="C69" s="33" t="s">
        <v>556</v>
      </c>
      <c r="D69" s="14">
        <v>259804</v>
      </c>
      <c r="E69" s="15">
        <v>5805.58</v>
      </c>
      <c r="F69" s="16">
        <v>4.4000000000000003E-3</v>
      </c>
      <c r="G69" s="16"/>
    </row>
    <row r="70" spans="1:7" x14ac:dyDescent="0.35">
      <c r="A70" s="13" t="s">
        <v>504</v>
      </c>
      <c r="B70" s="33" t="s">
        <v>505</v>
      </c>
      <c r="C70" s="33" t="s">
        <v>63</v>
      </c>
      <c r="D70" s="14">
        <v>133831</v>
      </c>
      <c r="E70" s="15">
        <v>5799.3</v>
      </c>
      <c r="F70" s="16">
        <v>4.4000000000000003E-3</v>
      </c>
      <c r="G70" s="16"/>
    </row>
    <row r="71" spans="1:7" x14ac:dyDescent="0.35">
      <c r="A71" s="13" t="s">
        <v>93</v>
      </c>
      <c r="B71" s="33" t="s">
        <v>94</v>
      </c>
      <c r="C71" s="33" t="s">
        <v>95</v>
      </c>
      <c r="D71" s="14">
        <v>2048618</v>
      </c>
      <c r="E71" s="15">
        <v>5729.98</v>
      </c>
      <c r="F71" s="16">
        <v>4.3E-3</v>
      </c>
      <c r="G71" s="16"/>
    </row>
    <row r="72" spans="1:7" x14ac:dyDescent="0.35">
      <c r="A72" s="13" t="s">
        <v>512</v>
      </c>
      <c r="B72" s="33" t="s">
        <v>513</v>
      </c>
      <c r="C72" s="33" t="s">
        <v>39</v>
      </c>
      <c r="D72" s="14">
        <v>791234</v>
      </c>
      <c r="E72" s="15">
        <v>5624.88</v>
      </c>
      <c r="F72" s="16">
        <v>4.3E-3</v>
      </c>
      <c r="G72" s="16"/>
    </row>
    <row r="73" spans="1:7" x14ac:dyDescent="0.35">
      <c r="A73" s="13" t="s">
        <v>606</v>
      </c>
      <c r="B73" s="33" t="s">
        <v>607</v>
      </c>
      <c r="C73" s="33" t="s">
        <v>562</v>
      </c>
      <c r="D73" s="14">
        <v>756284</v>
      </c>
      <c r="E73" s="15">
        <v>5484.57</v>
      </c>
      <c r="F73" s="16">
        <v>4.1999999999999997E-3</v>
      </c>
      <c r="G73" s="16"/>
    </row>
    <row r="74" spans="1:7" x14ac:dyDescent="0.35">
      <c r="A74" s="13" t="s">
        <v>552</v>
      </c>
      <c r="B74" s="33" t="s">
        <v>553</v>
      </c>
      <c r="C74" s="33" t="s">
        <v>22</v>
      </c>
      <c r="D74" s="14">
        <v>1390719</v>
      </c>
      <c r="E74" s="15">
        <v>5359.83</v>
      </c>
      <c r="F74" s="16">
        <v>4.1000000000000003E-3</v>
      </c>
      <c r="G74" s="16"/>
    </row>
    <row r="75" spans="1:7" x14ac:dyDescent="0.35">
      <c r="A75" s="13" t="s">
        <v>1094</v>
      </c>
      <c r="B75" s="33" t="s">
        <v>1095</v>
      </c>
      <c r="C75" s="33" t="s">
        <v>13</v>
      </c>
      <c r="D75" s="14">
        <v>4130121</v>
      </c>
      <c r="E75" s="15">
        <v>5346.03</v>
      </c>
      <c r="F75" s="16">
        <v>4.1000000000000003E-3</v>
      </c>
      <c r="G75" s="16"/>
    </row>
    <row r="76" spans="1:7" x14ac:dyDescent="0.35">
      <c r="A76" s="13" t="s">
        <v>560</v>
      </c>
      <c r="B76" s="33" t="s">
        <v>561</v>
      </c>
      <c r="C76" s="33" t="s">
        <v>562</v>
      </c>
      <c r="D76" s="14">
        <v>2000000</v>
      </c>
      <c r="E76" s="15">
        <v>5299</v>
      </c>
      <c r="F76" s="16">
        <v>4.0000000000000001E-3</v>
      </c>
      <c r="G76" s="16"/>
    </row>
    <row r="77" spans="1:7" x14ac:dyDescent="0.35">
      <c r="A77" s="13" t="s">
        <v>1100</v>
      </c>
      <c r="B77" s="33" t="s">
        <v>1101</v>
      </c>
      <c r="C77" s="33" t="s">
        <v>55</v>
      </c>
      <c r="D77" s="14">
        <v>1502743</v>
      </c>
      <c r="E77" s="15">
        <v>5256.6</v>
      </c>
      <c r="F77" s="16">
        <v>4.0000000000000001E-3</v>
      </c>
      <c r="G77" s="16"/>
    </row>
    <row r="78" spans="1:7" x14ac:dyDescent="0.35">
      <c r="A78" s="13" t="s">
        <v>1025</v>
      </c>
      <c r="B78" s="33" t="s">
        <v>1026</v>
      </c>
      <c r="C78" s="33" t="s">
        <v>89</v>
      </c>
      <c r="D78" s="14">
        <v>117682</v>
      </c>
      <c r="E78" s="15">
        <v>5127.6400000000003</v>
      </c>
      <c r="F78" s="16">
        <v>3.8999999999999998E-3</v>
      </c>
      <c r="G78" s="16"/>
    </row>
    <row r="79" spans="1:7" x14ac:dyDescent="0.35">
      <c r="A79" s="13" t="s">
        <v>90</v>
      </c>
      <c r="B79" s="33" t="s">
        <v>91</v>
      </c>
      <c r="C79" s="33" t="s">
        <v>92</v>
      </c>
      <c r="D79" s="14">
        <v>131684</v>
      </c>
      <c r="E79" s="15">
        <v>5078.3900000000003</v>
      </c>
      <c r="F79" s="16">
        <v>3.8999999999999998E-3</v>
      </c>
      <c r="G79" s="16"/>
    </row>
    <row r="80" spans="1:7" x14ac:dyDescent="0.35">
      <c r="A80" s="13" t="s">
        <v>897</v>
      </c>
      <c r="B80" s="33" t="s">
        <v>898</v>
      </c>
      <c r="C80" s="33" t="s">
        <v>63</v>
      </c>
      <c r="D80" s="14">
        <v>391249</v>
      </c>
      <c r="E80" s="15">
        <v>5032.6400000000003</v>
      </c>
      <c r="F80" s="16">
        <v>3.8E-3</v>
      </c>
      <c r="G80" s="16"/>
    </row>
    <row r="81" spans="1:7" x14ac:dyDescent="0.35">
      <c r="A81" s="13" t="s">
        <v>40</v>
      </c>
      <c r="B81" s="33" t="s">
        <v>41</v>
      </c>
      <c r="C81" s="33" t="s">
        <v>22</v>
      </c>
      <c r="D81" s="14">
        <v>1107605</v>
      </c>
      <c r="E81" s="15">
        <v>4859.62</v>
      </c>
      <c r="F81" s="16">
        <v>3.7000000000000002E-3</v>
      </c>
      <c r="G81" s="16"/>
    </row>
    <row r="82" spans="1:7" x14ac:dyDescent="0.35">
      <c r="A82" s="13" t="s">
        <v>17</v>
      </c>
      <c r="B82" s="33" t="s">
        <v>18</v>
      </c>
      <c r="C82" s="33" t="s">
        <v>19</v>
      </c>
      <c r="D82" s="14">
        <v>45000000</v>
      </c>
      <c r="E82" s="15">
        <v>4765.5</v>
      </c>
      <c r="F82" s="16">
        <v>3.5999999999999999E-3</v>
      </c>
      <c r="G82" s="16"/>
    </row>
    <row r="83" spans="1:7" x14ac:dyDescent="0.35">
      <c r="A83" s="13" t="s">
        <v>1074</v>
      </c>
      <c r="B83" s="33" t="s">
        <v>1075</v>
      </c>
      <c r="C83" s="33" t="s">
        <v>63</v>
      </c>
      <c r="D83" s="14">
        <v>17911</v>
      </c>
      <c r="E83" s="15">
        <v>4751.79</v>
      </c>
      <c r="F83" s="16">
        <v>3.5999999999999999E-3</v>
      </c>
      <c r="G83" s="16"/>
    </row>
    <row r="84" spans="1:7" x14ac:dyDescent="0.35">
      <c r="A84" s="13" t="s">
        <v>1088</v>
      </c>
      <c r="B84" s="33" t="s">
        <v>1089</v>
      </c>
      <c r="C84" s="33" t="s">
        <v>742</v>
      </c>
      <c r="D84" s="14">
        <v>2494114</v>
      </c>
      <c r="E84" s="15">
        <v>4228.2700000000004</v>
      </c>
      <c r="F84" s="16">
        <v>3.2000000000000002E-3</v>
      </c>
      <c r="G84" s="16"/>
    </row>
    <row r="85" spans="1:7" x14ac:dyDescent="0.35">
      <c r="A85" s="13" t="s">
        <v>905</v>
      </c>
      <c r="B85" s="33" t="s">
        <v>906</v>
      </c>
      <c r="C85" s="33" t="s">
        <v>610</v>
      </c>
      <c r="D85" s="14">
        <v>295509</v>
      </c>
      <c r="E85" s="15">
        <v>4080.39</v>
      </c>
      <c r="F85" s="16">
        <v>3.0999999999999999E-3</v>
      </c>
      <c r="G85" s="16"/>
    </row>
    <row r="86" spans="1:7" x14ac:dyDescent="0.35">
      <c r="A86" s="13" t="s">
        <v>895</v>
      </c>
      <c r="B86" s="33" t="s">
        <v>896</v>
      </c>
      <c r="C86" s="33" t="s">
        <v>39</v>
      </c>
      <c r="D86" s="14">
        <v>36687</v>
      </c>
      <c r="E86" s="15">
        <v>3658.61</v>
      </c>
      <c r="F86" s="16">
        <v>2.8E-3</v>
      </c>
      <c r="G86" s="16"/>
    </row>
    <row r="87" spans="1:7" x14ac:dyDescent="0.35">
      <c r="A87" s="13" t="s">
        <v>506</v>
      </c>
      <c r="B87" s="33" t="s">
        <v>507</v>
      </c>
      <c r="C87" s="33" t="s">
        <v>44</v>
      </c>
      <c r="D87" s="14">
        <v>86996</v>
      </c>
      <c r="E87" s="15">
        <v>3392.41</v>
      </c>
      <c r="F87" s="16">
        <v>2.5999999999999999E-3</v>
      </c>
      <c r="G87" s="16"/>
    </row>
    <row r="88" spans="1:7" x14ac:dyDescent="0.35">
      <c r="A88" s="13" t="s">
        <v>631</v>
      </c>
      <c r="B88" s="33" t="s">
        <v>632</v>
      </c>
      <c r="C88" s="33" t="s">
        <v>537</v>
      </c>
      <c r="D88" s="14">
        <v>31935</v>
      </c>
      <c r="E88" s="15">
        <v>3362.12</v>
      </c>
      <c r="F88" s="16">
        <v>2.5999999999999999E-3</v>
      </c>
      <c r="G88" s="16"/>
    </row>
    <row r="89" spans="1:7" x14ac:dyDescent="0.35">
      <c r="A89" s="13" t="s">
        <v>691</v>
      </c>
      <c r="B89" s="33" t="s">
        <v>692</v>
      </c>
      <c r="C89" s="33" t="s">
        <v>55</v>
      </c>
      <c r="D89" s="14">
        <v>1150000</v>
      </c>
      <c r="E89" s="15">
        <v>3257.38</v>
      </c>
      <c r="F89" s="16">
        <v>2.5000000000000001E-3</v>
      </c>
      <c r="G89" s="16"/>
    </row>
    <row r="90" spans="1:7" x14ac:dyDescent="0.35">
      <c r="A90" s="13" t="s">
        <v>613</v>
      </c>
      <c r="B90" s="33" t="s">
        <v>614</v>
      </c>
      <c r="C90" s="33" t="s">
        <v>103</v>
      </c>
      <c r="D90" s="14">
        <v>467233</v>
      </c>
      <c r="E90" s="15">
        <v>3242.83</v>
      </c>
      <c r="F90" s="16">
        <v>2.5000000000000001E-3</v>
      </c>
      <c r="G90" s="16"/>
    </row>
    <row r="91" spans="1:7" x14ac:dyDescent="0.35">
      <c r="A91" s="13" t="s">
        <v>621</v>
      </c>
      <c r="B91" s="33" t="s">
        <v>622</v>
      </c>
      <c r="C91" s="33" t="s">
        <v>103</v>
      </c>
      <c r="D91" s="14">
        <v>194355</v>
      </c>
      <c r="E91" s="15">
        <v>3223.57</v>
      </c>
      <c r="F91" s="16">
        <v>2.3999999999999998E-3</v>
      </c>
      <c r="G91" s="16"/>
    </row>
    <row r="92" spans="1:7" x14ac:dyDescent="0.35">
      <c r="A92" s="13" t="s">
        <v>656</v>
      </c>
      <c r="B92" s="33" t="s">
        <v>657</v>
      </c>
      <c r="C92" s="33" t="s">
        <v>44</v>
      </c>
      <c r="D92" s="14">
        <v>2232587</v>
      </c>
      <c r="E92" s="15">
        <v>2629.54</v>
      </c>
      <c r="F92" s="16">
        <v>2E-3</v>
      </c>
      <c r="G92" s="16"/>
    </row>
    <row r="93" spans="1:7" x14ac:dyDescent="0.35">
      <c r="A93" s="13" t="s">
        <v>1195</v>
      </c>
      <c r="B93" s="33" t="s">
        <v>1196</v>
      </c>
      <c r="C93" s="33" t="s">
        <v>100</v>
      </c>
      <c r="D93" s="14">
        <v>72985</v>
      </c>
      <c r="E93" s="15">
        <v>2271.37</v>
      </c>
      <c r="F93" s="16">
        <v>1.6999999999999999E-3</v>
      </c>
      <c r="G93" s="16"/>
    </row>
    <row r="94" spans="1:7" x14ac:dyDescent="0.35">
      <c r="A94" s="13" t="s">
        <v>685</v>
      </c>
      <c r="B94" s="33" t="s">
        <v>686</v>
      </c>
      <c r="C94" s="33" t="s">
        <v>100</v>
      </c>
      <c r="D94" s="14">
        <v>200000</v>
      </c>
      <c r="E94" s="15">
        <v>2207.1999999999998</v>
      </c>
      <c r="F94" s="16">
        <v>1.6999999999999999E-3</v>
      </c>
      <c r="G94" s="16"/>
    </row>
    <row r="95" spans="1:7" x14ac:dyDescent="0.35">
      <c r="A95" s="13" t="s">
        <v>1135</v>
      </c>
      <c r="B95" s="33" t="s">
        <v>1136</v>
      </c>
      <c r="C95" s="33" t="s">
        <v>55</v>
      </c>
      <c r="D95" s="14">
        <v>1157115</v>
      </c>
      <c r="E95" s="15">
        <v>2160.91</v>
      </c>
      <c r="F95" s="16">
        <v>1.6000000000000001E-3</v>
      </c>
      <c r="G95" s="16"/>
    </row>
    <row r="96" spans="1:7" x14ac:dyDescent="0.35">
      <c r="A96" s="13" t="s">
        <v>1177</v>
      </c>
      <c r="B96" s="33" t="s">
        <v>1178</v>
      </c>
      <c r="C96" s="33" t="s">
        <v>523</v>
      </c>
      <c r="D96" s="14">
        <v>253076</v>
      </c>
      <c r="E96" s="15">
        <v>2149.63</v>
      </c>
      <c r="F96" s="16">
        <v>1.6000000000000001E-3</v>
      </c>
      <c r="G96" s="16"/>
    </row>
    <row r="97" spans="1:7" x14ac:dyDescent="0.35">
      <c r="A97" s="13" t="s">
        <v>1175</v>
      </c>
      <c r="B97" s="33" t="s">
        <v>1176</v>
      </c>
      <c r="C97" s="33" t="s">
        <v>79</v>
      </c>
      <c r="D97" s="14">
        <v>2449484</v>
      </c>
      <c r="E97" s="15">
        <v>1788.86</v>
      </c>
      <c r="F97" s="16">
        <v>1.4E-3</v>
      </c>
      <c r="G97" s="16"/>
    </row>
    <row r="98" spans="1:7" x14ac:dyDescent="0.35">
      <c r="A98" s="13" t="s">
        <v>667</v>
      </c>
      <c r="B98" s="33" t="s">
        <v>668</v>
      </c>
      <c r="C98" s="33" t="s">
        <v>39</v>
      </c>
      <c r="D98" s="14">
        <v>25120</v>
      </c>
      <c r="E98" s="15">
        <v>1434.35</v>
      </c>
      <c r="F98" s="16">
        <v>1.1000000000000001E-3</v>
      </c>
      <c r="G98" s="16"/>
    </row>
    <row r="99" spans="1:7" x14ac:dyDescent="0.35">
      <c r="A99" s="13" t="s">
        <v>977</v>
      </c>
      <c r="B99" s="33" t="s">
        <v>978</v>
      </c>
      <c r="C99" s="33" t="s">
        <v>583</v>
      </c>
      <c r="D99" s="14">
        <v>22219</v>
      </c>
      <c r="E99" s="15">
        <v>692.63</v>
      </c>
      <c r="F99" s="16">
        <v>5.0000000000000001E-4</v>
      </c>
      <c r="G99" s="16"/>
    </row>
    <row r="100" spans="1:7" x14ac:dyDescent="0.35">
      <c r="A100" s="13" t="s">
        <v>1246</v>
      </c>
      <c r="B100" s="33" t="s">
        <v>1247</v>
      </c>
      <c r="C100" s="33" t="s">
        <v>717</v>
      </c>
      <c r="D100" s="14">
        <v>259199</v>
      </c>
      <c r="E100" s="15">
        <v>447.17</v>
      </c>
      <c r="F100" s="16">
        <v>2.9999999999999997E-4</v>
      </c>
      <c r="G100" s="16"/>
    </row>
    <row r="101" spans="1:7" x14ac:dyDescent="0.35">
      <c r="A101" s="13" t="s">
        <v>1003</v>
      </c>
      <c r="B101" s="33" t="s">
        <v>1004</v>
      </c>
      <c r="C101" s="33" t="s">
        <v>1005</v>
      </c>
      <c r="D101" s="14">
        <v>435</v>
      </c>
      <c r="E101" s="15">
        <v>139.68</v>
      </c>
      <c r="F101" s="16">
        <v>1E-4</v>
      </c>
      <c r="G101" s="16"/>
    </row>
    <row r="102" spans="1:7" x14ac:dyDescent="0.35">
      <c r="A102" s="13" t="s">
        <v>1283</v>
      </c>
      <c r="B102" s="33" t="s">
        <v>1284</v>
      </c>
      <c r="C102" s="33" t="s">
        <v>562</v>
      </c>
      <c r="D102" s="14">
        <v>74778</v>
      </c>
      <c r="E102" s="15">
        <v>130.03</v>
      </c>
      <c r="F102" s="16">
        <v>1E-4</v>
      </c>
      <c r="G102" s="16"/>
    </row>
    <row r="103" spans="1:7" x14ac:dyDescent="0.35">
      <c r="A103" s="13" t="s">
        <v>639</v>
      </c>
      <c r="B103" s="33" t="s">
        <v>640</v>
      </c>
      <c r="C103" s="33" t="s">
        <v>532</v>
      </c>
      <c r="D103" s="14">
        <v>434930</v>
      </c>
      <c r="E103" s="15">
        <v>113.6</v>
      </c>
      <c r="F103" s="16">
        <v>1E-4</v>
      </c>
      <c r="G103" s="16"/>
    </row>
    <row r="104" spans="1:7" x14ac:dyDescent="0.35">
      <c r="A104" s="13" t="s">
        <v>1257</v>
      </c>
      <c r="B104" s="33" t="s">
        <v>1258</v>
      </c>
      <c r="C104" s="33" t="s">
        <v>532</v>
      </c>
      <c r="D104" s="14">
        <v>2128</v>
      </c>
      <c r="E104" s="15">
        <v>12.48</v>
      </c>
      <c r="F104" s="16">
        <v>0</v>
      </c>
      <c r="G104" s="16"/>
    </row>
    <row r="105" spans="1:7" x14ac:dyDescent="0.35">
      <c r="A105" s="13" t="s">
        <v>1539</v>
      </c>
      <c r="B105" s="33" t="s">
        <v>1540</v>
      </c>
      <c r="C105" s="33" t="s">
        <v>103</v>
      </c>
      <c r="D105" s="14">
        <v>267</v>
      </c>
      <c r="E105" s="15">
        <v>0.99</v>
      </c>
      <c r="F105" s="16">
        <v>0</v>
      </c>
      <c r="G105" s="16"/>
    </row>
    <row r="106" spans="1:7" x14ac:dyDescent="0.35">
      <c r="A106" s="13" t="s">
        <v>557</v>
      </c>
      <c r="B106" s="33" t="s">
        <v>558</v>
      </c>
      <c r="C106" s="33" t="s">
        <v>559</v>
      </c>
      <c r="D106" s="14">
        <v>284</v>
      </c>
      <c r="E106" s="15">
        <v>0.6</v>
      </c>
      <c r="F106" s="16">
        <v>0</v>
      </c>
      <c r="G106" s="16"/>
    </row>
    <row r="107" spans="1:7" x14ac:dyDescent="0.35">
      <c r="A107" s="17" t="s">
        <v>120</v>
      </c>
      <c r="B107" s="34"/>
      <c r="C107" s="34"/>
      <c r="D107" s="18"/>
      <c r="E107" s="37">
        <v>1077375.04</v>
      </c>
      <c r="F107" s="38">
        <v>0.81740000000000002</v>
      </c>
      <c r="G107" s="21"/>
    </row>
    <row r="108" spans="1:7" x14ac:dyDescent="0.35">
      <c r="A108" s="17"/>
      <c r="B108" s="34"/>
      <c r="C108" s="34"/>
      <c r="D108" s="18"/>
      <c r="E108" s="41"/>
      <c r="F108" s="21"/>
      <c r="G108" s="21"/>
    </row>
    <row r="109" spans="1:7" x14ac:dyDescent="0.35">
      <c r="A109" s="17"/>
      <c r="B109" s="34"/>
      <c r="C109" s="34"/>
      <c r="D109" s="18"/>
      <c r="E109" s="41"/>
      <c r="F109" s="21"/>
      <c r="G109" s="21"/>
    </row>
    <row r="110" spans="1:7" x14ac:dyDescent="0.35">
      <c r="A110" s="17" t="s">
        <v>2423</v>
      </c>
      <c r="B110" s="33"/>
      <c r="C110" s="33"/>
      <c r="D110" s="14"/>
      <c r="E110" s="69"/>
      <c r="F110" s="70"/>
      <c r="G110" s="16"/>
    </row>
    <row r="111" spans="1:7" x14ac:dyDescent="0.35">
      <c r="A111" s="13" t="s">
        <v>2424</v>
      </c>
      <c r="B111" s="33" t="s">
        <v>2425</v>
      </c>
      <c r="C111" s="33" t="s">
        <v>2426</v>
      </c>
      <c r="D111" s="14">
        <v>4880</v>
      </c>
      <c r="E111" s="15">
        <v>5022.4399999999996</v>
      </c>
      <c r="F111" s="16">
        <v>3.8E-3</v>
      </c>
      <c r="G111" s="16">
        <v>4.4949999999999997E-2</v>
      </c>
    </row>
    <row r="112" spans="1:7" x14ac:dyDescent="0.35">
      <c r="A112" s="17" t="s">
        <v>120</v>
      </c>
      <c r="B112" s="33"/>
      <c r="C112" s="33"/>
      <c r="D112" s="14"/>
      <c r="E112" s="15">
        <v>5022.4399999999996</v>
      </c>
      <c r="F112" s="16">
        <v>3.8E-3</v>
      </c>
      <c r="G112" s="21"/>
    </row>
    <row r="113" spans="1:7" x14ac:dyDescent="0.35">
      <c r="A113" s="17"/>
      <c r="B113" s="34"/>
      <c r="C113" s="34"/>
      <c r="D113" s="18"/>
      <c r="E113" s="41"/>
      <c r="F113" s="21"/>
      <c r="G113" s="21"/>
    </row>
    <row r="114" spans="1:7" x14ac:dyDescent="0.35">
      <c r="A114" s="24" t="s">
        <v>121</v>
      </c>
      <c r="B114" s="35"/>
      <c r="C114" s="35"/>
      <c r="D114" s="25"/>
      <c r="E114" s="37">
        <v>1082397.48</v>
      </c>
      <c r="F114" s="38">
        <v>0.82120000000000004</v>
      </c>
      <c r="G114" s="21"/>
    </row>
    <row r="115" spans="1:7" x14ac:dyDescent="0.35">
      <c r="A115" s="13"/>
      <c r="B115" s="33"/>
      <c r="C115" s="33"/>
      <c r="D115" s="14"/>
      <c r="E115" s="15"/>
      <c r="F115" s="16"/>
      <c r="G115" s="16"/>
    </row>
    <row r="116" spans="1:7" x14ac:dyDescent="0.35">
      <c r="A116" s="17" t="s">
        <v>122</v>
      </c>
      <c r="B116" s="33"/>
      <c r="C116" s="33"/>
      <c r="D116" s="14"/>
      <c r="E116" s="15"/>
      <c r="F116" s="16"/>
      <c r="G116" s="16"/>
    </row>
    <row r="117" spans="1:7" x14ac:dyDescent="0.35">
      <c r="A117" s="17" t="s">
        <v>123</v>
      </c>
      <c r="B117" s="33"/>
      <c r="C117" s="33"/>
      <c r="D117" s="14"/>
      <c r="E117" s="15"/>
      <c r="F117" s="16"/>
      <c r="G117" s="16"/>
    </row>
    <row r="118" spans="1:7" x14ac:dyDescent="0.35">
      <c r="A118" s="13" t="s">
        <v>1541</v>
      </c>
      <c r="B118" s="33"/>
      <c r="C118" s="33" t="s">
        <v>559</v>
      </c>
      <c r="D118" s="14">
        <v>2645000</v>
      </c>
      <c r="E118" s="15">
        <v>5588.62</v>
      </c>
      <c r="F118" s="16">
        <v>4.241E-3</v>
      </c>
      <c r="G118" s="16"/>
    </row>
    <row r="119" spans="1:7" x14ac:dyDescent="0.35">
      <c r="A119" s="13" t="s">
        <v>2427</v>
      </c>
      <c r="B119" s="33"/>
      <c r="C119" s="33" t="s">
        <v>583</v>
      </c>
      <c r="D119" s="14">
        <v>55475</v>
      </c>
      <c r="E119" s="15">
        <v>1725.22</v>
      </c>
      <c r="F119" s="16">
        <v>1.3090000000000001E-3</v>
      </c>
      <c r="G119" s="16"/>
    </row>
    <row r="120" spans="1:7" x14ac:dyDescent="0.35">
      <c r="A120" s="13" t="s">
        <v>2428</v>
      </c>
      <c r="B120" s="33"/>
      <c r="C120" s="33" t="s">
        <v>1005</v>
      </c>
      <c r="D120" s="14">
        <v>60</v>
      </c>
      <c r="E120" s="15">
        <v>19.350000000000001</v>
      </c>
      <c r="F120" s="16">
        <v>1.4E-5</v>
      </c>
      <c r="G120" s="16"/>
    </row>
    <row r="121" spans="1:7" x14ac:dyDescent="0.35">
      <c r="A121" s="17" t="s">
        <v>120</v>
      </c>
      <c r="B121" s="34"/>
      <c r="C121" s="34"/>
      <c r="D121" s="18"/>
      <c r="E121" s="37">
        <v>7333.19</v>
      </c>
      <c r="F121" s="38">
        <v>5.5640000000000004E-3</v>
      </c>
      <c r="G121" s="21"/>
    </row>
    <row r="122" spans="1:7" x14ac:dyDescent="0.35">
      <c r="A122" s="13"/>
      <c r="B122" s="33"/>
      <c r="C122" s="33"/>
      <c r="D122" s="14"/>
      <c r="E122" s="15"/>
      <c r="F122" s="16"/>
      <c r="G122" s="16"/>
    </row>
    <row r="123" spans="1:7" x14ac:dyDescent="0.35">
      <c r="A123" s="13"/>
      <c r="B123" s="33"/>
      <c r="C123" s="33"/>
      <c r="D123" s="14"/>
      <c r="E123" s="15"/>
      <c r="F123" s="16"/>
      <c r="G123" s="16"/>
    </row>
    <row r="124" spans="1:7" x14ac:dyDescent="0.35">
      <c r="A124" s="17" t="s">
        <v>2089</v>
      </c>
      <c r="B124" s="34"/>
      <c r="C124" s="34"/>
      <c r="D124" s="18"/>
      <c r="E124" s="41"/>
      <c r="F124" s="21"/>
      <c r="G124" s="21"/>
    </row>
    <row r="125" spans="1:7" x14ac:dyDescent="0.35">
      <c r="A125" s="13" t="s">
        <v>2150</v>
      </c>
      <c r="B125" s="33"/>
      <c r="C125" s="33" t="s">
        <v>2151</v>
      </c>
      <c r="D125" s="14">
        <v>999830</v>
      </c>
      <c r="E125" s="15">
        <v>14247.08</v>
      </c>
      <c r="F125" s="16">
        <v>1.0800000000000001E-2</v>
      </c>
      <c r="G125" s="16"/>
    </row>
    <row r="126" spans="1:7" x14ac:dyDescent="0.35">
      <c r="A126" s="13" t="s">
        <v>2133</v>
      </c>
      <c r="B126" s="33"/>
      <c r="C126" s="33" t="s">
        <v>2091</v>
      </c>
      <c r="D126" s="42">
        <v>-234400</v>
      </c>
      <c r="E126" s="26">
        <v>-38.79</v>
      </c>
      <c r="F126" s="16">
        <v>0</v>
      </c>
      <c r="G126" s="16"/>
    </row>
    <row r="127" spans="1:7" x14ac:dyDescent="0.35">
      <c r="A127" s="13" t="s">
        <v>2429</v>
      </c>
      <c r="B127" s="33"/>
      <c r="C127" s="33" t="s">
        <v>2091</v>
      </c>
      <c r="D127" s="42">
        <v>-240000</v>
      </c>
      <c r="E127" s="26">
        <v>-80.28</v>
      </c>
      <c r="F127" s="27">
        <v>-1E-4</v>
      </c>
      <c r="G127" s="16"/>
    </row>
    <row r="128" spans="1:7" x14ac:dyDescent="0.35">
      <c r="A128" s="13" t="s">
        <v>2430</v>
      </c>
      <c r="B128" s="33"/>
      <c r="C128" s="33" t="s">
        <v>2091</v>
      </c>
      <c r="D128" s="42">
        <v>-148400</v>
      </c>
      <c r="E128" s="26">
        <v>-81.99</v>
      </c>
      <c r="F128" s="27">
        <v>-1E-4</v>
      </c>
      <c r="G128" s="16"/>
    </row>
    <row r="129" spans="1:7" x14ac:dyDescent="0.35">
      <c r="A129" s="13" t="s">
        <v>2431</v>
      </c>
      <c r="B129" s="33"/>
      <c r="C129" s="33" t="s">
        <v>2091</v>
      </c>
      <c r="D129" s="42">
        <v>-242900</v>
      </c>
      <c r="E129" s="26">
        <v>-82.4</v>
      </c>
      <c r="F129" s="27">
        <v>-1E-4</v>
      </c>
      <c r="G129" s="16"/>
    </row>
    <row r="130" spans="1:7" x14ac:dyDescent="0.35">
      <c r="A130" s="17" t="s">
        <v>120</v>
      </c>
      <c r="B130" s="34"/>
      <c r="C130" s="34"/>
      <c r="D130" s="18"/>
      <c r="E130" s="37">
        <v>13963.62</v>
      </c>
      <c r="F130" s="38">
        <v>1.0500000000000001E-2</v>
      </c>
      <c r="G130" s="21"/>
    </row>
    <row r="131" spans="1:7" x14ac:dyDescent="0.35">
      <c r="A131" s="13"/>
      <c r="B131" s="33"/>
      <c r="C131" s="33"/>
      <c r="D131" s="14"/>
      <c r="E131" s="15"/>
      <c r="F131" s="16"/>
      <c r="G131" s="16"/>
    </row>
    <row r="132" spans="1:7" x14ac:dyDescent="0.35">
      <c r="A132" s="24" t="s">
        <v>121</v>
      </c>
      <c r="B132" s="35"/>
      <c r="C132" s="35"/>
      <c r="D132" s="25"/>
      <c r="E132" s="19">
        <v>13963.62</v>
      </c>
      <c r="F132" s="20">
        <v>1.0500000000000001E-2</v>
      </c>
      <c r="G132" s="21"/>
    </row>
    <row r="133" spans="1:7" x14ac:dyDescent="0.35">
      <c r="A133" s="17" t="s">
        <v>171</v>
      </c>
      <c r="B133" s="33"/>
      <c r="C133" s="33"/>
      <c r="D133" s="14"/>
      <c r="E133" s="15"/>
      <c r="F133" s="16"/>
      <c r="G133" s="16"/>
    </row>
    <row r="134" spans="1:7" x14ac:dyDescent="0.35">
      <c r="A134" s="17" t="s">
        <v>172</v>
      </c>
      <c r="B134" s="33"/>
      <c r="C134" s="33"/>
      <c r="D134" s="14"/>
      <c r="E134" s="15"/>
      <c r="F134" s="16"/>
      <c r="G134" s="16"/>
    </row>
    <row r="135" spans="1:7" x14ac:dyDescent="0.35">
      <c r="A135" s="13" t="s">
        <v>213</v>
      </c>
      <c r="B135" s="33" t="s">
        <v>214</v>
      </c>
      <c r="C135" s="33" t="s">
        <v>175</v>
      </c>
      <c r="D135" s="14">
        <v>16000000</v>
      </c>
      <c r="E135" s="15">
        <v>16037.36</v>
      </c>
      <c r="F135" s="16">
        <v>1.2200000000000001E-2</v>
      </c>
      <c r="G135" s="16">
        <v>7.4349999999999999E-2</v>
      </c>
    </row>
    <row r="136" spans="1:7" x14ac:dyDescent="0.35">
      <c r="A136" s="13" t="s">
        <v>2432</v>
      </c>
      <c r="B136" s="33" t="s">
        <v>2433</v>
      </c>
      <c r="C136" s="33" t="s">
        <v>175</v>
      </c>
      <c r="D136" s="14">
        <v>15000000</v>
      </c>
      <c r="E136" s="15">
        <v>14991.11</v>
      </c>
      <c r="F136" s="16">
        <v>1.14E-2</v>
      </c>
      <c r="G136" s="16">
        <v>7.4066999999999994E-2</v>
      </c>
    </row>
    <row r="137" spans="1:7" x14ac:dyDescent="0.35">
      <c r="A137" s="13" t="s">
        <v>2434</v>
      </c>
      <c r="B137" s="33" t="s">
        <v>2435</v>
      </c>
      <c r="C137" s="33" t="s">
        <v>175</v>
      </c>
      <c r="D137" s="14">
        <v>10000000</v>
      </c>
      <c r="E137" s="15">
        <v>10005.48</v>
      </c>
      <c r="F137" s="16">
        <v>7.6E-3</v>
      </c>
      <c r="G137" s="16">
        <v>6.1796999999999998E-2</v>
      </c>
    </row>
    <row r="138" spans="1:7" x14ac:dyDescent="0.35">
      <c r="A138" s="13" t="s">
        <v>2436</v>
      </c>
      <c r="B138" s="33" t="s">
        <v>2437</v>
      </c>
      <c r="C138" s="33" t="s">
        <v>175</v>
      </c>
      <c r="D138" s="14">
        <v>7500000</v>
      </c>
      <c r="E138" s="15">
        <v>7519.87</v>
      </c>
      <c r="F138" s="16">
        <v>5.7000000000000002E-3</v>
      </c>
      <c r="G138" s="16">
        <v>7.2700000000000001E-2</v>
      </c>
    </row>
    <row r="139" spans="1:7" x14ac:dyDescent="0.35">
      <c r="A139" s="13" t="s">
        <v>2438</v>
      </c>
      <c r="B139" s="33" t="s">
        <v>2439</v>
      </c>
      <c r="C139" s="33" t="s">
        <v>175</v>
      </c>
      <c r="D139" s="14">
        <v>5000000</v>
      </c>
      <c r="E139" s="15">
        <v>5047.3999999999996</v>
      </c>
      <c r="F139" s="16">
        <v>3.8E-3</v>
      </c>
      <c r="G139" s="16">
        <v>7.0208000000000007E-2</v>
      </c>
    </row>
    <row r="140" spans="1:7" x14ac:dyDescent="0.35">
      <c r="A140" s="13" t="s">
        <v>189</v>
      </c>
      <c r="B140" s="33" t="s">
        <v>190</v>
      </c>
      <c r="C140" s="33" t="s">
        <v>175</v>
      </c>
      <c r="D140" s="14">
        <v>5000000</v>
      </c>
      <c r="E140" s="15">
        <v>4986.18</v>
      </c>
      <c r="F140" s="16">
        <v>3.8E-3</v>
      </c>
      <c r="G140" s="16">
        <v>7.4950000000000003E-2</v>
      </c>
    </row>
    <row r="141" spans="1:7" x14ac:dyDescent="0.35">
      <c r="A141" s="13" t="s">
        <v>193</v>
      </c>
      <c r="B141" s="33" t="s">
        <v>194</v>
      </c>
      <c r="C141" s="33" t="s">
        <v>175</v>
      </c>
      <c r="D141" s="14">
        <v>5000000</v>
      </c>
      <c r="E141" s="15">
        <v>4973.6899999999996</v>
      </c>
      <c r="F141" s="16">
        <v>3.8E-3</v>
      </c>
      <c r="G141" s="16">
        <v>7.5999999999999998E-2</v>
      </c>
    </row>
    <row r="142" spans="1:7" x14ac:dyDescent="0.35">
      <c r="A142" s="13" t="s">
        <v>2440</v>
      </c>
      <c r="B142" s="33" t="s">
        <v>2441</v>
      </c>
      <c r="C142" s="33" t="s">
        <v>175</v>
      </c>
      <c r="D142" s="14">
        <v>2500000</v>
      </c>
      <c r="E142" s="15">
        <v>2562.8000000000002</v>
      </c>
      <c r="F142" s="16">
        <v>1.9E-3</v>
      </c>
      <c r="G142" s="16">
        <v>7.5850000000000001E-2</v>
      </c>
    </row>
    <row r="143" spans="1:7" x14ac:dyDescent="0.35">
      <c r="A143" s="13" t="s">
        <v>207</v>
      </c>
      <c r="B143" s="33" t="s">
        <v>208</v>
      </c>
      <c r="C143" s="33" t="s">
        <v>182</v>
      </c>
      <c r="D143" s="14">
        <v>2500000</v>
      </c>
      <c r="E143" s="15">
        <v>2529.4699999999998</v>
      </c>
      <c r="F143" s="16">
        <v>1.9E-3</v>
      </c>
      <c r="G143" s="16">
        <v>7.2749999999999995E-2</v>
      </c>
    </row>
    <row r="144" spans="1:7" x14ac:dyDescent="0.35">
      <c r="A144" s="13" t="s">
        <v>1982</v>
      </c>
      <c r="B144" s="33" t="s">
        <v>1983</v>
      </c>
      <c r="C144" s="33" t="s">
        <v>446</v>
      </c>
      <c r="D144" s="14">
        <v>1000000</v>
      </c>
      <c r="E144" s="15">
        <v>1012.12</v>
      </c>
      <c r="F144" s="16">
        <v>8.0000000000000004E-4</v>
      </c>
      <c r="G144" s="16">
        <v>7.3349999999999999E-2</v>
      </c>
    </row>
    <row r="145" spans="1:7" x14ac:dyDescent="0.35">
      <c r="A145" s="17" t="s">
        <v>120</v>
      </c>
      <c r="B145" s="34"/>
      <c r="C145" s="34"/>
      <c r="D145" s="18"/>
      <c r="E145" s="37">
        <f>SUM(E135:E144)</f>
        <v>69665.48</v>
      </c>
      <c r="F145" s="38">
        <f>SUM(F135:F144)</f>
        <v>5.2899999999999996E-2</v>
      </c>
      <c r="G145" s="21"/>
    </row>
    <row r="146" spans="1:7" x14ac:dyDescent="0.35">
      <c r="A146" s="13"/>
      <c r="B146" s="33"/>
      <c r="C146" s="33"/>
      <c r="D146" s="14"/>
      <c r="E146" s="15"/>
      <c r="F146" s="16"/>
      <c r="G146" s="16"/>
    </row>
    <row r="147" spans="1:7" x14ac:dyDescent="0.35">
      <c r="A147" s="17" t="s">
        <v>235</v>
      </c>
      <c r="B147" s="33"/>
      <c r="C147" s="33"/>
      <c r="D147" s="14"/>
      <c r="E147" s="15"/>
      <c r="F147" s="16"/>
      <c r="G147" s="16"/>
    </row>
    <row r="148" spans="1:7" x14ac:dyDescent="0.35">
      <c r="A148" s="13" t="s">
        <v>245</v>
      </c>
      <c r="B148" s="33" t="s">
        <v>246</v>
      </c>
      <c r="C148" s="33" t="s">
        <v>238</v>
      </c>
      <c r="D148" s="14">
        <v>9500000</v>
      </c>
      <c r="E148" s="15">
        <v>9812.61</v>
      </c>
      <c r="F148" s="16">
        <v>7.4000000000000003E-3</v>
      </c>
      <c r="G148" s="16">
        <v>6.0172000000000003E-2</v>
      </c>
    </row>
    <row r="149" spans="1:7" x14ac:dyDescent="0.35">
      <c r="A149" s="13" t="s">
        <v>243</v>
      </c>
      <c r="B149" s="33" t="s">
        <v>244</v>
      </c>
      <c r="C149" s="33" t="s">
        <v>238</v>
      </c>
      <c r="D149" s="14">
        <v>7500000</v>
      </c>
      <c r="E149" s="15">
        <v>7532.96</v>
      </c>
      <c r="F149" s="16">
        <v>5.7000000000000002E-3</v>
      </c>
      <c r="G149" s="16">
        <v>6.5508999999999998E-2</v>
      </c>
    </row>
    <row r="150" spans="1:7" x14ac:dyDescent="0.35">
      <c r="A150" s="13" t="s">
        <v>2442</v>
      </c>
      <c r="B150" s="33" t="s">
        <v>2443</v>
      </c>
      <c r="C150" s="33" t="s">
        <v>238</v>
      </c>
      <c r="D150" s="14">
        <v>1000000</v>
      </c>
      <c r="E150" s="15">
        <v>986.99</v>
      </c>
      <c r="F150" s="16">
        <v>6.9999999999999999E-4</v>
      </c>
      <c r="G150" s="16">
        <v>6.7754999999999996E-2</v>
      </c>
    </row>
    <row r="151" spans="1:7" x14ac:dyDescent="0.35">
      <c r="A151" s="13" t="s">
        <v>236</v>
      </c>
      <c r="B151" s="33" t="s">
        <v>237</v>
      </c>
      <c r="C151" s="33" t="s">
        <v>238</v>
      </c>
      <c r="D151" s="14">
        <v>500000</v>
      </c>
      <c r="E151" s="15">
        <v>511.37</v>
      </c>
      <c r="F151" s="16">
        <v>4.0000000000000002E-4</v>
      </c>
      <c r="G151" s="16">
        <v>5.6131E-2</v>
      </c>
    </row>
    <row r="152" spans="1:7" x14ac:dyDescent="0.35">
      <c r="A152" s="13" t="s">
        <v>2444</v>
      </c>
      <c r="B152" s="33" t="s">
        <v>2445</v>
      </c>
      <c r="C152" s="33" t="s">
        <v>238</v>
      </c>
      <c r="D152" s="14">
        <v>500000</v>
      </c>
      <c r="E152" s="15">
        <v>500.88</v>
      </c>
      <c r="F152" s="16">
        <v>4.0000000000000002E-4</v>
      </c>
      <c r="G152" s="16">
        <v>5.5447999999999997E-2</v>
      </c>
    </row>
    <row r="153" spans="1:7" x14ac:dyDescent="0.35">
      <c r="A153" s="13" t="s">
        <v>471</v>
      </c>
      <c r="B153" s="33" t="s">
        <v>472</v>
      </c>
      <c r="C153" s="33" t="s">
        <v>238</v>
      </c>
      <c r="D153" s="14">
        <v>300000</v>
      </c>
      <c r="E153" s="15">
        <v>302.76</v>
      </c>
      <c r="F153" s="16">
        <v>2.0000000000000001E-4</v>
      </c>
      <c r="G153" s="16">
        <v>5.7660999999999997E-2</v>
      </c>
    </row>
    <row r="154" spans="1:7" x14ac:dyDescent="0.35">
      <c r="A154" s="17" t="s">
        <v>120</v>
      </c>
      <c r="B154" s="34"/>
      <c r="C154" s="34"/>
      <c r="D154" s="18"/>
      <c r="E154" s="37">
        <v>19647.57</v>
      </c>
      <c r="F154" s="38">
        <v>1.4800000000000001E-2</v>
      </c>
      <c r="G154" s="21"/>
    </row>
    <row r="155" spans="1:7" x14ac:dyDescent="0.35">
      <c r="A155" s="13"/>
      <c r="B155" s="33"/>
      <c r="C155" s="33"/>
      <c r="D155" s="14"/>
      <c r="E155" s="15"/>
      <c r="F155" s="16"/>
      <c r="G155" s="16"/>
    </row>
    <row r="156" spans="1:7" x14ac:dyDescent="0.35">
      <c r="A156" s="17" t="s">
        <v>247</v>
      </c>
      <c r="B156" s="33"/>
      <c r="C156" s="33"/>
      <c r="D156" s="14"/>
      <c r="E156" s="15"/>
      <c r="F156" s="16"/>
      <c r="G156" s="16"/>
    </row>
    <row r="157" spans="1:7" x14ac:dyDescent="0.35">
      <c r="A157" s="17" t="s">
        <v>120</v>
      </c>
      <c r="B157" s="33"/>
      <c r="C157" s="33"/>
      <c r="D157" s="14"/>
      <c r="E157" s="39" t="s">
        <v>248</v>
      </c>
      <c r="F157" s="40" t="s">
        <v>248</v>
      </c>
      <c r="G157" s="16"/>
    </row>
    <row r="158" spans="1:7" x14ac:dyDescent="0.35">
      <c r="A158" s="13"/>
      <c r="B158" s="33"/>
      <c r="C158" s="33"/>
      <c r="D158" s="14"/>
      <c r="E158" s="15"/>
      <c r="F158" s="16"/>
      <c r="G158" s="16"/>
    </row>
    <row r="159" spans="1:7" x14ac:dyDescent="0.35">
      <c r="A159" s="17" t="s">
        <v>249</v>
      </c>
      <c r="B159" s="33"/>
      <c r="C159" s="33"/>
      <c r="D159" s="14"/>
      <c r="E159" s="15"/>
      <c r="F159" s="16"/>
      <c r="G159" s="16"/>
    </row>
    <row r="160" spans="1:7" x14ac:dyDescent="0.35">
      <c r="A160" s="17" t="s">
        <v>120</v>
      </c>
      <c r="B160" s="33"/>
      <c r="C160" s="33"/>
      <c r="D160" s="14"/>
      <c r="E160" s="39" t="s">
        <v>248</v>
      </c>
      <c r="F160" s="40" t="s">
        <v>248</v>
      </c>
      <c r="G160" s="16"/>
    </row>
    <row r="161" spans="1:7" x14ac:dyDescent="0.35">
      <c r="A161" s="17"/>
      <c r="B161" s="33"/>
      <c r="C161" s="33"/>
      <c r="D161" s="14"/>
      <c r="E161" s="71"/>
      <c r="F161" s="72"/>
      <c r="G161" s="16"/>
    </row>
    <row r="162" spans="1:7" x14ac:dyDescent="0.35">
      <c r="A162" s="17"/>
      <c r="B162" s="33"/>
      <c r="C162" s="33"/>
      <c r="D162" s="14"/>
      <c r="E162" s="71"/>
      <c r="F162" s="72"/>
      <c r="G162" s="16"/>
    </row>
    <row r="163" spans="1:7" x14ac:dyDescent="0.35">
      <c r="A163" s="59" t="s">
        <v>2446</v>
      </c>
      <c r="B163" s="33"/>
      <c r="C163" s="33"/>
      <c r="D163" s="14"/>
      <c r="E163" s="15"/>
      <c r="F163" s="16"/>
      <c r="G163" s="16"/>
    </row>
    <row r="164" spans="1:7" x14ac:dyDescent="0.35">
      <c r="A164" s="59" t="s">
        <v>642</v>
      </c>
      <c r="B164" s="33"/>
      <c r="C164" s="33"/>
      <c r="D164" s="14"/>
      <c r="E164" s="15"/>
      <c r="F164" s="16"/>
      <c r="G164" s="16"/>
    </row>
    <row r="165" spans="1:7" x14ac:dyDescent="0.35">
      <c r="A165" s="13" t="s">
        <v>643</v>
      </c>
      <c r="B165" s="33" t="s">
        <v>644</v>
      </c>
      <c r="C165" s="33" t="s">
        <v>39</v>
      </c>
      <c r="D165" s="14">
        <v>2808904</v>
      </c>
      <c r="E165" s="15">
        <v>288.54000000000002</v>
      </c>
      <c r="F165" s="16">
        <v>2.0000000000000001E-4</v>
      </c>
      <c r="G165" s="16">
        <v>6.3299999999999995E-2</v>
      </c>
    </row>
    <row r="166" spans="1:7" x14ac:dyDescent="0.35">
      <c r="A166" s="17" t="s">
        <v>120</v>
      </c>
      <c r="B166" s="34"/>
      <c r="C166" s="34"/>
      <c r="D166" s="18"/>
      <c r="E166" s="37">
        <v>288.54000000000002</v>
      </c>
      <c r="F166" s="38">
        <v>2.0000000000000001E-4</v>
      </c>
      <c r="G166" s="21"/>
    </row>
    <row r="167" spans="1:7" x14ac:dyDescent="0.35">
      <c r="A167" s="17"/>
      <c r="B167" s="33"/>
      <c r="C167" s="33"/>
      <c r="D167" s="14"/>
      <c r="E167" s="71"/>
      <c r="F167" s="72"/>
      <c r="G167" s="16"/>
    </row>
    <row r="168" spans="1:7" x14ac:dyDescent="0.35">
      <c r="A168" s="13"/>
      <c r="B168" s="33"/>
      <c r="C168" s="33"/>
      <c r="D168" s="14"/>
      <c r="E168" s="15"/>
      <c r="F168" s="16"/>
      <c r="G168" s="16"/>
    </row>
    <row r="169" spans="1:7" x14ac:dyDescent="0.35">
      <c r="A169" s="24" t="s">
        <v>121</v>
      </c>
      <c r="B169" s="35"/>
      <c r="C169" s="35"/>
      <c r="D169" s="25"/>
      <c r="E169" s="19">
        <v>89601.59</v>
      </c>
      <c r="F169" s="20">
        <v>6.7900000000000002E-2</v>
      </c>
      <c r="G169" s="21"/>
    </row>
    <row r="170" spans="1:7" x14ac:dyDescent="0.35">
      <c r="A170" s="13"/>
      <c r="B170" s="33"/>
      <c r="C170" s="33"/>
      <c r="D170" s="14"/>
      <c r="E170" s="15"/>
      <c r="F170" s="16"/>
      <c r="G170" s="16"/>
    </row>
    <row r="171" spans="1:7" x14ac:dyDescent="0.35">
      <c r="A171" s="13"/>
      <c r="B171" s="33"/>
      <c r="C171" s="33"/>
      <c r="D171" s="14"/>
      <c r="E171" s="15"/>
      <c r="F171" s="16"/>
      <c r="G171" s="16"/>
    </row>
    <row r="172" spans="1:7" x14ac:dyDescent="0.35">
      <c r="A172" s="17" t="s">
        <v>257</v>
      </c>
      <c r="B172" s="33"/>
      <c r="C172" s="33"/>
      <c r="D172" s="14"/>
      <c r="E172" s="15"/>
      <c r="F172" s="16"/>
      <c r="G172" s="16"/>
    </row>
    <row r="173" spans="1:7" x14ac:dyDescent="0.35">
      <c r="A173" s="13" t="s">
        <v>1546</v>
      </c>
      <c r="B173" s="33" t="s">
        <v>1547</v>
      </c>
      <c r="C173" s="33"/>
      <c r="D173" s="14">
        <v>434657.02</v>
      </c>
      <c r="E173" s="15">
        <v>15399.79</v>
      </c>
      <c r="F173" s="16">
        <v>1.17E-2</v>
      </c>
      <c r="G173" s="16"/>
    </row>
    <row r="174" spans="1:7" x14ac:dyDescent="0.35">
      <c r="A174" s="13" t="s">
        <v>260</v>
      </c>
      <c r="B174" s="33" t="s">
        <v>261</v>
      </c>
      <c r="C174" s="33"/>
      <c r="D174" s="14">
        <v>16196228.2393</v>
      </c>
      <c r="E174" s="15">
        <v>1788.39</v>
      </c>
      <c r="F174" s="16">
        <v>1.4E-3</v>
      </c>
      <c r="G174" s="16"/>
    </row>
    <row r="175" spans="1:7" x14ac:dyDescent="0.35">
      <c r="A175" s="13" t="s">
        <v>258</v>
      </c>
      <c r="B175" s="33" t="s">
        <v>259</v>
      </c>
      <c r="C175" s="33"/>
      <c r="D175" s="14">
        <v>9574213.4630000014</v>
      </c>
      <c r="E175" s="15">
        <v>1038.97</v>
      </c>
      <c r="F175" s="16">
        <v>8.0000000000000004E-4</v>
      </c>
      <c r="G175" s="16"/>
    </row>
    <row r="176" spans="1:7" x14ac:dyDescent="0.35">
      <c r="A176" s="13" t="s">
        <v>887</v>
      </c>
      <c r="B176" s="33" t="s">
        <v>888</v>
      </c>
      <c r="C176" s="33"/>
      <c r="D176" s="14">
        <v>2.0000000000000001E-4</v>
      </c>
      <c r="E176" s="15">
        <v>0</v>
      </c>
      <c r="F176" s="16">
        <v>0</v>
      </c>
      <c r="G176" s="16"/>
    </row>
    <row r="177" spans="1:7" x14ac:dyDescent="0.35">
      <c r="A177" s="13"/>
      <c r="B177" s="33"/>
      <c r="C177" s="33"/>
      <c r="D177" s="14"/>
      <c r="E177" s="15"/>
      <c r="F177" s="16"/>
      <c r="G177" s="16"/>
    </row>
    <row r="178" spans="1:7" x14ac:dyDescent="0.35">
      <c r="A178" s="24" t="s">
        <v>121</v>
      </c>
      <c r="B178" s="35"/>
      <c r="C178" s="35"/>
      <c r="D178" s="25"/>
      <c r="E178" s="19">
        <v>18227.150000000001</v>
      </c>
      <c r="F178" s="20">
        <v>1.3899999999999999E-2</v>
      </c>
      <c r="G178" s="21"/>
    </row>
    <row r="179" spans="1:7" x14ac:dyDescent="0.35">
      <c r="A179" s="13"/>
      <c r="B179" s="33"/>
      <c r="C179" s="33"/>
      <c r="D179" s="14"/>
      <c r="E179" s="15"/>
      <c r="F179" s="16"/>
      <c r="G179" s="16"/>
    </row>
    <row r="180" spans="1:7" x14ac:dyDescent="0.35">
      <c r="A180" s="17" t="s">
        <v>262</v>
      </c>
      <c r="B180" s="33"/>
      <c r="C180" s="33"/>
      <c r="D180" s="14"/>
      <c r="E180" s="15"/>
      <c r="F180" s="16"/>
      <c r="G180" s="16"/>
    </row>
    <row r="181" spans="1:7" x14ac:dyDescent="0.35">
      <c r="A181" s="13" t="s">
        <v>263</v>
      </c>
      <c r="B181" s="33"/>
      <c r="C181" s="33"/>
      <c r="D181" s="14"/>
      <c r="E181" s="15">
        <v>111964.63</v>
      </c>
      <c r="F181" s="16">
        <v>8.5000000000000006E-2</v>
      </c>
      <c r="G181" s="16">
        <v>4.9306000000000003E-2</v>
      </c>
    </row>
    <row r="182" spans="1:7" x14ac:dyDescent="0.35">
      <c r="A182" s="17" t="s">
        <v>120</v>
      </c>
      <c r="B182" s="34"/>
      <c r="C182" s="34"/>
      <c r="D182" s="18"/>
      <c r="E182" s="37">
        <v>111964.63</v>
      </c>
      <c r="F182" s="38">
        <v>8.5000000000000006E-2</v>
      </c>
      <c r="G182" s="21"/>
    </row>
    <row r="183" spans="1:7" x14ac:dyDescent="0.35">
      <c r="A183" s="13"/>
      <c r="B183" s="33"/>
      <c r="C183" s="33"/>
      <c r="D183" s="14"/>
      <c r="E183" s="15"/>
      <c r="F183" s="16"/>
      <c r="G183" s="16"/>
    </row>
    <row r="184" spans="1:7" x14ac:dyDescent="0.35">
      <c r="A184" s="24" t="s">
        <v>121</v>
      </c>
      <c r="B184" s="35"/>
      <c r="C184" s="35"/>
      <c r="D184" s="25"/>
      <c r="E184" s="19">
        <v>111964.63</v>
      </c>
      <c r="F184" s="20">
        <v>8.5000000000000006E-2</v>
      </c>
      <c r="G184" s="21"/>
    </row>
    <row r="185" spans="1:7" x14ac:dyDescent="0.35">
      <c r="A185" s="13" t="s">
        <v>264</v>
      </c>
      <c r="B185" s="33"/>
      <c r="C185" s="33"/>
      <c r="D185" s="14"/>
      <c r="E185" s="15">
        <v>3012.5253524999998</v>
      </c>
      <c r="F185" s="16">
        <v>2.2859999999999998E-3</v>
      </c>
      <c r="G185" s="16"/>
    </row>
    <row r="186" spans="1:7" x14ac:dyDescent="0.35">
      <c r="A186" s="13" t="s">
        <v>265</v>
      </c>
      <c r="B186" s="33"/>
      <c r="C186" s="33"/>
      <c r="D186" s="14"/>
      <c r="E186" s="26">
        <v>-1523.3353525</v>
      </c>
      <c r="F186" s="27">
        <v>-7.8600000000000002E-4</v>
      </c>
      <c r="G186" s="16">
        <v>4.9306000000000003E-2</v>
      </c>
    </row>
    <row r="187" spans="1:7" x14ac:dyDescent="0.35">
      <c r="A187" s="28" t="s">
        <v>266</v>
      </c>
      <c r="B187" s="36"/>
      <c r="C187" s="36"/>
      <c r="D187" s="29"/>
      <c r="E187" s="30">
        <v>1317643.6599999999</v>
      </c>
      <c r="F187" s="31">
        <v>1</v>
      </c>
      <c r="G187" s="31"/>
    </row>
    <row r="189" spans="1:7" x14ac:dyDescent="0.35">
      <c r="A189" s="1" t="s">
        <v>267</v>
      </c>
    </row>
    <row r="190" spans="1:7" x14ac:dyDescent="0.35">
      <c r="A190" s="1" t="s">
        <v>268</v>
      </c>
    </row>
    <row r="192" spans="1:7" x14ac:dyDescent="0.35">
      <c r="A192" s="1" t="s">
        <v>269</v>
      </c>
    </row>
    <row r="193" spans="1:4" x14ac:dyDescent="0.35">
      <c r="A193" s="48" t="s">
        <v>270</v>
      </c>
      <c r="B193" s="3" t="s">
        <v>248</v>
      </c>
    </row>
    <row r="194" spans="1:4" x14ac:dyDescent="0.35">
      <c r="A194" t="s">
        <v>271</v>
      </c>
    </row>
    <row r="195" spans="1:4" x14ac:dyDescent="0.35">
      <c r="A195" t="s">
        <v>272</v>
      </c>
      <c r="B195" t="s">
        <v>273</v>
      </c>
      <c r="C195" t="s">
        <v>273</v>
      </c>
    </row>
    <row r="196" spans="1:4" x14ac:dyDescent="0.35">
      <c r="B196" s="49">
        <v>46052</v>
      </c>
      <c r="C196" s="49">
        <v>46080</v>
      </c>
    </row>
    <row r="197" spans="1:4" x14ac:dyDescent="0.35">
      <c r="A197" t="s">
        <v>2447</v>
      </c>
      <c r="B197">
        <v>28.8</v>
      </c>
      <c r="C197">
        <v>29.02</v>
      </c>
    </row>
    <row r="198" spans="1:4" x14ac:dyDescent="0.35">
      <c r="A198" t="s">
        <v>645</v>
      </c>
      <c r="B198">
        <v>59.14</v>
      </c>
      <c r="C198">
        <v>59.61</v>
      </c>
    </row>
    <row r="199" spans="1:4" x14ac:dyDescent="0.35">
      <c r="A199" t="s">
        <v>829</v>
      </c>
      <c r="B199">
        <v>26.47</v>
      </c>
      <c r="C199">
        <v>26.51</v>
      </c>
    </row>
    <row r="200" spans="1:4" x14ac:dyDescent="0.35">
      <c r="A200" t="s">
        <v>2448</v>
      </c>
      <c r="B200">
        <v>21.12</v>
      </c>
      <c r="C200">
        <v>21.27</v>
      </c>
    </row>
    <row r="201" spans="1:4" x14ac:dyDescent="0.35">
      <c r="A201" t="s">
        <v>646</v>
      </c>
      <c r="B201">
        <v>51.69</v>
      </c>
      <c r="C201">
        <v>52.05</v>
      </c>
    </row>
    <row r="202" spans="1:4" x14ac:dyDescent="0.35">
      <c r="A202" t="s">
        <v>833</v>
      </c>
      <c r="B202">
        <v>21.16</v>
      </c>
      <c r="C202">
        <v>21.12</v>
      </c>
    </row>
    <row r="204" spans="1:4" x14ac:dyDescent="0.35">
      <c r="A204" t="s">
        <v>836</v>
      </c>
    </row>
    <row r="206" spans="1:4" x14ac:dyDescent="0.35">
      <c r="A206" s="51" t="s">
        <v>837</v>
      </c>
      <c r="B206" s="51" t="s">
        <v>838</v>
      </c>
      <c r="C206" s="51" t="s">
        <v>839</v>
      </c>
      <c r="D206" s="51" t="s">
        <v>840</v>
      </c>
    </row>
    <row r="207" spans="1:4" x14ac:dyDescent="0.35">
      <c r="A207" s="51" t="s">
        <v>2449</v>
      </c>
      <c r="B207" s="51"/>
      <c r="C207" s="51">
        <v>0.18</v>
      </c>
      <c r="D207" s="51">
        <v>0.18</v>
      </c>
    </row>
    <row r="208" spans="1:4" x14ac:dyDescent="0.35">
      <c r="A208" s="51" t="s">
        <v>2450</v>
      </c>
      <c r="B208" s="51"/>
      <c r="C208" s="51">
        <v>0.18</v>
      </c>
      <c r="D208" s="51">
        <v>0.18</v>
      </c>
    </row>
    <row r="210" spans="1:4" x14ac:dyDescent="0.35">
      <c r="A210" t="s">
        <v>279</v>
      </c>
      <c r="B210" s="3" t="s">
        <v>248</v>
      </c>
    </row>
    <row r="211" spans="1:4" ht="29" customHeight="1" x14ac:dyDescent="0.35">
      <c r="A211" s="48" t="s">
        <v>280</v>
      </c>
      <c r="B211" s="3" t="s">
        <v>248</v>
      </c>
    </row>
    <row r="212" spans="1:4" ht="29" customHeight="1" x14ac:dyDescent="0.35">
      <c r="A212" s="48" t="s">
        <v>281</v>
      </c>
      <c r="B212" s="3" t="s">
        <v>248</v>
      </c>
    </row>
    <row r="213" spans="1:4" x14ac:dyDescent="0.35">
      <c r="A213" t="s">
        <v>283</v>
      </c>
      <c r="B213" s="50">
        <v>1.5096000000000001</v>
      </c>
    </row>
    <row r="214" spans="1:4" ht="43.5" customHeight="1" x14ac:dyDescent="0.35">
      <c r="A214" s="48" t="s">
        <v>284</v>
      </c>
      <c r="B214" s="3">
        <v>21580.26511</v>
      </c>
    </row>
    <row r="215" spans="1:4" x14ac:dyDescent="0.35">
      <c r="B215" s="3"/>
    </row>
    <row r="216" spans="1:4" ht="29" customHeight="1" x14ac:dyDescent="0.35">
      <c r="A216" s="48" t="s">
        <v>285</v>
      </c>
      <c r="B216" s="3" t="s">
        <v>248</v>
      </c>
    </row>
    <row r="217" spans="1:4" ht="29" customHeight="1" x14ac:dyDescent="0.35">
      <c r="A217" s="48" t="s">
        <v>286</v>
      </c>
      <c r="B217" t="s">
        <v>248</v>
      </c>
    </row>
    <row r="218" spans="1:4" ht="29" customHeight="1" x14ac:dyDescent="0.35">
      <c r="A218" s="48" t="s">
        <v>287</v>
      </c>
      <c r="B218" s="3" t="s">
        <v>248</v>
      </c>
    </row>
    <row r="219" spans="1:4" ht="29" customHeight="1" x14ac:dyDescent="0.35">
      <c r="A219" s="48" t="s">
        <v>288</v>
      </c>
      <c r="B219" s="3" t="s">
        <v>248</v>
      </c>
    </row>
    <row r="221" spans="1:4" ht="70" customHeight="1" x14ac:dyDescent="0.35">
      <c r="A221" s="75" t="s">
        <v>298</v>
      </c>
      <c r="B221" s="75" t="s">
        <v>299</v>
      </c>
      <c r="C221" s="75" t="s">
        <v>300</v>
      </c>
      <c r="D221" s="75" t="s">
        <v>301</v>
      </c>
    </row>
    <row r="222" spans="1:4" ht="70" customHeight="1" x14ac:dyDescent="0.35">
      <c r="A222" s="75" t="s">
        <v>2451</v>
      </c>
      <c r="B222" s="75"/>
      <c r="C222" s="75" t="s">
        <v>388</v>
      </c>
      <c r="D222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64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5.542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2452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2453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491</v>
      </c>
      <c r="B8" s="33" t="s">
        <v>492</v>
      </c>
      <c r="C8" s="33" t="s">
        <v>100</v>
      </c>
      <c r="D8" s="14">
        <v>7573</v>
      </c>
      <c r="E8" s="15">
        <v>185.11</v>
      </c>
      <c r="F8" s="16">
        <v>0.1167</v>
      </c>
      <c r="G8" s="16"/>
    </row>
    <row r="9" spans="1:8" x14ac:dyDescent="0.35">
      <c r="A9" s="13" t="s">
        <v>675</v>
      </c>
      <c r="B9" s="33" t="s">
        <v>676</v>
      </c>
      <c r="C9" s="33" t="s">
        <v>100</v>
      </c>
      <c r="D9" s="14">
        <v>5970</v>
      </c>
      <c r="E9" s="15">
        <v>161.47999999999999</v>
      </c>
      <c r="F9" s="16">
        <v>0.1018</v>
      </c>
      <c r="G9" s="16"/>
    </row>
    <row r="10" spans="1:8" x14ac:dyDescent="0.35">
      <c r="A10" s="13" t="s">
        <v>521</v>
      </c>
      <c r="B10" s="33" t="s">
        <v>522</v>
      </c>
      <c r="C10" s="33" t="s">
        <v>523</v>
      </c>
      <c r="D10" s="14">
        <v>7730</v>
      </c>
      <c r="E10" s="15">
        <v>157.41</v>
      </c>
      <c r="F10" s="16">
        <v>9.9199999999999997E-2</v>
      </c>
      <c r="G10" s="16"/>
    </row>
    <row r="11" spans="1:8" x14ac:dyDescent="0.35">
      <c r="A11" s="13" t="s">
        <v>1001</v>
      </c>
      <c r="B11" s="33" t="s">
        <v>1002</v>
      </c>
      <c r="C11" s="33" t="s">
        <v>523</v>
      </c>
      <c r="D11" s="14">
        <v>20199</v>
      </c>
      <c r="E11" s="15">
        <v>144.44</v>
      </c>
      <c r="F11" s="16">
        <v>9.11E-2</v>
      </c>
      <c r="G11" s="16"/>
    </row>
    <row r="12" spans="1:8" x14ac:dyDescent="0.35">
      <c r="A12" s="13" t="s">
        <v>932</v>
      </c>
      <c r="B12" s="33" t="s">
        <v>933</v>
      </c>
      <c r="C12" s="33" t="s">
        <v>523</v>
      </c>
      <c r="D12" s="14">
        <v>7794</v>
      </c>
      <c r="E12" s="15">
        <v>141.36000000000001</v>
      </c>
      <c r="F12" s="16">
        <v>8.9099999999999999E-2</v>
      </c>
      <c r="G12" s="16"/>
    </row>
    <row r="13" spans="1:8" x14ac:dyDescent="0.35">
      <c r="A13" s="13" t="s">
        <v>1086</v>
      </c>
      <c r="B13" s="33" t="s">
        <v>1087</v>
      </c>
      <c r="C13" s="33" t="s">
        <v>523</v>
      </c>
      <c r="D13" s="14">
        <v>7099</v>
      </c>
      <c r="E13" s="15">
        <v>134.88</v>
      </c>
      <c r="F13" s="16">
        <v>8.5000000000000006E-2</v>
      </c>
      <c r="G13" s="16"/>
    </row>
    <row r="14" spans="1:8" x14ac:dyDescent="0.35">
      <c r="A14" s="13" t="s">
        <v>685</v>
      </c>
      <c r="B14" s="33" t="s">
        <v>686</v>
      </c>
      <c r="C14" s="33" t="s">
        <v>100</v>
      </c>
      <c r="D14" s="14">
        <v>7577</v>
      </c>
      <c r="E14" s="15">
        <v>83.55</v>
      </c>
      <c r="F14" s="16">
        <v>5.2699999999999997E-2</v>
      </c>
      <c r="G14" s="16"/>
    </row>
    <row r="15" spans="1:8" x14ac:dyDescent="0.35">
      <c r="A15" s="13" t="s">
        <v>973</v>
      </c>
      <c r="B15" s="33" t="s">
        <v>974</v>
      </c>
      <c r="C15" s="33" t="s">
        <v>523</v>
      </c>
      <c r="D15" s="14">
        <v>11606</v>
      </c>
      <c r="E15" s="15">
        <v>75.959999999999994</v>
      </c>
      <c r="F15" s="16">
        <v>4.7899999999999998E-2</v>
      </c>
      <c r="G15" s="16"/>
    </row>
    <row r="16" spans="1:8" x14ac:dyDescent="0.35">
      <c r="A16" s="13" t="s">
        <v>697</v>
      </c>
      <c r="B16" s="33" t="s">
        <v>698</v>
      </c>
      <c r="C16" s="33" t="s">
        <v>100</v>
      </c>
      <c r="D16" s="14">
        <v>5296</v>
      </c>
      <c r="E16" s="15">
        <v>49.27</v>
      </c>
      <c r="F16" s="16">
        <v>3.1099999999999999E-2</v>
      </c>
      <c r="G16" s="16"/>
    </row>
    <row r="17" spans="1:7" x14ac:dyDescent="0.35">
      <c r="A17" s="13" t="s">
        <v>695</v>
      </c>
      <c r="B17" s="33" t="s">
        <v>696</v>
      </c>
      <c r="C17" s="33" t="s">
        <v>100</v>
      </c>
      <c r="D17" s="14">
        <v>7128</v>
      </c>
      <c r="E17" s="15">
        <v>48.33</v>
      </c>
      <c r="F17" s="16">
        <v>3.0499999999999999E-2</v>
      </c>
      <c r="G17" s="16"/>
    </row>
    <row r="18" spans="1:7" x14ac:dyDescent="0.35">
      <c r="A18" s="13" t="s">
        <v>1177</v>
      </c>
      <c r="B18" s="33" t="s">
        <v>1178</v>
      </c>
      <c r="C18" s="33" t="s">
        <v>523</v>
      </c>
      <c r="D18" s="14">
        <v>5638</v>
      </c>
      <c r="E18" s="15">
        <v>47.89</v>
      </c>
      <c r="F18" s="16">
        <v>3.0200000000000001E-2</v>
      </c>
      <c r="G18" s="16"/>
    </row>
    <row r="19" spans="1:7" x14ac:dyDescent="0.35">
      <c r="A19" s="13" t="s">
        <v>703</v>
      </c>
      <c r="B19" s="33" t="s">
        <v>704</v>
      </c>
      <c r="C19" s="33" t="s">
        <v>100</v>
      </c>
      <c r="D19" s="14">
        <v>17260</v>
      </c>
      <c r="E19" s="15">
        <v>40.340000000000003</v>
      </c>
      <c r="F19" s="16">
        <v>2.5399999999999999E-2</v>
      </c>
      <c r="G19" s="16"/>
    </row>
    <row r="20" spans="1:7" x14ac:dyDescent="0.35">
      <c r="A20" s="13" t="s">
        <v>569</v>
      </c>
      <c r="B20" s="33" t="s">
        <v>570</v>
      </c>
      <c r="C20" s="33" t="s">
        <v>100</v>
      </c>
      <c r="D20" s="14">
        <v>3941</v>
      </c>
      <c r="E20" s="15">
        <v>37.72</v>
      </c>
      <c r="F20" s="16">
        <v>2.3800000000000002E-2</v>
      </c>
      <c r="G20" s="16"/>
    </row>
    <row r="21" spans="1:7" x14ac:dyDescent="0.35">
      <c r="A21" s="13" t="s">
        <v>681</v>
      </c>
      <c r="B21" s="33" t="s">
        <v>682</v>
      </c>
      <c r="C21" s="33" t="s">
        <v>100</v>
      </c>
      <c r="D21" s="14">
        <v>1206</v>
      </c>
      <c r="E21" s="15">
        <v>37.090000000000003</v>
      </c>
      <c r="F21" s="16">
        <v>2.3400000000000001E-2</v>
      </c>
      <c r="G21" s="16"/>
    </row>
    <row r="22" spans="1:7" x14ac:dyDescent="0.35">
      <c r="A22" s="13" t="s">
        <v>1098</v>
      </c>
      <c r="B22" s="33" t="s">
        <v>1099</v>
      </c>
      <c r="C22" s="33" t="s">
        <v>523</v>
      </c>
      <c r="D22" s="14">
        <v>9382</v>
      </c>
      <c r="E22" s="15">
        <v>35.909999999999997</v>
      </c>
      <c r="F22" s="16">
        <v>2.2599999999999999E-2</v>
      </c>
      <c r="G22" s="16"/>
    </row>
    <row r="23" spans="1:7" x14ac:dyDescent="0.35">
      <c r="A23" s="13" t="s">
        <v>709</v>
      </c>
      <c r="B23" s="33" t="s">
        <v>710</v>
      </c>
      <c r="C23" s="33" t="s">
        <v>100</v>
      </c>
      <c r="D23" s="14">
        <v>4636</v>
      </c>
      <c r="E23" s="15">
        <v>33.619999999999997</v>
      </c>
      <c r="F23" s="16">
        <v>2.12E-2</v>
      </c>
      <c r="G23" s="16"/>
    </row>
    <row r="24" spans="1:7" x14ac:dyDescent="0.35">
      <c r="A24" s="13" t="s">
        <v>2454</v>
      </c>
      <c r="B24" s="33" t="s">
        <v>2455</v>
      </c>
      <c r="C24" s="33" t="s">
        <v>523</v>
      </c>
      <c r="D24" s="14">
        <v>6815</v>
      </c>
      <c r="E24" s="15">
        <v>31.69</v>
      </c>
      <c r="F24" s="16">
        <v>0.02</v>
      </c>
      <c r="G24" s="16"/>
    </row>
    <row r="25" spans="1:7" x14ac:dyDescent="0.35">
      <c r="A25" s="13" t="s">
        <v>2235</v>
      </c>
      <c r="B25" s="33" t="s">
        <v>2236</v>
      </c>
      <c r="C25" s="33" t="s">
        <v>100</v>
      </c>
      <c r="D25" s="14">
        <v>23760</v>
      </c>
      <c r="E25" s="15">
        <v>29.74</v>
      </c>
      <c r="F25" s="16">
        <v>1.8700000000000001E-2</v>
      </c>
      <c r="G25" s="16"/>
    </row>
    <row r="26" spans="1:7" x14ac:dyDescent="0.35">
      <c r="A26" s="13" t="s">
        <v>2087</v>
      </c>
      <c r="B26" s="33" t="s">
        <v>2088</v>
      </c>
      <c r="C26" s="33" t="s">
        <v>100</v>
      </c>
      <c r="D26" s="14">
        <v>2258</v>
      </c>
      <c r="E26" s="15">
        <v>28.12</v>
      </c>
      <c r="F26" s="16">
        <v>1.77E-2</v>
      </c>
      <c r="G26" s="16"/>
    </row>
    <row r="27" spans="1:7" x14ac:dyDescent="0.35">
      <c r="A27" s="13" t="s">
        <v>1744</v>
      </c>
      <c r="B27" s="33" t="s">
        <v>1745</v>
      </c>
      <c r="C27" s="33" t="s">
        <v>523</v>
      </c>
      <c r="D27" s="14">
        <v>7406</v>
      </c>
      <c r="E27" s="15">
        <v>24.81</v>
      </c>
      <c r="F27" s="16">
        <v>1.5599999999999999E-2</v>
      </c>
      <c r="G27" s="16"/>
    </row>
    <row r="28" spans="1:7" x14ac:dyDescent="0.35">
      <c r="A28" s="13" t="s">
        <v>2456</v>
      </c>
      <c r="B28" s="33" t="s">
        <v>2457</v>
      </c>
      <c r="C28" s="33" t="s">
        <v>100</v>
      </c>
      <c r="D28" s="14">
        <v>2145</v>
      </c>
      <c r="E28" s="15">
        <v>19.12</v>
      </c>
      <c r="F28" s="16">
        <v>1.21E-2</v>
      </c>
      <c r="G28" s="16"/>
    </row>
    <row r="29" spans="1:7" x14ac:dyDescent="0.35">
      <c r="A29" s="13" t="s">
        <v>2458</v>
      </c>
      <c r="B29" s="33" t="s">
        <v>2459</v>
      </c>
      <c r="C29" s="33" t="s">
        <v>523</v>
      </c>
      <c r="D29" s="14">
        <v>18100</v>
      </c>
      <c r="E29" s="15">
        <v>13.57</v>
      </c>
      <c r="F29" s="16">
        <v>8.6E-3</v>
      </c>
      <c r="G29" s="16"/>
    </row>
    <row r="30" spans="1:7" x14ac:dyDescent="0.35">
      <c r="A30" s="13" t="s">
        <v>2460</v>
      </c>
      <c r="B30" s="33" t="s">
        <v>2461</v>
      </c>
      <c r="C30" s="33" t="s">
        <v>100</v>
      </c>
      <c r="D30" s="14">
        <v>1217</v>
      </c>
      <c r="E30" s="15">
        <v>12.04</v>
      </c>
      <c r="F30" s="16">
        <v>7.6E-3</v>
      </c>
      <c r="G30" s="16"/>
    </row>
    <row r="31" spans="1:7" x14ac:dyDescent="0.35">
      <c r="A31" s="13" t="s">
        <v>1185</v>
      </c>
      <c r="B31" s="33" t="s">
        <v>1186</v>
      </c>
      <c r="C31" s="33" t="s">
        <v>523</v>
      </c>
      <c r="D31" s="14">
        <v>7342</v>
      </c>
      <c r="E31" s="15">
        <v>10.81</v>
      </c>
      <c r="F31" s="16">
        <v>6.7999999999999996E-3</v>
      </c>
      <c r="G31" s="16"/>
    </row>
    <row r="32" spans="1:7" x14ac:dyDescent="0.35">
      <c r="A32" s="17" t="s">
        <v>120</v>
      </c>
      <c r="B32" s="34"/>
      <c r="C32" s="34"/>
      <c r="D32" s="18"/>
      <c r="E32" s="37">
        <v>1584.26</v>
      </c>
      <c r="F32" s="38">
        <v>0.99880000000000002</v>
      </c>
      <c r="G32" s="21"/>
    </row>
    <row r="33" spans="1:7" x14ac:dyDescent="0.35">
      <c r="A33" s="17" t="s">
        <v>743</v>
      </c>
      <c r="B33" s="33"/>
      <c r="C33" s="33"/>
      <c r="D33" s="14"/>
      <c r="E33" s="15"/>
      <c r="F33" s="16"/>
      <c r="G33" s="16"/>
    </row>
    <row r="34" spans="1:7" x14ac:dyDescent="0.35">
      <c r="A34" s="17" t="s">
        <v>120</v>
      </c>
      <c r="B34" s="33"/>
      <c r="C34" s="33"/>
      <c r="D34" s="14"/>
      <c r="E34" s="39" t="s">
        <v>248</v>
      </c>
      <c r="F34" s="40" t="s">
        <v>248</v>
      </c>
      <c r="G34" s="16"/>
    </row>
    <row r="35" spans="1:7" x14ac:dyDescent="0.35">
      <c r="A35" s="24" t="s">
        <v>121</v>
      </c>
      <c r="B35" s="35"/>
      <c r="C35" s="35"/>
      <c r="D35" s="25"/>
      <c r="E35" s="30">
        <v>1584.26</v>
      </c>
      <c r="F35" s="31">
        <v>0.99880000000000002</v>
      </c>
      <c r="G35" s="21"/>
    </row>
    <row r="36" spans="1:7" x14ac:dyDescent="0.35">
      <c r="A36" s="13"/>
      <c r="B36" s="33"/>
      <c r="C36" s="33"/>
      <c r="D36" s="14"/>
      <c r="E36" s="15"/>
      <c r="F36" s="16"/>
      <c r="G36" s="16"/>
    </row>
    <row r="37" spans="1:7" x14ac:dyDescent="0.35">
      <c r="A37" s="13" t="s">
        <v>264</v>
      </c>
      <c r="B37" s="33"/>
      <c r="C37" s="33"/>
      <c r="D37" s="14"/>
      <c r="E37" s="15">
        <v>0</v>
      </c>
      <c r="F37" s="16">
        <v>0</v>
      </c>
      <c r="G37" s="16"/>
    </row>
    <row r="38" spans="1:7" x14ac:dyDescent="0.35">
      <c r="A38" s="13" t="s">
        <v>265</v>
      </c>
      <c r="B38" s="33"/>
      <c r="C38" s="33"/>
      <c r="D38" s="14"/>
      <c r="E38" s="15">
        <v>2.06</v>
      </c>
      <c r="F38" s="16">
        <v>1.1999999999999999E-3</v>
      </c>
      <c r="G38" s="16"/>
    </row>
    <row r="39" spans="1:7" x14ac:dyDescent="0.35">
      <c r="A39" s="28" t="s">
        <v>266</v>
      </c>
      <c r="B39" s="36"/>
      <c r="C39" s="36"/>
      <c r="D39" s="29"/>
      <c r="E39" s="30">
        <v>1586.32</v>
      </c>
      <c r="F39" s="31">
        <v>1</v>
      </c>
      <c r="G39" s="31"/>
    </row>
    <row r="44" spans="1:7" x14ac:dyDescent="0.35">
      <c r="A44" s="1" t="s">
        <v>269</v>
      </c>
    </row>
    <row r="45" spans="1:7" x14ac:dyDescent="0.35">
      <c r="A45" s="48" t="s">
        <v>270</v>
      </c>
      <c r="B45" s="3" t="s">
        <v>248</v>
      </c>
    </row>
    <row r="46" spans="1:7" x14ac:dyDescent="0.35">
      <c r="A46" t="s">
        <v>271</v>
      </c>
    </row>
    <row r="47" spans="1:7" x14ac:dyDescent="0.35">
      <c r="A47" t="s">
        <v>2462</v>
      </c>
      <c r="B47" t="s">
        <v>273</v>
      </c>
      <c r="C47" t="s">
        <v>273</v>
      </c>
    </row>
    <row r="48" spans="1:7" x14ac:dyDescent="0.35">
      <c r="B48" s="49">
        <v>46052</v>
      </c>
      <c r="C48" s="49">
        <v>46080</v>
      </c>
    </row>
    <row r="49" spans="1:4" x14ac:dyDescent="0.35">
      <c r="A49" t="s">
        <v>276</v>
      </c>
      <c r="B49">
        <v>23.635400000000001</v>
      </c>
      <c r="C49">
        <v>24.010400000000001</v>
      </c>
    </row>
    <row r="51" spans="1:4" x14ac:dyDescent="0.35">
      <c r="A51" t="s">
        <v>278</v>
      </c>
      <c r="B51" s="3" t="s">
        <v>248</v>
      </c>
    </row>
    <row r="52" spans="1:4" x14ac:dyDescent="0.35">
      <c r="A52" t="s">
        <v>279</v>
      </c>
      <c r="B52" s="3" t="s">
        <v>248</v>
      </c>
    </row>
    <row r="53" spans="1:4" ht="29" customHeight="1" x14ac:dyDescent="0.35">
      <c r="A53" s="48" t="s">
        <v>280</v>
      </c>
      <c r="B53" s="3" t="s">
        <v>248</v>
      </c>
    </row>
    <row r="54" spans="1:4" ht="29" customHeight="1" x14ac:dyDescent="0.35">
      <c r="A54" s="48" t="s">
        <v>281</v>
      </c>
      <c r="B54" s="3" t="s">
        <v>248</v>
      </c>
    </row>
    <row r="55" spans="1:4" x14ac:dyDescent="0.35">
      <c r="A55" t="s">
        <v>283</v>
      </c>
      <c r="B55" s="50">
        <v>1.0989</v>
      </c>
    </row>
    <row r="56" spans="1:4" ht="43.5" customHeight="1" x14ac:dyDescent="0.35">
      <c r="A56" s="48" t="s">
        <v>284</v>
      </c>
      <c r="B56" s="3" t="s">
        <v>248</v>
      </c>
    </row>
    <row r="57" spans="1:4" x14ac:dyDescent="0.35">
      <c r="B57" s="3"/>
    </row>
    <row r="58" spans="1:4" ht="29" customHeight="1" x14ac:dyDescent="0.35">
      <c r="A58" s="48" t="s">
        <v>285</v>
      </c>
      <c r="B58" s="3" t="s">
        <v>248</v>
      </c>
    </row>
    <row r="59" spans="1:4" ht="29" customHeight="1" x14ac:dyDescent="0.35">
      <c r="A59" s="48" t="s">
        <v>286</v>
      </c>
      <c r="B59" t="s">
        <v>248</v>
      </c>
    </row>
    <row r="60" spans="1:4" ht="29" customHeight="1" x14ac:dyDescent="0.35">
      <c r="A60" s="48" t="s">
        <v>287</v>
      </c>
      <c r="B60" s="3" t="s">
        <v>248</v>
      </c>
    </row>
    <row r="61" spans="1:4" ht="29" customHeight="1" x14ac:dyDescent="0.35">
      <c r="A61" s="48" t="s">
        <v>288</v>
      </c>
      <c r="B61" s="3" t="s">
        <v>248</v>
      </c>
    </row>
    <row r="63" spans="1:4" ht="70" customHeight="1" x14ac:dyDescent="0.35">
      <c r="A63" s="75" t="s">
        <v>298</v>
      </c>
      <c r="B63" s="75" t="s">
        <v>299</v>
      </c>
      <c r="C63" s="75" t="s">
        <v>300</v>
      </c>
      <c r="D63" s="75" t="s">
        <v>301</v>
      </c>
    </row>
    <row r="64" spans="1:4" ht="70" customHeight="1" x14ac:dyDescent="0.35">
      <c r="A64" s="75" t="s">
        <v>2463</v>
      </c>
      <c r="B64" s="75"/>
      <c r="C64" s="75" t="s">
        <v>390</v>
      </c>
      <c r="D64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69"/>
  <sheetViews>
    <sheetView showGridLines="0" workbookViewId="0">
      <pane ySplit="4" topLeftCell="A5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2464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2465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23</v>
      </c>
      <c r="B8" s="33" t="s">
        <v>24</v>
      </c>
      <c r="C8" s="33" t="s">
        <v>19</v>
      </c>
      <c r="D8" s="14">
        <v>23685</v>
      </c>
      <c r="E8" s="15">
        <v>445.22</v>
      </c>
      <c r="F8" s="16">
        <v>0.14879999999999999</v>
      </c>
      <c r="G8" s="16"/>
    </row>
    <row r="9" spans="1:8" x14ac:dyDescent="0.35">
      <c r="A9" s="13" t="s">
        <v>42</v>
      </c>
      <c r="B9" s="33" t="s">
        <v>43</v>
      </c>
      <c r="C9" s="33" t="s">
        <v>44</v>
      </c>
      <c r="D9" s="14">
        <v>172777</v>
      </c>
      <c r="E9" s="15">
        <v>425.81</v>
      </c>
      <c r="F9" s="16">
        <v>0.14230000000000001</v>
      </c>
      <c r="G9" s="16"/>
    </row>
    <row r="10" spans="1:8" x14ac:dyDescent="0.35">
      <c r="A10" s="13" t="s">
        <v>491</v>
      </c>
      <c r="B10" s="33" t="s">
        <v>492</v>
      </c>
      <c r="C10" s="33" t="s">
        <v>100</v>
      </c>
      <c r="D10" s="14">
        <v>12863</v>
      </c>
      <c r="E10" s="15">
        <v>314.42</v>
      </c>
      <c r="F10" s="16">
        <v>0.1051</v>
      </c>
      <c r="G10" s="16"/>
    </row>
    <row r="11" spans="1:8" x14ac:dyDescent="0.35">
      <c r="A11" s="13" t="s">
        <v>82</v>
      </c>
      <c r="B11" s="33" t="s">
        <v>83</v>
      </c>
      <c r="C11" s="33" t="s">
        <v>84</v>
      </c>
      <c r="D11" s="14">
        <v>16988</v>
      </c>
      <c r="E11" s="15">
        <v>251.82</v>
      </c>
      <c r="F11" s="16">
        <v>8.4199999999999997E-2</v>
      </c>
      <c r="G11" s="16"/>
    </row>
    <row r="12" spans="1:8" x14ac:dyDescent="0.35">
      <c r="A12" s="13" t="s">
        <v>936</v>
      </c>
      <c r="B12" s="33" t="s">
        <v>937</v>
      </c>
      <c r="C12" s="33" t="s">
        <v>84</v>
      </c>
      <c r="D12" s="14">
        <v>20309</v>
      </c>
      <c r="E12" s="15">
        <v>222.62</v>
      </c>
      <c r="F12" s="16">
        <v>7.4399999999999994E-2</v>
      </c>
      <c r="G12" s="16"/>
    </row>
    <row r="13" spans="1:8" x14ac:dyDescent="0.35">
      <c r="A13" s="13" t="s">
        <v>619</v>
      </c>
      <c r="B13" s="33" t="s">
        <v>620</v>
      </c>
      <c r="C13" s="33" t="s">
        <v>44</v>
      </c>
      <c r="D13" s="14">
        <v>69620</v>
      </c>
      <c r="E13" s="15">
        <v>210.32</v>
      </c>
      <c r="F13" s="16">
        <v>7.0300000000000001E-2</v>
      </c>
      <c r="G13" s="16"/>
    </row>
    <row r="14" spans="1:8" x14ac:dyDescent="0.35">
      <c r="A14" s="13" t="s">
        <v>1110</v>
      </c>
      <c r="B14" s="33" t="s">
        <v>1111</v>
      </c>
      <c r="C14" s="33" t="s">
        <v>44</v>
      </c>
      <c r="D14" s="14">
        <v>19624</v>
      </c>
      <c r="E14" s="15">
        <v>202.46</v>
      </c>
      <c r="F14" s="16">
        <v>6.7699999999999996E-2</v>
      </c>
      <c r="G14" s="16"/>
    </row>
    <row r="15" spans="1:8" x14ac:dyDescent="0.35">
      <c r="A15" s="13" t="s">
        <v>944</v>
      </c>
      <c r="B15" s="33" t="s">
        <v>945</v>
      </c>
      <c r="C15" s="33" t="s">
        <v>44</v>
      </c>
      <c r="D15" s="14">
        <v>69288</v>
      </c>
      <c r="E15" s="15">
        <v>183.96</v>
      </c>
      <c r="F15" s="16">
        <v>6.1499999999999999E-2</v>
      </c>
      <c r="G15" s="16"/>
    </row>
    <row r="16" spans="1:8" x14ac:dyDescent="0.35">
      <c r="A16" s="13" t="s">
        <v>17</v>
      </c>
      <c r="B16" s="33" t="s">
        <v>18</v>
      </c>
      <c r="C16" s="33" t="s">
        <v>19</v>
      </c>
      <c r="D16" s="14">
        <v>1366250</v>
      </c>
      <c r="E16" s="15">
        <v>144.96</v>
      </c>
      <c r="F16" s="16">
        <v>4.8500000000000001E-2</v>
      </c>
      <c r="G16" s="16"/>
    </row>
    <row r="17" spans="1:7" x14ac:dyDescent="0.35">
      <c r="A17" s="13" t="s">
        <v>1019</v>
      </c>
      <c r="B17" s="33" t="s">
        <v>1020</v>
      </c>
      <c r="C17" s="33" t="s">
        <v>19</v>
      </c>
      <c r="D17" s="14">
        <v>5893</v>
      </c>
      <c r="E17" s="15">
        <v>94.07</v>
      </c>
      <c r="F17" s="16">
        <v>3.1399999999999997E-2</v>
      </c>
      <c r="G17" s="16"/>
    </row>
    <row r="18" spans="1:7" x14ac:dyDescent="0.35">
      <c r="A18" s="13" t="s">
        <v>1029</v>
      </c>
      <c r="B18" s="33" t="s">
        <v>1030</v>
      </c>
      <c r="C18" s="33" t="s">
        <v>1012</v>
      </c>
      <c r="D18" s="14">
        <v>15334</v>
      </c>
      <c r="E18" s="15">
        <v>87.6</v>
      </c>
      <c r="F18" s="16">
        <v>2.93E-2</v>
      </c>
      <c r="G18" s="16"/>
    </row>
    <row r="19" spans="1:7" x14ac:dyDescent="0.35">
      <c r="A19" s="13" t="s">
        <v>695</v>
      </c>
      <c r="B19" s="33" t="s">
        <v>696</v>
      </c>
      <c r="C19" s="33" t="s">
        <v>100</v>
      </c>
      <c r="D19" s="14">
        <v>12102</v>
      </c>
      <c r="E19" s="15">
        <v>82.05</v>
      </c>
      <c r="F19" s="16">
        <v>2.7400000000000001E-2</v>
      </c>
      <c r="G19" s="16"/>
    </row>
    <row r="20" spans="1:7" x14ac:dyDescent="0.35">
      <c r="A20" s="13" t="s">
        <v>703</v>
      </c>
      <c r="B20" s="33" t="s">
        <v>704</v>
      </c>
      <c r="C20" s="33" t="s">
        <v>100</v>
      </c>
      <c r="D20" s="14">
        <v>29310</v>
      </c>
      <c r="E20" s="15">
        <v>68.5</v>
      </c>
      <c r="F20" s="16">
        <v>2.29E-2</v>
      </c>
      <c r="G20" s="16"/>
    </row>
    <row r="21" spans="1:7" x14ac:dyDescent="0.35">
      <c r="A21" s="13" t="s">
        <v>569</v>
      </c>
      <c r="B21" s="33" t="s">
        <v>570</v>
      </c>
      <c r="C21" s="33" t="s">
        <v>100</v>
      </c>
      <c r="D21" s="14">
        <v>6692</v>
      </c>
      <c r="E21" s="15">
        <v>64.040000000000006</v>
      </c>
      <c r="F21" s="16">
        <v>2.1399999999999999E-2</v>
      </c>
      <c r="G21" s="16"/>
    </row>
    <row r="22" spans="1:7" x14ac:dyDescent="0.35">
      <c r="A22" s="13" t="s">
        <v>709</v>
      </c>
      <c r="B22" s="33" t="s">
        <v>710</v>
      </c>
      <c r="C22" s="33" t="s">
        <v>100</v>
      </c>
      <c r="D22" s="14">
        <v>7876</v>
      </c>
      <c r="E22" s="15">
        <v>57.11</v>
      </c>
      <c r="F22" s="16">
        <v>1.9099999999999999E-2</v>
      </c>
      <c r="G22" s="16"/>
    </row>
    <row r="23" spans="1:7" x14ac:dyDescent="0.35">
      <c r="A23" s="13" t="s">
        <v>2235</v>
      </c>
      <c r="B23" s="33" t="s">
        <v>2236</v>
      </c>
      <c r="C23" s="33" t="s">
        <v>100</v>
      </c>
      <c r="D23" s="14">
        <v>40345</v>
      </c>
      <c r="E23" s="15">
        <v>50.49</v>
      </c>
      <c r="F23" s="16">
        <v>1.6899999999999998E-2</v>
      </c>
      <c r="G23" s="16"/>
    </row>
    <row r="24" spans="1:7" x14ac:dyDescent="0.35">
      <c r="A24" s="13" t="s">
        <v>733</v>
      </c>
      <c r="B24" s="33" t="s">
        <v>734</v>
      </c>
      <c r="C24" s="33" t="s">
        <v>44</v>
      </c>
      <c r="D24" s="14">
        <v>1544</v>
      </c>
      <c r="E24" s="15">
        <v>32.94</v>
      </c>
      <c r="F24" s="16">
        <v>1.0999999999999999E-2</v>
      </c>
      <c r="G24" s="16"/>
    </row>
    <row r="25" spans="1:7" x14ac:dyDescent="0.35">
      <c r="A25" s="13" t="s">
        <v>1285</v>
      </c>
      <c r="B25" s="33" t="s">
        <v>1286</v>
      </c>
      <c r="C25" s="33" t="s">
        <v>1012</v>
      </c>
      <c r="D25" s="14">
        <v>1698</v>
      </c>
      <c r="E25" s="15">
        <v>20.82</v>
      </c>
      <c r="F25" s="16">
        <v>7.0000000000000001E-3</v>
      </c>
      <c r="G25" s="16"/>
    </row>
    <row r="26" spans="1:7" x14ac:dyDescent="0.35">
      <c r="A26" s="13" t="s">
        <v>2466</v>
      </c>
      <c r="B26" s="33" t="s">
        <v>2467</v>
      </c>
      <c r="C26" s="33" t="s">
        <v>1575</v>
      </c>
      <c r="D26" s="14">
        <v>4114</v>
      </c>
      <c r="E26" s="15">
        <v>17.920000000000002</v>
      </c>
      <c r="F26" s="16">
        <v>6.0000000000000001E-3</v>
      </c>
      <c r="G26" s="16"/>
    </row>
    <row r="27" spans="1:7" x14ac:dyDescent="0.35">
      <c r="A27" s="13" t="s">
        <v>2468</v>
      </c>
      <c r="B27" s="33" t="s">
        <v>2469</v>
      </c>
      <c r="C27" s="33" t="s">
        <v>1012</v>
      </c>
      <c r="D27" s="14">
        <v>6024</v>
      </c>
      <c r="E27" s="15">
        <v>16.8</v>
      </c>
      <c r="F27" s="16">
        <v>5.5999999999999999E-3</v>
      </c>
      <c r="G27" s="16"/>
    </row>
    <row r="28" spans="1:7" x14ac:dyDescent="0.35">
      <c r="A28" s="17" t="s">
        <v>120</v>
      </c>
      <c r="B28" s="34"/>
      <c r="C28" s="34"/>
      <c r="D28" s="18"/>
      <c r="E28" s="37">
        <v>2993.93</v>
      </c>
      <c r="F28" s="38">
        <v>1.0007999999999999</v>
      </c>
      <c r="G28" s="21"/>
    </row>
    <row r="29" spans="1:7" x14ac:dyDescent="0.35">
      <c r="A29" s="17" t="s">
        <v>743</v>
      </c>
      <c r="B29" s="33"/>
      <c r="C29" s="33"/>
      <c r="D29" s="14"/>
      <c r="E29" s="15"/>
      <c r="F29" s="16"/>
      <c r="G29" s="16"/>
    </row>
    <row r="30" spans="1:7" x14ac:dyDescent="0.35">
      <c r="A30" s="17" t="s">
        <v>120</v>
      </c>
      <c r="B30" s="33"/>
      <c r="C30" s="33"/>
      <c r="D30" s="14"/>
      <c r="E30" s="39" t="s">
        <v>248</v>
      </c>
      <c r="F30" s="40" t="s">
        <v>248</v>
      </c>
      <c r="G30" s="16"/>
    </row>
    <row r="31" spans="1:7" x14ac:dyDescent="0.35">
      <c r="A31" s="24" t="s">
        <v>121</v>
      </c>
      <c r="B31" s="35"/>
      <c r="C31" s="35"/>
      <c r="D31" s="25"/>
      <c r="E31" s="30">
        <v>2993.93</v>
      </c>
      <c r="F31" s="31">
        <v>1.0007999999999999</v>
      </c>
      <c r="G31" s="21"/>
    </row>
    <row r="32" spans="1:7" x14ac:dyDescent="0.35">
      <c r="A32" s="13"/>
      <c r="B32" s="33"/>
      <c r="C32" s="33"/>
      <c r="D32" s="14"/>
      <c r="E32" s="15"/>
      <c r="F32" s="16"/>
      <c r="G32" s="16"/>
    </row>
    <row r="33" spans="1:7" x14ac:dyDescent="0.35">
      <c r="A33" s="13"/>
      <c r="B33" s="33"/>
      <c r="C33" s="33"/>
      <c r="D33" s="14"/>
      <c r="E33" s="15"/>
      <c r="F33" s="16"/>
      <c r="G33" s="16"/>
    </row>
    <row r="34" spans="1:7" x14ac:dyDescent="0.35">
      <c r="A34" s="17" t="s">
        <v>262</v>
      </c>
      <c r="B34" s="33"/>
      <c r="C34" s="33"/>
      <c r="D34" s="14"/>
      <c r="E34" s="15"/>
      <c r="F34" s="16"/>
      <c r="G34" s="16"/>
    </row>
    <row r="35" spans="1:7" x14ac:dyDescent="0.35">
      <c r="A35" s="13" t="s">
        <v>263</v>
      </c>
      <c r="B35" s="33"/>
      <c r="C35" s="33"/>
      <c r="D35" s="14"/>
      <c r="E35" s="15">
        <v>14.99</v>
      </c>
      <c r="F35" s="16">
        <v>5.0000000000000001E-3</v>
      </c>
      <c r="G35" s="16">
        <v>4.9306000000000003E-2</v>
      </c>
    </row>
    <row r="36" spans="1:7" x14ac:dyDescent="0.35">
      <c r="A36" s="17" t="s">
        <v>120</v>
      </c>
      <c r="B36" s="34"/>
      <c r="C36" s="34"/>
      <c r="D36" s="18"/>
      <c r="E36" s="37">
        <v>14.99</v>
      </c>
      <c r="F36" s="38">
        <v>5.0000000000000001E-3</v>
      </c>
      <c r="G36" s="21"/>
    </row>
    <row r="37" spans="1:7" x14ac:dyDescent="0.35">
      <c r="A37" s="13"/>
      <c r="B37" s="33"/>
      <c r="C37" s="33"/>
      <c r="D37" s="14"/>
      <c r="E37" s="15"/>
      <c r="F37" s="16"/>
      <c r="G37" s="16"/>
    </row>
    <row r="38" spans="1:7" x14ac:dyDescent="0.35">
      <c r="A38" s="24" t="s">
        <v>121</v>
      </c>
      <c r="B38" s="35"/>
      <c r="C38" s="35"/>
      <c r="D38" s="25"/>
      <c r="E38" s="19">
        <v>14.99</v>
      </c>
      <c r="F38" s="20">
        <v>5.0000000000000001E-3</v>
      </c>
      <c r="G38" s="21"/>
    </row>
    <row r="39" spans="1:7" x14ac:dyDescent="0.35">
      <c r="A39" s="13" t="s">
        <v>264</v>
      </c>
      <c r="B39" s="33"/>
      <c r="C39" s="33"/>
      <c r="D39" s="14"/>
      <c r="E39" s="15">
        <v>4.0508999999999996E-3</v>
      </c>
      <c r="F39" s="16">
        <v>9.9999999999999995E-7</v>
      </c>
      <c r="G39" s="16"/>
    </row>
    <row r="40" spans="1:7" x14ac:dyDescent="0.35">
      <c r="A40" s="13" t="s">
        <v>265</v>
      </c>
      <c r="B40" s="33"/>
      <c r="C40" s="33"/>
      <c r="D40" s="14"/>
      <c r="E40" s="26">
        <v>-17.1440509</v>
      </c>
      <c r="F40" s="27">
        <v>-5.8009999999999997E-3</v>
      </c>
      <c r="G40" s="16">
        <v>4.9306000000000003E-2</v>
      </c>
    </row>
    <row r="41" spans="1:7" x14ac:dyDescent="0.35">
      <c r="A41" s="28" t="s">
        <v>266</v>
      </c>
      <c r="B41" s="36"/>
      <c r="C41" s="36"/>
      <c r="D41" s="29"/>
      <c r="E41" s="30">
        <v>2991.78</v>
      </c>
      <c r="F41" s="31">
        <v>1</v>
      </c>
      <c r="G41" s="31"/>
    </row>
    <row r="46" spans="1:7" x14ac:dyDescent="0.35">
      <c r="A46" s="1" t="s">
        <v>269</v>
      </c>
    </row>
    <row r="47" spans="1:7" x14ac:dyDescent="0.35">
      <c r="A47" s="48" t="s">
        <v>270</v>
      </c>
      <c r="B47" s="3" t="s">
        <v>248</v>
      </c>
    </row>
    <row r="48" spans="1:7" x14ac:dyDescent="0.35">
      <c r="A48" t="s">
        <v>271</v>
      </c>
    </row>
    <row r="49" spans="1:3" x14ac:dyDescent="0.35">
      <c r="A49" t="s">
        <v>272</v>
      </c>
      <c r="B49" t="s">
        <v>273</v>
      </c>
      <c r="C49" t="s">
        <v>273</v>
      </c>
    </row>
    <row r="50" spans="1:3" x14ac:dyDescent="0.35">
      <c r="B50" s="49">
        <v>46052</v>
      </c>
      <c r="C50" s="49">
        <v>46080</v>
      </c>
    </row>
    <row r="51" spans="1:3" x14ac:dyDescent="0.35">
      <c r="A51" t="s">
        <v>274</v>
      </c>
      <c r="B51">
        <v>10.414199999999999</v>
      </c>
      <c r="C51">
        <v>9.8495000000000008</v>
      </c>
    </row>
    <row r="52" spans="1:3" x14ac:dyDescent="0.35">
      <c r="A52" t="s">
        <v>275</v>
      </c>
      <c r="B52">
        <v>10.414199999999999</v>
      </c>
      <c r="C52">
        <v>9.8495000000000008</v>
      </c>
    </row>
    <row r="53" spans="1:3" x14ac:dyDescent="0.35">
      <c r="A53" t="s">
        <v>276</v>
      </c>
      <c r="B53">
        <v>10.3619</v>
      </c>
      <c r="C53">
        <v>9.7950999999999997</v>
      </c>
    </row>
    <row r="54" spans="1:3" x14ac:dyDescent="0.35">
      <c r="A54" t="s">
        <v>277</v>
      </c>
      <c r="B54">
        <v>10.3619</v>
      </c>
      <c r="C54">
        <v>9.7950999999999997</v>
      </c>
    </row>
    <row r="56" spans="1:3" x14ac:dyDescent="0.35">
      <c r="A56" t="s">
        <v>278</v>
      </c>
      <c r="B56" s="3" t="s">
        <v>248</v>
      </c>
    </row>
    <row r="57" spans="1:3" x14ac:dyDescent="0.35">
      <c r="A57" t="s">
        <v>279</v>
      </c>
      <c r="B57" s="3" t="s">
        <v>248</v>
      </c>
    </row>
    <row r="58" spans="1:3" ht="29" customHeight="1" x14ac:dyDescent="0.35">
      <c r="A58" s="48" t="s">
        <v>280</v>
      </c>
      <c r="B58" s="3" t="s">
        <v>248</v>
      </c>
    </row>
    <row r="59" spans="1:3" ht="29" customHeight="1" x14ac:dyDescent="0.35">
      <c r="A59" s="48" t="s">
        <v>281</v>
      </c>
      <c r="B59" s="3" t="s">
        <v>248</v>
      </c>
    </row>
    <row r="60" spans="1:3" x14ac:dyDescent="0.35">
      <c r="A60" t="s">
        <v>283</v>
      </c>
      <c r="B60" s="50">
        <v>0.72140000000000004</v>
      </c>
    </row>
    <row r="61" spans="1:3" ht="43.5" customHeight="1" x14ac:dyDescent="0.35">
      <c r="A61" s="48" t="s">
        <v>284</v>
      </c>
      <c r="B61" s="3" t="s">
        <v>248</v>
      </c>
    </row>
    <row r="62" spans="1:3" x14ac:dyDescent="0.35">
      <c r="B62" s="3"/>
    </row>
    <row r="63" spans="1:3" ht="29" customHeight="1" x14ac:dyDescent="0.35">
      <c r="A63" s="48" t="s">
        <v>285</v>
      </c>
      <c r="B63" s="3" t="s">
        <v>248</v>
      </c>
    </row>
    <row r="64" spans="1:3" ht="29" customHeight="1" x14ac:dyDescent="0.35">
      <c r="A64" s="48" t="s">
        <v>286</v>
      </c>
      <c r="B64" t="s">
        <v>248</v>
      </c>
    </row>
    <row r="65" spans="1:4" ht="29" customHeight="1" x14ac:dyDescent="0.35">
      <c r="A65" s="48" t="s">
        <v>287</v>
      </c>
      <c r="B65" s="3" t="s">
        <v>248</v>
      </c>
    </row>
    <row r="66" spans="1:4" ht="29" customHeight="1" x14ac:dyDescent="0.35">
      <c r="A66" s="48" t="s">
        <v>288</v>
      </c>
      <c r="B66" s="3" t="s">
        <v>248</v>
      </c>
    </row>
    <row r="68" spans="1:4" ht="70" customHeight="1" x14ac:dyDescent="0.35">
      <c r="A68" s="75" t="s">
        <v>298</v>
      </c>
      <c r="B68" s="75" t="s">
        <v>299</v>
      </c>
      <c r="C68" s="75" t="s">
        <v>300</v>
      </c>
      <c r="D68" s="75" t="s">
        <v>301</v>
      </c>
    </row>
    <row r="69" spans="1:4" ht="70" customHeight="1" x14ac:dyDescent="0.35">
      <c r="A69" s="75" t="s">
        <v>2470</v>
      </c>
      <c r="B69" s="75"/>
      <c r="C69" s="75" t="s">
        <v>392</v>
      </c>
      <c r="D6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256"/>
  <sheetViews>
    <sheetView showGridLines="0" workbookViewId="0">
      <pane ySplit="4" topLeftCell="A107" activePane="bottomLeft" state="frozen"/>
      <selection pane="bottomLeft" activeCell="G131" sqref="G13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2471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2472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868264</v>
      </c>
      <c r="E8" s="15">
        <v>7708.01</v>
      </c>
      <c r="F8" s="16">
        <v>6.0699999999999997E-2</v>
      </c>
      <c r="G8" s="16"/>
    </row>
    <row r="9" spans="1:8" x14ac:dyDescent="0.35">
      <c r="A9" s="13" t="s">
        <v>25</v>
      </c>
      <c r="B9" s="33" t="s">
        <v>26</v>
      </c>
      <c r="C9" s="33" t="s">
        <v>13</v>
      </c>
      <c r="D9" s="14">
        <v>386929</v>
      </c>
      <c r="E9" s="15">
        <v>5335.36</v>
      </c>
      <c r="F9" s="16">
        <v>4.2000000000000003E-2</v>
      </c>
      <c r="G9" s="16"/>
    </row>
    <row r="10" spans="1:8" x14ac:dyDescent="0.35">
      <c r="A10" s="13" t="s">
        <v>20</v>
      </c>
      <c r="B10" s="33" t="s">
        <v>21</v>
      </c>
      <c r="C10" s="33" t="s">
        <v>22</v>
      </c>
      <c r="D10" s="14">
        <v>367751</v>
      </c>
      <c r="E10" s="15">
        <v>5126.08</v>
      </c>
      <c r="F10" s="16">
        <v>4.0399999999999998E-2</v>
      </c>
      <c r="G10" s="16"/>
    </row>
    <row r="11" spans="1:8" x14ac:dyDescent="0.35">
      <c r="A11" s="13" t="s">
        <v>23</v>
      </c>
      <c r="B11" s="33" t="s">
        <v>24</v>
      </c>
      <c r="C11" s="33" t="s">
        <v>19</v>
      </c>
      <c r="D11" s="14">
        <v>230955</v>
      </c>
      <c r="E11" s="15">
        <v>4340.34</v>
      </c>
      <c r="F11" s="16">
        <v>3.4200000000000001E-2</v>
      </c>
      <c r="G11" s="16"/>
    </row>
    <row r="12" spans="1:8" x14ac:dyDescent="0.35">
      <c r="A12" s="13" t="s">
        <v>1161</v>
      </c>
      <c r="B12" s="33" t="s">
        <v>1162</v>
      </c>
      <c r="C12" s="33" t="s">
        <v>79</v>
      </c>
      <c r="D12" s="14">
        <v>360000</v>
      </c>
      <c r="E12" s="15">
        <v>3410.46</v>
      </c>
      <c r="F12" s="16">
        <v>2.69E-2</v>
      </c>
      <c r="G12" s="16"/>
    </row>
    <row r="13" spans="1:8" x14ac:dyDescent="0.35">
      <c r="A13" s="13" t="s">
        <v>17</v>
      </c>
      <c r="B13" s="33" t="s">
        <v>18</v>
      </c>
      <c r="C13" s="33" t="s">
        <v>19</v>
      </c>
      <c r="D13" s="14">
        <v>31731000</v>
      </c>
      <c r="E13" s="15">
        <v>3360.31</v>
      </c>
      <c r="F13" s="16">
        <v>2.6499999999999999E-2</v>
      </c>
      <c r="G13" s="16"/>
    </row>
    <row r="14" spans="1:8" x14ac:dyDescent="0.35">
      <c r="A14" s="13" t="s">
        <v>14</v>
      </c>
      <c r="B14" s="33" t="s">
        <v>15</v>
      </c>
      <c r="C14" s="33" t="s">
        <v>16</v>
      </c>
      <c r="D14" s="14">
        <v>2006900</v>
      </c>
      <c r="E14" s="15">
        <v>3325.63</v>
      </c>
      <c r="F14" s="16">
        <v>2.6200000000000001E-2</v>
      </c>
      <c r="G14" s="16"/>
    </row>
    <row r="15" spans="1:8" x14ac:dyDescent="0.35">
      <c r="A15" s="13" t="s">
        <v>948</v>
      </c>
      <c r="B15" s="33" t="s">
        <v>949</v>
      </c>
      <c r="C15" s="33" t="s">
        <v>583</v>
      </c>
      <c r="D15" s="14">
        <v>489155</v>
      </c>
      <c r="E15" s="15">
        <v>3117.87</v>
      </c>
      <c r="F15" s="16">
        <v>2.46E-2</v>
      </c>
      <c r="G15" s="16"/>
    </row>
    <row r="16" spans="1:8" x14ac:dyDescent="0.35">
      <c r="A16" s="13" t="s">
        <v>75</v>
      </c>
      <c r="B16" s="33" t="s">
        <v>76</v>
      </c>
      <c r="C16" s="33" t="s">
        <v>13</v>
      </c>
      <c r="D16" s="14">
        <v>205077</v>
      </c>
      <c r="E16" s="15">
        <v>2838.06</v>
      </c>
      <c r="F16" s="16">
        <v>2.23E-2</v>
      </c>
      <c r="G16" s="16"/>
    </row>
    <row r="17" spans="1:7" x14ac:dyDescent="0.35">
      <c r="A17" s="13" t="s">
        <v>2072</v>
      </c>
      <c r="B17" s="33" t="s">
        <v>2073</v>
      </c>
      <c r="C17" s="33" t="s">
        <v>79</v>
      </c>
      <c r="D17" s="14">
        <v>1472393</v>
      </c>
      <c r="E17" s="15">
        <v>2448.15</v>
      </c>
      <c r="F17" s="16">
        <v>1.9300000000000001E-2</v>
      </c>
      <c r="G17" s="16"/>
    </row>
    <row r="18" spans="1:7" x14ac:dyDescent="0.35">
      <c r="A18" s="13" t="s">
        <v>922</v>
      </c>
      <c r="B18" s="33" t="s">
        <v>923</v>
      </c>
      <c r="C18" s="33" t="s">
        <v>13</v>
      </c>
      <c r="D18" s="14">
        <v>182700</v>
      </c>
      <c r="E18" s="15">
        <v>1747.98</v>
      </c>
      <c r="F18" s="16">
        <v>1.38E-2</v>
      </c>
      <c r="G18" s="16"/>
    </row>
    <row r="19" spans="1:7" x14ac:dyDescent="0.35">
      <c r="A19" s="13" t="s">
        <v>117</v>
      </c>
      <c r="B19" s="33" t="s">
        <v>118</v>
      </c>
      <c r="C19" s="33" t="s">
        <v>119</v>
      </c>
      <c r="D19" s="14">
        <v>99750</v>
      </c>
      <c r="E19" s="15">
        <v>1517.2</v>
      </c>
      <c r="F19" s="16">
        <v>1.1900000000000001E-2</v>
      </c>
      <c r="G19" s="16"/>
    </row>
    <row r="20" spans="1:7" x14ac:dyDescent="0.35">
      <c r="A20" s="13" t="s">
        <v>1153</v>
      </c>
      <c r="B20" s="33" t="s">
        <v>1154</v>
      </c>
      <c r="C20" s="33" t="s">
        <v>29</v>
      </c>
      <c r="D20" s="14">
        <v>283500</v>
      </c>
      <c r="E20" s="15">
        <v>1418.63</v>
      </c>
      <c r="F20" s="16">
        <v>1.12E-2</v>
      </c>
      <c r="G20" s="16"/>
    </row>
    <row r="21" spans="1:7" x14ac:dyDescent="0.35">
      <c r="A21" s="13" t="s">
        <v>42</v>
      </c>
      <c r="B21" s="33" t="s">
        <v>43</v>
      </c>
      <c r="C21" s="33" t="s">
        <v>44</v>
      </c>
      <c r="D21" s="14">
        <v>552900</v>
      </c>
      <c r="E21" s="15">
        <v>1361.79</v>
      </c>
      <c r="F21" s="16">
        <v>1.0699999999999999E-2</v>
      </c>
      <c r="G21" s="16"/>
    </row>
    <row r="22" spans="1:7" x14ac:dyDescent="0.35">
      <c r="A22" s="13" t="s">
        <v>491</v>
      </c>
      <c r="B22" s="33" t="s">
        <v>492</v>
      </c>
      <c r="C22" s="33" t="s">
        <v>100</v>
      </c>
      <c r="D22" s="14">
        <v>48125</v>
      </c>
      <c r="E22" s="15">
        <v>1175.8399999999999</v>
      </c>
      <c r="F22" s="16">
        <v>9.2999999999999992E-3</v>
      </c>
      <c r="G22" s="16"/>
    </row>
    <row r="23" spans="1:7" x14ac:dyDescent="0.35">
      <c r="A23" s="13" t="s">
        <v>960</v>
      </c>
      <c r="B23" s="33" t="s">
        <v>961</v>
      </c>
      <c r="C23" s="33" t="s">
        <v>962</v>
      </c>
      <c r="D23" s="14">
        <v>21406</v>
      </c>
      <c r="E23" s="15">
        <v>1033.31</v>
      </c>
      <c r="F23" s="16">
        <v>8.0999999999999996E-3</v>
      </c>
      <c r="G23" s="16"/>
    </row>
    <row r="24" spans="1:7" x14ac:dyDescent="0.35">
      <c r="A24" s="13" t="s">
        <v>691</v>
      </c>
      <c r="B24" s="33" t="s">
        <v>692</v>
      </c>
      <c r="C24" s="33" t="s">
        <v>55</v>
      </c>
      <c r="D24" s="14">
        <v>360000</v>
      </c>
      <c r="E24" s="15">
        <v>1019.7</v>
      </c>
      <c r="F24" s="16">
        <v>8.0000000000000002E-3</v>
      </c>
      <c r="G24" s="16"/>
    </row>
    <row r="25" spans="1:7" x14ac:dyDescent="0.35">
      <c r="A25" s="13" t="s">
        <v>1514</v>
      </c>
      <c r="B25" s="33" t="s">
        <v>1515</v>
      </c>
      <c r="C25" s="33" t="s">
        <v>13</v>
      </c>
      <c r="D25" s="14">
        <v>313416</v>
      </c>
      <c r="E25" s="15">
        <v>1002.15</v>
      </c>
      <c r="F25" s="16">
        <v>7.9000000000000008E-3</v>
      </c>
      <c r="G25" s="16"/>
    </row>
    <row r="26" spans="1:7" x14ac:dyDescent="0.35">
      <c r="A26" s="13" t="s">
        <v>27</v>
      </c>
      <c r="B26" s="33" t="s">
        <v>28</v>
      </c>
      <c r="C26" s="33" t="s">
        <v>29</v>
      </c>
      <c r="D26" s="14">
        <v>33750</v>
      </c>
      <c r="E26" s="15">
        <v>944.93</v>
      </c>
      <c r="F26" s="16">
        <v>7.4000000000000003E-3</v>
      </c>
      <c r="G26" s="16"/>
    </row>
    <row r="27" spans="1:7" x14ac:dyDescent="0.35">
      <c r="A27" s="13" t="s">
        <v>486</v>
      </c>
      <c r="B27" s="33" t="s">
        <v>487</v>
      </c>
      <c r="C27" s="33" t="s">
        <v>488</v>
      </c>
      <c r="D27" s="14">
        <v>22050</v>
      </c>
      <c r="E27" s="15">
        <v>943.37</v>
      </c>
      <c r="F27" s="16">
        <v>7.4000000000000003E-3</v>
      </c>
      <c r="G27" s="16"/>
    </row>
    <row r="28" spans="1:7" x14ac:dyDescent="0.35">
      <c r="A28" s="13" t="s">
        <v>489</v>
      </c>
      <c r="B28" s="33" t="s">
        <v>490</v>
      </c>
      <c r="C28" s="33" t="s">
        <v>13</v>
      </c>
      <c r="D28" s="14">
        <v>77072</v>
      </c>
      <c r="E28" s="15">
        <v>926.17</v>
      </c>
      <c r="F28" s="16">
        <v>7.3000000000000001E-3</v>
      </c>
      <c r="G28" s="16"/>
    </row>
    <row r="29" spans="1:7" x14ac:dyDescent="0.35">
      <c r="A29" s="13" t="s">
        <v>50</v>
      </c>
      <c r="B29" s="33" t="s">
        <v>51</v>
      </c>
      <c r="C29" s="33" t="s">
        <v>52</v>
      </c>
      <c r="D29" s="14">
        <v>232500</v>
      </c>
      <c r="E29" s="15">
        <v>824.45</v>
      </c>
      <c r="F29" s="16">
        <v>6.4999999999999997E-3</v>
      </c>
      <c r="G29" s="16"/>
    </row>
    <row r="30" spans="1:7" x14ac:dyDescent="0.35">
      <c r="A30" s="13" t="s">
        <v>1522</v>
      </c>
      <c r="B30" s="33" t="s">
        <v>1523</v>
      </c>
      <c r="C30" s="33" t="s">
        <v>556</v>
      </c>
      <c r="D30" s="14">
        <v>444049</v>
      </c>
      <c r="E30" s="15">
        <v>815.98</v>
      </c>
      <c r="F30" s="16">
        <v>6.4000000000000003E-3</v>
      </c>
      <c r="G30" s="16"/>
    </row>
    <row r="31" spans="1:7" x14ac:dyDescent="0.35">
      <c r="A31" s="13" t="s">
        <v>37</v>
      </c>
      <c r="B31" s="33" t="s">
        <v>38</v>
      </c>
      <c r="C31" s="33" t="s">
        <v>39</v>
      </c>
      <c r="D31" s="14">
        <v>23509</v>
      </c>
      <c r="E31" s="15">
        <v>798.69</v>
      </c>
      <c r="F31" s="16">
        <v>6.3E-3</v>
      </c>
      <c r="G31" s="16"/>
    </row>
    <row r="32" spans="1:7" x14ac:dyDescent="0.35">
      <c r="A32" s="13" t="s">
        <v>1261</v>
      </c>
      <c r="B32" s="33" t="s">
        <v>1262</v>
      </c>
      <c r="C32" s="33" t="s">
        <v>962</v>
      </c>
      <c r="D32" s="14">
        <v>645240</v>
      </c>
      <c r="E32" s="15">
        <v>781.64</v>
      </c>
      <c r="F32" s="16">
        <v>6.1999999999999998E-3</v>
      </c>
      <c r="G32" s="16"/>
    </row>
    <row r="33" spans="1:7" x14ac:dyDescent="0.35">
      <c r="A33" s="13" t="s">
        <v>58</v>
      </c>
      <c r="B33" s="33" t="s">
        <v>59</v>
      </c>
      <c r="C33" s="33" t="s">
        <v>60</v>
      </c>
      <c r="D33" s="14">
        <v>240967</v>
      </c>
      <c r="E33" s="15">
        <v>755.67</v>
      </c>
      <c r="F33" s="16">
        <v>6.0000000000000001E-3</v>
      </c>
      <c r="G33" s="16"/>
    </row>
    <row r="34" spans="1:7" x14ac:dyDescent="0.35">
      <c r="A34" s="13" t="s">
        <v>2085</v>
      </c>
      <c r="B34" s="33" t="s">
        <v>2086</v>
      </c>
      <c r="C34" s="33" t="s">
        <v>55</v>
      </c>
      <c r="D34" s="14">
        <v>494500</v>
      </c>
      <c r="E34" s="15">
        <v>741.3</v>
      </c>
      <c r="F34" s="16">
        <v>5.7999999999999996E-3</v>
      </c>
      <c r="G34" s="16"/>
    </row>
    <row r="35" spans="1:7" x14ac:dyDescent="0.35">
      <c r="A35" s="13" t="s">
        <v>592</v>
      </c>
      <c r="B35" s="33" t="s">
        <v>593</v>
      </c>
      <c r="C35" s="33" t="s">
        <v>55</v>
      </c>
      <c r="D35" s="14">
        <v>71970</v>
      </c>
      <c r="E35" s="15">
        <v>716.75</v>
      </c>
      <c r="F35" s="16">
        <v>5.5999999999999999E-3</v>
      </c>
      <c r="G35" s="16"/>
    </row>
    <row r="36" spans="1:7" x14ac:dyDescent="0.35">
      <c r="A36" s="13" t="s">
        <v>90</v>
      </c>
      <c r="B36" s="33" t="s">
        <v>91</v>
      </c>
      <c r="C36" s="33" t="s">
        <v>92</v>
      </c>
      <c r="D36" s="14">
        <v>18000</v>
      </c>
      <c r="E36" s="15">
        <v>694.17</v>
      </c>
      <c r="F36" s="16">
        <v>5.4999999999999997E-3</v>
      </c>
      <c r="G36" s="16"/>
    </row>
    <row r="37" spans="1:7" x14ac:dyDescent="0.35">
      <c r="A37" s="13" t="s">
        <v>47</v>
      </c>
      <c r="B37" s="33" t="s">
        <v>48</v>
      </c>
      <c r="C37" s="33" t="s">
        <v>49</v>
      </c>
      <c r="D37" s="14">
        <v>94300</v>
      </c>
      <c r="E37" s="15">
        <v>677.45</v>
      </c>
      <c r="F37" s="16">
        <v>5.3E-3</v>
      </c>
      <c r="G37" s="16"/>
    </row>
    <row r="38" spans="1:7" x14ac:dyDescent="0.35">
      <c r="A38" s="13" t="s">
        <v>963</v>
      </c>
      <c r="B38" s="33" t="s">
        <v>964</v>
      </c>
      <c r="C38" s="33" t="s">
        <v>737</v>
      </c>
      <c r="D38" s="14">
        <v>823500</v>
      </c>
      <c r="E38" s="15">
        <v>673.13</v>
      </c>
      <c r="F38" s="16">
        <v>5.3E-3</v>
      </c>
      <c r="G38" s="16"/>
    </row>
    <row r="39" spans="1:7" x14ac:dyDescent="0.35">
      <c r="A39" s="13" t="s">
        <v>56</v>
      </c>
      <c r="B39" s="33" t="s">
        <v>57</v>
      </c>
      <c r="C39" s="33" t="s">
        <v>29</v>
      </c>
      <c r="D39" s="14">
        <v>5306</v>
      </c>
      <c r="E39" s="15">
        <v>672.64</v>
      </c>
      <c r="F39" s="16">
        <v>5.3E-3</v>
      </c>
      <c r="G39" s="16"/>
    </row>
    <row r="40" spans="1:7" x14ac:dyDescent="0.35">
      <c r="A40" s="13" t="s">
        <v>495</v>
      </c>
      <c r="B40" s="33" t="s">
        <v>496</v>
      </c>
      <c r="C40" s="33" t="s">
        <v>79</v>
      </c>
      <c r="D40" s="14">
        <v>168889</v>
      </c>
      <c r="E40" s="15">
        <v>644.99</v>
      </c>
      <c r="F40" s="16">
        <v>5.1000000000000004E-3</v>
      </c>
      <c r="G40" s="16"/>
    </row>
    <row r="41" spans="1:7" x14ac:dyDescent="0.35">
      <c r="A41" s="13" t="s">
        <v>70</v>
      </c>
      <c r="B41" s="33" t="s">
        <v>71</v>
      </c>
      <c r="C41" s="33" t="s">
        <v>16</v>
      </c>
      <c r="D41" s="14">
        <v>47925</v>
      </c>
      <c r="E41" s="15">
        <v>606.11</v>
      </c>
      <c r="F41" s="16">
        <v>4.7999999999999996E-3</v>
      </c>
      <c r="G41" s="16"/>
    </row>
    <row r="42" spans="1:7" x14ac:dyDescent="0.35">
      <c r="A42" s="13" t="s">
        <v>502</v>
      </c>
      <c r="B42" s="33" t="s">
        <v>503</v>
      </c>
      <c r="C42" s="33" t="s">
        <v>63</v>
      </c>
      <c r="D42" s="14">
        <v>34025</v>
      </c>
      <c r="E42" s="15">
        <v>591.01</v>
      </c>
      <c r="F42" s="16">
        <v>4.7000000000000002E-3</v>
      </c>
      <c r="G42" s="16"/>
    </row>
    <row r="43" spans="1:7" x14ac:dyDescent="0.35">
      <c r="A43" s="13" t="s">
        <v>542</v>
      </c>
      <c r="B43" s="33" t="s">
        <v>543</v>
      </c>
      <c r="C43" s="33" t="s">
        <v>13</v>
      </c>
      <c r="D43" s="14">
        <v>194446</v>
      </c>
      <c r="E43" s="15">
        <v>583.04999999999995</v>
      </c>
      <c r="F43" s="16">
        <v>4.5999999999999999E-3</v>
      </c>
      <c r="G43" s="16"/>
    </row>
    <row r="44" spans="1:7" x14ac:dyDescent="0.35">
      <c r="A44" s="13" t="s">
        <v>110</v>
      </c>
      <c r="B44" s="33" t="s">
        <v>111</v>
      </c>
      <c r="C44" s="33" t="s">
        <v>52</v>
      </c>
      <c r="D44" s="14">
        <v>60816</v>
      </c>
      <c r="E44" s="15">
        <v>562.37</v>
      </c>
      <c r="F44" s="16">
        <v>4.4000000000000003E-3</v>
      </c>
      <c r="G44" s="16"/>
    </row>
    <row r="45" spans="1:7" x14ac:dyDescent="0.35">
      <c r="A45" s="13" t="s">
        <v>1244</v>
      </c>
      <c r="B45" s="33" t="s">
        <v>1245</v>
      </c>
      <c r="C45" s="33" t="s">
        <v>32</v>
      </c>
      <c r="D45" s="14">
        <v>397080</v>
      </c>
      <c r="E45" s="15">
        <v>561.91</v>
      </c>
      <c r="F45" s="16">
        <v>4.4000000000000003E-3</v>
      </c>
      <c r="G45" s="16"/>
    </row>
    <row r="46" spans="1:7" x14ac:dyDescent="0.35">
      <c r="A46" s="13" t="s">
        <v>1177</v>
      </c>
      <c r="B46" s="33" t="s">
        <v>1178</v>
      </c>
      <c r="C46" s="33" t="s">
        <v>523</v>
      </c>
      <c r="D46" s="14">
        <v>62839</v>
      </c>
      <c r="E46" s="15">
        <v>533.75</v>
      </c>
      <c r="F46" s="16">
        <v>4.1999999999999997E-3</v>
      </c>
      <c r="G46" s="16"/>
    </row>
    <row r="47" spans="1:7" x14ac:dyDescent="0.35">
      <c r="A47" s="13" t="s">
        <v>1269</v>
      </c>
      <c r="B47" s="33" t="s">
        <v>1270</v>
      </c>
      <c r="C47" s="33" t="s">
        <v>537</v>
      </c>
      <c r="D47" s="14">
        <v>282036</v>
      </c>
      <c r="E47" s="15">
        <v>526.92999999999995</v>
      </c>
      <c r="F47" s="16">
        <v>4.1000000000000003E-3</v>
      </c>
      <c r="G47" s="16"/>
    </row>
    <row r="48" spans="1:7" x14ac:dyDescent="0.35">
      <c r="A48" s="13" t="s">
        <v>540</v>
      </c>
      <c r="B48" s="33" t="s">
        <v>541</v>
      </c>
      <c r="C48" s="33" t="s">
        <v>501</v>
      </c>
      <c r="D48" s="14">
        <v>19550</v>
      </c>
      <c r="E48" s="15">
        <v>515.61</v>
      </c>
      <c r="F48" s="16">
        <v>4.1000000000000003E-3</v>
      </c>
      <c r="G48" s="16"/>
    </row>
    <row r="49" spans="1:7" x14ac:dyDescent="0.35">
      <c r="A49" s="13" t="s">
        <v>1539</v>
      </c>
      <c r="B49" s="33" t="s">
        <v>1540</v>
      </c>
      <c r="C49" s="33" t="s">
        <v>103</v>
      </c>
      <c r="D49" s="14">
        <v>132702</v>
      </c>
      <c r="E49" s="15">
        <v>489.67</v>
      </c>
      <c r="F49" s="16">
        <v>3.8999999999999998E-3</v>
      </c>
      <c r="G49" s="16"/>
    </row>
    <row r="50" spans="1:7" x14ac:dyDescent="0.35">
      <c r="A50" s="13" t="s">
        <v>499</v>
      </c>
      <c r="B50" s="33" t="s">
        <v>500</v>
      </c>
      <c r="C50" s="33" t="s">
        <v>501</v>
      </c>
      <c r="D50" s="14">
        <v>36145</v>
      </c>
      <c r="E50" s="15">
        <v>469.92</v>
      </c>
      <c r="F50" s="16">
        <v>3.7000000000000002E-3</v>
      </c>
      <c r="G50" s="16"/>
    </row>
    <row r="51" spans="1:7" x14ac:dyDescent="0.35">
      <c r="A51" s="13" t="s">
        <v>535</v>
      </c>
      <c r="B51" s="33" t="s">
        <v>536</v>
      </c>
      <c r="C51" s="33" t="s">
        <v>537</v>
      </c>
      <c r="D51" s="14">
        <v>10858</v>
      </c>
      <c r="E51" s="15">
        <v>469.88</v>
      </c>
      <c r="F51" s="16">
        <v>3.7000000000000002E-3</v>
      </c>
      <c r="G51" s="16"/>
    </row>
    <row r="52" spans="1:7" x14ac:dyDescent="0.35">
      <c r="A52" s="13" t="s">
        <v>1055</v>
      </c>
      <c r="B52" s="33" t="s">
        <v>1056</v>
      </c>
      <c r="C52" s="33" t="s">
        <v>1057</v>
      </c>
      <c r="D52" s="14">
        <v>21282</v>
      </c>
      <c r="E52" s="15">
        <v>460.07</v>
      </c>
      <c r="F52" s="16">
        <v>3.5999999999999999E-3</v>
      </c>
      <c r="G52" s="16"/>
    </row>
    <row r="53" spans="1:7" x14ac:dyDescent="0.35">
      <c r="A53" s="13" t="s">
        <v>508</v>
      </c>
      <c r="B53" s="33" t="s">
        <v>509</v>
      </c>
      <c r="C53" s="33" t="s">
        <v>89</v>
      </c>
      <c r="D53" s="14">
        <v>45000</v>
      </c>
      <c r="E53" s="15">
        <v>449.46</v>
      </c>
      <c r="F53" s="16">
        <v>3.5000000000000001E-3</v>
      </c>
      <c r="G53" s="16"/>
    </row>
    <row r="54" spans="1:7" x14ac:dyDescent="0.35">
      <c r="A54" s="13" t="s">
        <v>617</v>
      </c>
      <c r="B54" s="33" t="s">
        <v>618</v>
      </c>
      <c r="C54" s="33" t="s">
        <v>63</v>
      </c>
      <c r="D54" s="14">
        <v>3500</v>
      </c>
      <c r="E54" s="15">
        <v>448.88</v>
      </c>
      <c r="F54" s="16">
        <v>3.5000000000000001E-3</v>
      </c>
      <c r="G54" s="16"/>
    </row>
    <row r="55" spans="1:7" x14ac:dyDescent="0.35">
      <c r="A55" s="13" t="s">
        <v>35</v>
      </c>
      <c r="B55" s="33" t="s">
        <v>36</v>
      </c>
      <c r="C55" s="33" t="s">
        <v>13</v>
      </c>
      <c r="D55" s="14">
        <v>108000</v>
      </c>
      <c r="E55" s="15">
        <v>448.42</v>
      </c>
      <c r="F55" s="16">
        <v>3.5000000000000001E-3</v>
      </c>
      <c r="G55" s="16"/>
    </row>
    <row r="56" spans="1:7" x14ac:dyDescent="0.35">
      <c r="A56" s="13" t="s">
        <v>934</v>
      </c>
      <c r="B56" s="33" t="s">
        <v>935</v>
      </c>
      <c r="C56" s="33" t="s">
        <v>556</v>
      </c>
      <c r="D56" s="14">
        <v>5194</v>
      </c>
      <c r="E56" s="15">
        <v>447.23</v>
      </c>
      <c r="F56" s="16">
        <v>3.5000000000000001E-3</v>
      </c>
      <c r="G56" s="16"/>
    </row>
    <row r="57" spans="1:7" x14ac:dyDescent="0.35">
      <c r="A57" s="13" t="s">
        <v>619</v>
      </c>
      <c r="B57" s="33" t="s">
        <v>620</v>
      </c>
      <c r="C57" s="33" t="s">
        <v>44</v>
      </c>
      <c r="D57" s="14">
        <v>145766</v>
      </c>
      <c r="E57" s="15">
        <v>439.85</v>
      </c>
      <c r="F57" s="16">
        <v>3.5000000000000001E-3</v>
      </c>
      <c r="G57" s="16"/>
    </row>
    <row r="58" spans="1:7" x14ac:dyDescent="0.35">
      <c r="A58" s="13" t="s">
        <v>1233</v>
      </c>
      <c r="B58" s="33" t="s">
        <v>1234</v>
      </c>
      <c r="C58" s="33" t="s">
        <v>63</v>
      </c>
      <c r="D58" s="14">
        <v>67595</v>
      </c>
      <c r="E58" s="15">
        <v>431.9</v>
      </c>
      <c r="F58" s="16">
        <v>3.3999999999999998E-3</v>
      </c>
      <c r="G58" s="16"/>
    </row>
    <row r="59" spans="1:7" x14ac:dyDescent="0.35">
      <c r="A59" s="13" t="s">
        <v>33</v>
      </c>
      <c r="B59" s="33" t="s">
        <v>34</v>
      </c>
      <c r="C59" s="33" t="s">
        <v>32</v>
      </c>
      <c r="D59" s="14">
        <v>94167</v>
      </c>
      <c r="E59" s="15">
        <v>418.76</v>
      </c>
      <c r="F59" s="16">
        <v>3.3E-3</v>
      </c>
      <c r="G59" s="16"/>
    </row>
    <row r="60" spans="1:7" x14ac:dyDescent="0.35">
      <c r="A60" s="13" t="s">
        <v>64</v>
      </c>
      <c r="B60" s="33" t="s">
        <v>65</v>
      </c>
      <c r="C60" s="33" t="s">
        <v>55</v>
      </c>
      <c r="D60" s="14">
        <v>37693</v>
      </c>
      <c r="E60" s="15">
        <v>406.86</v>
      </c>
      <c r="F60" s="16">
        <v>3.2000000000000002E-3</v>
      </c>
      <c r="G60" s="16"/>
    </row>
    <row r="61" spans="1:7" x14ac:dyDescent="0.35">
      <c r="A61" s="13" t="s">
        <v>938</v>
      </c>
      <c r="B61" s="33" t="s">
        <v>939</v>
      </c>
      <c r="C61" s="33" t="s">
        <v>13</v>
      </c>
      <c r="D61" s="14">
        <v>200000</v>
      </c>
      <c r="E61" s="15">
        <v>404.54</v>
      </c>
      <c r="F61" s="16">
        <v>3.2000000000000002E-3</v>
      </c>
      <c r="G61" s="16"/>
    </row>
    <row r="62" spans="1:7" x14ac:dyDescent="0.35">
      <c r="A62" s="13" t="s">
        <v>926</v>
      </c>
      <c r="B62" s="33" t="s">
        <v>927</v>
      </c>
      <c r="C62" s="33" t="s">
        <v>13</v>
      </c>
      <c r="D62" s="14">
        <v>40425</v>
      </c>
      <c r="E62" s="15">
        <v>387.41</v>
      </c>
      <c r="F62" s="16">
        <v>3.0999999999999999E-3</v>
      </c>
      <c r="G62" s="16"/>
    </row>
    <row r="63" spans="1:7" x14ac:dyDescent="0.35">
      <c r="A63" s="13" t="s">
        <v>80</v>
      </c>
      <c r="B63" s="33" t="s">
        <v>81</v>
      </c>
      <c r="C63" s="33" t="s">
        <v>63</v>
      </c>
      <c r="D63" s="14">
        <v>18046</v>
      </c>
      <c r="E63" s="15">
        <v>385.59</v>
      </c>
      <c r="F63" s="16">
        <v>3.0000000000000001E-3</v>
      </c>
      <c r="G63" s="16"/>
    </row>
    <row r="64" spans="1:7" x14ac:dyDescent="0.35">
      <c r="A64" s="13" t="s">
        <v>1025</v>
      </c>
      <c r="B64" s="33" t="s">
        <v>1026</v>
      </c>
      <c r="C64" s="33" t="s">
        <v>89</v>
      </c>
      <c r="D64" s="14">
        <v>8841</v>
      </c>
      <c r="E64" s="15">
        <v>385.22</v>
      </c>
      <c r="F64" s="16">
        <v>3.0000000000000001E-3</v>
      </c>
      <c r="G64" s="16"/>
    </row>
    <row r="65" spans="1:7" x14ac:dyDescent="0.35">
      <c r="A65" s="13" t="s">
        <v>548</v>
      </c>
      <c r="B65" s="33" t="s">
        <v>549</v>
      </c>
      <c r="C65" s="33" t="s">
        <v>39</v>
      </c>
      <c r="D65" s="14">
        <v>2561</v>
      </c>
      <c r="E65" s="15">
        <v>380.49</v>
      </c>
      <c r="F65" s="16">
        <v>3.0000000000000001E-3</v>
      </c>
      <c r="G65" s="16"/>
    </row>
    <row r="66" spans="1:7" x14ac:dyDescent="0.35">
      <c r="A66" s="13" t="s">
        <v>1531</v>
      </c>
      <c r="B66" s="33" t="s">
        <v>1532</v>
      </c>
      <c r="C66" s="33" t="s">
        <v>103</v>
      </c>
      <c r="D66" s="14">
        <v>70000</v>
      </c>
      <c r="E66" s="15">
        <v>370.86</v>
      </c>
      <c r="F66" s="16">
        <v>2.8999999999999998E-3</v>
      </c>
      <c r="G66" s="16"/>
    </row>
    <row r="67" spans="1:7" x14ac:dyDescent="0.35">
      <c r="A67" s="13" t="s">
        <v>677</v>
      </c>
      <c r="B67" s="33" t="s">
        <v>678</v>
      </c>
      <c r="C67" s="33" t="s">
        <v>562</v>
      </c>
      <c r="D67" s="14">
        <v>9607</v>
      </c>
      <c r="E67" s="15">
        <v>369.89</v>
      </c>
      <c r="F67" s="16">
        <v>2.8999999999999998E-3</v>
      </c>
      <c r="G67" s="16"/>
    </row>
    <row r="68" spans="1:7" x14ac:dyDescent="0.35">
      <c r="A68" s="13" t="s">
        <v>533</v>
      </c>
      <c r="B68" s="33" t="s">
        <v>534</v>
      </c>
      <c r="C68" s="33" t="s">
        <v>501</v>
      </c>
      <c r="D68" s="14">
        <v>26967</v>
      </c>
      <c r="E68" s="15">
        <v>366.16</v>
      </c>
      <c r="F68" s="16">
        <v>2.8999999999999998E-3</v>
      </c>
      <c r="G68" s="16"/>
    </row>
    <row r="69" spans="1:7" x14ac:dyDescent="0.35">
      <c r="A69" s="13" t="s">
        <v>600</v>
      </c>
      <c r="B69" s="33" t="s">
        <v>601</v>
      </c>
      <c r="C69" s="33" t="s">
        <v>556</v>
      </c>
      <c r="D69" s="14">
        <v>15953</v>
      </c>
      <c r="E69" s="15">
        <v>356.49</v>
      </c>
      <c r="F69" s="16">
        <v>2.8E-3</v>
      </c>
      <c r="G69" s="16"/>
    </row>
    <row r="70" spans="1:7" x14ac:dyDescent="0.35">
      <c r="A70" s="13" t="s">
        <v>30</v>
      </c>
      <c r="B70" s="33" t="s">
        <v>31</v>
      </c>
      <c r="C70" s="33" t="s">
        <v>32</v>
      </c>
      <c r="D70" s="14">
        <v>9000</v>
      </c>
      <c r="E70" s="15">
        <v>352.19</v>
      </c>
      <c r="F70" s="16">
        <v>2.8E-3</v>
      </c>
      <c r="G70" s="16"/>
    </row>
    <row r="71" spans="1:7" x14ac:dyDescent="0.35">
      <c r="A71" s="13" t="s">
        <v>993</v>
      </c>
      <c r="B71" s="33" t="s">
        <v>994</v>
      </c>
      <c r="C71" s="33" t="s">
        <v>74</v>
      </c>
      <c r="D71" s="14">
        <v>4433</v>
      </c>
      <c r="E71" s="15">
        <v>346.73</v>
      </c>
      <c r="F71" s="16">
        <v>2.7000000000000001E-3</v>
      </c>
      <c r="G71" s="16"/>
    </row>
    <row r="72" spans="1:7" x14ac:dyDescent="0.35">
      <c r="A72" s="13" t="s">
        <v>627</v>
      </c>
      <c r="B72" s="33" t="s">
        <v>628</v>
      </c>
      <c r="C72" s="33" t="s">
        <v>100</v>
      </c>
      <c r="D72" s="14">
        <v>25933</v>
      </c>
      <c r="E72" s="15">
        <v>329.92</v>
      </c>
      <c r="F72" s="16">
        <v>2.5999999999999999E-3</v>
      </c>
      <c r="G72" s="16"/>
    </row>
    <row r="73" spans="1:7" x14ac:dyDescent="0.35">
      <c r="A73" s="13" t="s">
        <v>504</v>
      </c>
      <c r="B73" s="33" t="s">
        <v>505</v>
      </c>
      <c r="C73" s="33" t="s">
        <v>63</v>
      </c>
      <c r="D73" s="14">
        <v>7403</v>
      </c>
      <c r="E73" s="15">
        <v>320.79000000000002</v>
      </c>
      <c r="F73" s="16">
        <v>2.5000000000000001E-3</v>
      </c>
      <c r="G73" s="16"/>
    </row>
    <row r="74" spans="1:7" x14ac:dyDescent="0.35">
      <c r="A74" s="13" t="s">
        <v>924</v>
      </c>
      <c r="B74" s="33" t="s">
        <v>925</v>
      </c>
      <c r="C74" s="33" t="s">
        <v>19</v>
      </c>
      <c r="D74" s="14">
        <v>70004</v>
      </c>
      <c r="E74" s="15">
        <v>318.48</v>
      </c>
      <c r="F74" s="16">
        <v>2.5000000000000001E-3</v>
      </c>
      <c r="G74" s="16"/>
    </row>
    <row r="75" spans="1:7" x14ac:dyDescent="0.35">
      <c r="A75" s="13" t="s">
        <v>96</v>
      </c>
      <c r="B75" s="33" t="s">
        <v>97</v>
      </c>
      <c r="C75" s="33" t="s">
        <v>74</v>
      </c>
      <c r="D75" s="14">
        <v>28350</v>
      </c>
      <c r="E75" s="15">
        <v>309.57</v>
      </c>
      <c r="F75" s="16">
        <v>2.3999999999999998E-3</v>
      </c>
      <c r="G75" s="16"/>
    </row>
    <row r="76" spans="1:7" x14ac:dyDescent="0.35">
      <c r="A76" s="13" t="s">
        <v>575</v>
      </c>
      <c r="B76" s="33" t="s">
        <v>576</v>
      </c>
      <c r="C76" s="33" t="s">
        <v>13</v>
      </c>
      <c r="D76" s="14">
        <v>30188</v>
      </c>
      <c r="E76" s="15">
        <v>299.01</v>
      </c>
      <c r="F76" s="16">
        <v>2.3999999999999998E-3</v>
      </c>
      <c r="G76" s="16"/>
    </row>
    <row r="77" spans="1:7" x14ac:dyDescent="0.35">
      <c r="A77" s="13" t="s">
        <v>1499</v>
      </c>
      <c r="B77" s="33" t="s">
        <v>1500</v>
      </c>
      <c r="C77" s="33" t="s">
        <v>106</v>
      </c>
      <c r="D77" s="14">
        <v>31113</v>
      </c>
      <c r="E77" s="15">
        <v>298.25</v>
      </c>
      <c r="F77" s="16">
        <v>2.3E-3</v>
      </c>
      <c r="G77" s="16"/>
    </row>
    <row r="78" spans="1:7" x14ac:dyDescent="0.35">
      <c r="A78" s="13" t="s">
        <v>895</v>
      </c>
      <c r="B78" s="33" t="s">
        <v>896</v>
      </c>
      <c r="C78" s="33" t="s">
        <v>39</v>
      </c>
      <c r="D78" s="14">
        <v>2968</v>
      </c>
      <c r="E78" s="15">
        <v>295.98</v>
      </c>
      <c r="F78" s="16">
        <v>2.3E-3</v>
      </c>
      <c r="G78" s="16"/>
    </row>
    <row r="79" spans="1:7" x14ac:dyDescent="0.35">
      <c r="A79" s="13" t="s">
        <v>606</v>
      </c>
      <c r="B79" s="33" t="s">
        <v>607</v>
      </c>
      <c r="C79" s="33" t="s">
        <v>562</v>
      </c>
      <c r="D79" s="14">
        <v>40384</v>
      </c>
      <c r="E79" s="15">
        <v>292.86</v>
      </c>
      <c r="F79" s="16">
        <v>2.3E-3</v>
      </c>
      <c r="G79" s="16"/>
    </row>
    <row r="80" spans="1:7" x14ac:dyDescent="0.35">
      <c r="A80" s="13" t="s">
        <v>552</v>
      </c>
      <c r="B80" s="33" t="s">
        <v>553</v>
      </c>
      <c r="C80" s="33" t="s">
        <v>22</v>
      </c>
      <c r="D80" s="14">
        <v>75402</v>
      </c>
      <c r="E80" s="15">
        <v>290.60000000000002</v>
      </c>
      <c r="F80" s="16">
        <v>2.3E-3</v>
      </c>
      <c r="G80" s="16"/>
    </row>
    <row r="81" spans="1:7" x14ac:dyDescent="0.35">
      <c r="A81" s="13" t="s">
        <v>673</v>
      </c>
      <c r="B81" s="33" t="s">
        <v>674</v>
      </c>
      <c r="C81" s="33" t="s">
        <v>532</v>
      </c>
      <c r="D81" s="14">
        <v>4730</v>
      </c>
      <c r="E81" s="15">
        <v>283.92</v>
      </c>
      <c r="F81" s="16">
        <v>2.2000000000000001E-3</v>
      </c>
      <c r="G81" s="16"/>
    </row>
    <row r="82" spans="1:7" x14ac:dyDescent="0.35">
      <c r="A82" s="13" t="s">
        <v>45</v>
      </c>
      <c r="B82" s="33" t="s">
        <v>46</v>
      </c>
      <c r="C82" s="33" t="s">
        <v>13</v>
      </c>
      <c r="D82" s="14">
        <v>1368400</v>
      </c>
      <c r="E82" s="15">
        <v>283.52999999999997</v>
      </c>
      <c r="F82" s="16">
        <v>2.2000000000000001E-3</v>
      </c>
      <c r="G82" s="16"/>
    </row>
    <row r="83" spans="1:7" x14ac:dyDescent="0.35">
      <c r="A83" s="13" t="s">
        <v>1203</v>
      </c>
      <c r="B83" s="33" t="s">
        <v>1204</v>
      </c>
      <c r="C83" s="33" t="s">
        <v>92</v>
      </c>
      <c r="D83" s="14">
        <v>16523</v>
      </c>
      <c r="E83" s="15">
        <v>279.07</v>
      </c>
      <c r="F83" s="16">
        <v>2.2000000000000001E-3</v>
      </c>
      <c r="G83" s="16"/>
    </row>
    <row r="84" spans="1:7" x14ac:dyDescent="0.35">
      <c r="A84" s="13" t="s">
        <v>2473</v>
      </c>
      <c r="B84" s="33" t="s">
        <v>2474</v>
      </c>
      <c r="C84" s="33" t="s">
        <v>89</v>
      </c>
      <c r="D84" s="14">
        <v>7842</v>
      </c>
      <c r="E84" s="15">
        <v>276.93</v>
      </c>
      <c r="F84" s="16">
        <v>2.2000000000000001E-3</v>
      </c>
      <c r="G84" s="16"/>
    </row>
    <row r="85" spans="1:7" x14ac:dyDescent="0.35">
      <c r="A85" s="13" t="s">
        <v>897</v>
      </c>
      <c r="B85" s="33" t="s">
        <v>898</v>
      </c>
      <c r="C85" s="33" t="s">
        <v>63</v>
      </c>
      <c r="D85" s="14">
        <v>20848</v>
      </c>
      <c r="E85" s="15">
        <v>268.17</v>
      </c>
      <c r="F85" s="16">
        <v>2.0999999999999999E-3</v>
      </c>
      <c r="G85" s="16"/>
    </row>
    <row r="86" spans="1:7" x14ac:dyDescent="0.35">
      <c r="A86" s="13" t="s">
        <v>956</v>
      </c>
      <c r="B86" s="33" t="s">
        <v>957</v>
      </c>
      <c r="C86" s="33" t="s">
        <v>55</v>
      </c>
      <c r="D86" s="14">
        <v>13148</v>
      </c>
      <c r="E86" s="15">
        <v>262.08999999999997</v>
      </c>
      <c r="F86" s="16">
        <v>2.0999999999999999E-3</v>
      </c>
      <c r="G86" s="16"/>
    </row>
    <row r="87" spans="1:7" x14ac:dyDescent="0.35">
      <c r="A87" s="13" t="s">
        <v>1092</v>
      </c>
      <c r="B87" s="33" t="s">
        <v>1093</v>
      </c>
      <c r="C87" s="33" t="s">
        <v>19</v>
      </c>
      <c r="D87" s="14">
        <v>16118</v>
      </c>
      <c r="E87" s="15">
        <v>259</v>
      </c>
      <c r="F87" s="16">
        <v>2E-3</v>
      </c>
      <c r="G87" s="16"/>
    </row>
    <row r="88" spans="1:7" x14ac:dyDescent="0.35">
      <c r="A88" s="13" t="s">
        <v>40</v>
      </c>
      <c r="B88" s="33" t="s">
        <v>41</v>
      </c>
      <c r="C88" s="33" t="s">
        <v>22</v>
      </c>
      <c r="D88" s="14">
        <v>58725</v>
      </c>
      <c r="E88" s="15">
        <v>257.66000000000003</v>
      </c>
      <c r="F88" s="16">
        <v>2E-3</v>
      </c>
      <c r="G88" s="16"/>
    </row>
    <row r="89" spans="1:7" x14ac:dyDescent="0.35">
      <c r="A89" s="13" t="s">
        <v>115</v>
      </c>
      <c r="B89" s="33" t="s">
        <v>116</v>
      </c>
      <c r="C89" s="33" t="s">
        <v>13</v>
      </c>
      <c r="D89" s="14">
        <v>78975</v>
      </c>
      <c r="E89" s="15">
        <v>254.26</v>
      </c>
      <c r="F89" s="16">
        <v>2E-3</v>
      </c>
      <c r="G89" s="16"/>
    </row>
    <row r="90" spans="1:7" x14ac:dyDescent="0.35">
      <c r="A90" s="13" t="s">
        <v>560</v>
      </c>
      <c r="B90" s="33" t="s">
        <v>561</v>
      </c>
      <c r="C90" s="33" t="s">
        <v>562</v>
      </c>
      <c r="D90" s="14">
        <v>91875</v>
      </c>
      <c r="E90" s="15">
        <v>243.42</v>
      </c>
      <c r="F90" s="16">
        <v>1.9E-3</v>
      </c>
      <c r="G90" s="16"/>
    </row>
    <row r="91" spans="1:7" x14ac:dyDescent="0.35">
      <c r="A91" s="13" t="s">
        <v>671</v>
      </c>
      <c r="B91" s="33" t="s">
        <v>672</v>
      </c>
      <c r="C91" s="33" t="s">
        <v>537</v>
      </c>
      <c r="D91" s="14">
        <v>9656</v>
      </c>
      <c r="E91" s="15">
        <v>229.45</v>
      </c>
      <c r="F91" s="16">
        <v>1.8E-3</v>
      </c>
      <c r="G91" s="16"/>
    </row>
    <row r="92" spans="1:7" x14ac:dyDescent="0.35">
      <c r="A92" s="13" t="s">
        <v>66</v>
      </c>
      <c r="B92" s="33" t="s">
        <v>67</v>
      </c>
      <c r="C92" s="33" t="s">
        <v>39</v>
      </c>
      <c r="D92" s="14">
        <v>5881</v>
      </c>
      <c r="E92" s="15">
        <v>227.58</v>
      </c>
      <c r="F92" s="16">
        <v>1.8E-3</v>
      </c>
      <c r="G92" s="16"/>
    </row>
    <row r="93" spans="1:7" x14ac:dyDescent="0.35">
      <c r="A93" s="13" t="s">
        <v>1074</v>
      </c>
      <c r="B93" s="33" t="s">
        <v>1075</v>
      </c>
      <c r="C93" s="33" t="s">
        <v>63</v>
      </c>
      <c r="D93" s="14">
        <v>848</v>
      </c>
      <c r="E93" s="15">
        <v>224.97</v>
      </c>
      <c r="F93" s="16">
        <v>1.8E-3</v>
      </c>
      <c r="G93" s="16"/>
    </row>
    <row r="94" spans="1:7" x14ac:dyDescent="0.35">
      <c r="A94" s="13" t="s">
        <v>579</v>
      </c>
      <c r="B94" s="33" t="s">
        <v>580</v>
      </c>
      <c r="C94" s="33" t="s">
        <v>501</v>
      </c>
      <c r="D94" s="14">
        <v>9775</v>
      </c>
      <c r="E94" s="15">
        <v>224.48</v>
      </c>
      <c r="F94" s="16">
        <v>1.8E-3</v>
      </c>
      <c r="G94" s="16"/>
    </row>
    <row r="95" spans="1:7" x14ac:dyDescent="0.35">
      <c r="A95" s="13" t="s">
        <v>2475</v>
      </c>
      <c r="B95" s="33" t="s">
        <v>2476</v>
      </c>
      <c r="C95" s="33" t="s">
        <v>55</v>
      </c>
      <c r="D95" s="14">
        <v>17226</v>
      </c>
      <c r="E95" s="15">
        <v>221.46</v>
      </c>
      <c r="F95" s="16">
        <v>1.6999999999999999E-3</v>
      </c>
      <c r="G95" s="16"/>
    </row>
    <row r="96" spans="1:7" x14ac:dyDescent="0.35">
      <c r="A96" s="13" t="s">
        <v>493</v>
      </c>
      <c r="B96" s="33" t="s">
        <v>494</v>
      </c>
      <c r="C96" s="33" t="s">
        <v>55</v>
      </c>
      <c r="D96" s="14">
        <v>6435</v>
      </c>
      <c r="E96" s="15">
        <v>215.8</v>
      </c>
      <c r="F96" s="16">
        <v>1.6999999999999999E-3</v>
      </c>
      <c r="G96" s="16"/>
    </row>
    <row r="97" spans="1:7" x14ac:dyDescent="0.35">
      <c r="A97" s="13" t="s">
        <v>946</v>
      </c>
      <c r="B97" s="33" t="s">
        <v>947</v>
      </c>
      <c r="C97" s="33" t="s">
        <v>119</v>
      </c>
      <c r="D97" s="14">
        <v>209250</v>
      </c>
      <c r="E97" s="15">
        <v>210.57</v>
      </c>
      <c r="F97" s="16">
        <v>1.6999999999999999E-3</v>
      </c>
      <c r="G97" s="16"/>
    </row>
    <row r="98" spans="1:7" x14ac:dyDescent="0.35">
      <c r="A98" s="13" t="s">
        <v>1006</v>
      </c>
      <c r="B98" s="33" t="s">
        <v>1007</v>
      </c>
      <c r="C98" s="33" t="s">
        <v>63</v>
      </c>
      <c r="D98" s="14">
        <v>15593</v>
      </c>
      <c r="E98" s="15">
        <v>210.22</v>
      </c>
      <c r="F98" s="16">
        <v>1.6999999999999999E-3</v>
      </c>
      <c r="G98" s="16"/>
    </row>
    <row r="99" spans="1:7" x14ac:dyDescent="0.35">
      <c r="A99" s="13" t="s">
        <v>104</v>
      </c>
      <c r="B99" s="33" t="s">
        <v>105</v>
      </c>
      <c r="C99" s="33" t="s">
        <v>106</v>
      </c>
      <c r="D99" s="14">
        <v>13940</v>
      </c>
      <c r="E99" s="15">
        <v>207.98</v>
      </c>
      <c r="F99" s="16">
        <v>1.6000000000000001E-3</v>
      </c>
      <c r="G99" s="16"/>
    </row>
    <row r="100" spans="1:7" x14ac:dyDescent="0.35">
      <c r="A100" s="13" t="s">
        <v>528</v>
      </c>
      <c r="B100" s="33" t="s">
        <v>529</v>
      </c>
      <c r="C100" s="33" t="s">
        <v>501</v>
      </c>
      <c r="D100" s="14">
        <v>14360</v>
      </c>
      <c r="E100" s="15">
        <v>199.47</v>
      </c>
      <c r="F100" s="16">
        <v>1.6000000000000001E-3</v>
      </c>
      <c r="G100" s="16"/>
    </row>
    <row r="101" spans="1:7" x14ac:dyDescent="0.35">
      <c r="A101" s="13" t="s">
        <v>631</v>
      </c>
      <c r="B101" s="33" t="s">
        <v>632</v>
      </c>
      <c r="C101" s="33" t="s">
        <v>537</v>
      </c>
      <c r="D101" s="14">
        <v>1860</v>
      </c>
      <c r="E101" s="15">
        <v>195.82</v>
      </c>
      <c r="F101" s="16">
        <v>1.5E-3</v>
      </c>
      <c r="G101" s="16"/>
    </row>
    <row r="102" spans="1:7" x14ac:dyDescent="0.35">
      <c r="A102" s="13" t="s">
        <v>2083</v>
      </c>
      <c r="B102" s="33" t="s">
        <v>2084</v>
      </c>
      <c r="C102" s="33" t="s">
        <v>1012</v>
      </c>
      <c r="D102" s="14">
        <v>300000</v>
      </c>
      <c r="E102" s="15">
        <v>190.65</v>
      </c>
      <c r="F102" s="16">
        <v>1.5E-3</v>
      </c>
      <c r="G102" s="16"/>
    </row>
    <row r="103" spans="1:7" x14ac:dyDescent="0.35">
      <c r="A103" s="13" t="s">
        <v>1039</v>
      </c>
      <c r="B103" s="33" t="s">
        <v>1040</v>
      </c>
      <c r="C103" s="33" t="s">
        <v>55</v>
      </c>
      <c r="D103" s="14">
        <v>45500</v>
      </c>
      <c r="E103" s="15">
        <v>188.28</v>
      </c>
      <c r="F103" s="16">
        <v>1.5E-3</v>
      </c>
      <c r="G103" s="16"/>
    </row>
    <row r="104" spans="1:7" x14ac:dyDescent="0.35">
      <c r="A104" s="13" t="s">
        <v>1316</v>
      </c>
      <c r="B104" s="33" t="s">
        <v>1317</v>
      </c>
      <c r="C104" s="33" t="s">
        <v>74</v>
      </c>
      <c r="D104" s="14">
        <v>27356</v>
      </c>
      <c r="E104" s="15">
        <v>179.07</v>
      </c>
      <c r="F104" s="16">
        <v>1.4E-3</v>
      </c>
      <c r="G104" s="16"/>
    </row>
    <row r="105" spans="1:7" x14ac:dyDescent="0.35">
      <c r="A105" s="13" t="s">
        <v>1094</v>
      </c>
      <c r="B105" s="33" t="s">
        <v>1095</v>
      </c>
      <c r="C105" s="33" t="s">
        <v>13</v>
      </c>
      <c r="D105" s="14">
        <v>130077</v>
      </c>
      <c r="E105" s="15">
        <v>168.37</v>
      </c>
      <c r="F105" s="16">
        <v>1.2999999999999999E-3</v>
      </c>
      <c r="G105" s="16"/>
    </row>
    <row r="106" spans="1:7" x14ac:dyDescent="0.35">
      <c r="A106" s="13" t="s">
        <v>1533</v>
      </c>
      <c r="B106" s="33" t="s">
        <v>1534</v>
      </c>
      <c r="C106" s="33" t="s">
        <v>55</v>
      </c>
      <c r="D106" s="14">
        <v>10000</v>
      </c>
      <c r="E106" s="15">
        <v>163.41</v>
      </c>
      <c r="F106" s="16">
        <v>1.2999999999999999E-3</v>
      </c>
      <c r="G106" s="16"/>
    </row>
    <row r="107" spans="1:7" x14ac:dyDescent="0.35">
      <c r="A107" s="13" t="s">
        <v>1295</v>
      </c>
      <c r="B107" s="33" t="s">
        <v>1296</v>
      </c>
      <c r="C107" s="33" t="s">
        <v>518</v>
      </c>
      <c r="D107" s="14">
        <v>37947</v>
      </c>
      <c r="E107" s="15">
        <v>144.96</v>
      </c>
      <c r="F107" s="16">
        <v>1.1000000000000001E-3</v>
      </c>
      <c r="G107" s="16"/>
    </row>
    <row r="108" spans="1:7" x14ac:dyDescent="0.35">
      <c r="A108" s="13" t="s">
        <v>1100</v>
      </c>
      <c r="B108" s="33" t="s">
        <v>1101</v>
      </c>
      <c r="C108" s="33" t="s">
        <v>55</v>
      </c>
      <c r="D108" s="14">
        <v>39888</v>
      </c>
      <c r="E108" s="15">
        <v>139.53</v>
      </c>
      <c r="F108" s="16">
        <v>1.1000000000000001E-3</v>
      </c>
      <c r="G108" s="16"/>
    </row>
    <row r="109" spans="1:7" x14ac:dyDescent="0.35">
      <c r="A109" s="13" t="s">
        <v>538</v>
      </c>
      <c r="B109" s="33" t="s">
        <v>539</v>
      </c>
      <c r="C109" s="33" t="s">
        <v>63</v>
      </c>
      <c r="D109" s="14">
        <v>6018</v>
      </c>
      <c r="E109" s="15">
        <v>138.53</v>
      </c>
      <c r="F109" s="16">
        <v>1.1000000000000001E-3</v>
      </c>
      <c r="G109" s="16"/>
    </row>
    <row r="110" spans="1:7" x14ac:dyDescent="0.35">
      <c r="A110" s="13" t="s">
        <v>546</v>
      </c>
      <c r="B110" s="33" t="s">
        <v>547</v>
      </c>
      <c r="C110" s="33" t="s">
        <v>501</v>
      </c>
      <c r="D110" s="14">
        <v>2910</v>
      </c>
      <c r="E110" s="15">
        <v>137.72999999999999</v>
      </c>
      <c r="F110" s="16">
        <v>1.1000000000000001E-3</v>
      </c>
      <c r="G110" s="16"/>
    </row>
    <row r="111" spans="1:7" x14ac:dyDescent="0.35">
      <c r="A111" s="13" t="s">
        <v>1001</v>
      </c>
      <c r="B111" s="33" t="s">
        <v>1002</v>
      </c>
      <c r="C111" s="33" t="s">
        <v>523</v>
      </c>
      <c r="D111" s="14">
        <v>18446</v>
      </c>
      <c r="E111" s="15">
        <v>131.94</v>
      </c>
      <c r="F111" s="16">
        <v>1E-3</v>
      </c>
      <c r="G111" s="16"/>
    </row>
    <row r="112" spans="1:7" x14ac:dyDescent="0.35">
      <c r="A112" s="13" t="s">
        <v>1195</v>
      </c>
      <c r="B112" s="33" t="s">
        <v>1196</v>
      </c>
      <c r="C112" s="33" t="s">
        <v>100</v>
      </c>
      <c r="D112" s="14">
        <v>4159</v>
      </c>
      <c r="E112" s="15">
        <v>129.43</v>
      </c>
      <c r="F112" s="16">
        <v>1E-3</v>
      </c>
      <c r="G112" s="16"/>
    </row>
    <row r="113" spans="1:7" x14ac:dyDescent="0.35">
      <c r="A113" s="13" t="s">
        <v>944</v>
      </c>
      <c r="B113" s="33" t="s">
        <v>945</v>
      </c>
      <c r="C113" s="33" t="s">
        <v>44</v>
      </c>
      <c r="D113" s="14">
        <v>46875</v>
      </c>
      <c r="E113" s="15">
        <v>124.44</v>
      </c>
      <c r="F113" s="16">
        <v>1E-3</v>
      </c>
      <c r="G113" s="16"/>
    </row>
    <row r="114" spans="1:7" x14ac:dyDescent="0.35">
      <c r="A114" s="13" t="s">
        <v>1287</v>
      </c>
      <c r="B114" s="33" t="s">
        <v>1288</v>
      </c>
      <c r="C114" s="33" t="s">
        <v>488</v>
      </c>
      <c r="D114" s="14">
        <v>100778</v>
      </c>
      <c r="E114" s="15">
        <v>112.21</v>
      </c>
      <c r="F114" s="16">
        <v>8.9999999999999998E-4</v>
      </c>
      <c r="G114" s="16"/>
    </row>
    <row r="115" spans="1:7" x14ac:dyDescent="0.35">
      <c r="A115" s="13" t="s">
        <v>965</v>
      </c>
      <c r="B115" s="33" t="s">
        <v>966</v>
      </c>
      <c r="C115" s="33" t="s">
        <v>63</v>
      </c>
      <c r="D115" s="14">
        <v>25000</v>
      </c>
      <c r="E115" s="15">
        <v>97.45</v>
      </c>
      <c r="F115" s="16">
        <v>8.0000000000000004E-4</v>
      </c>
      <c r="G115" s="16"/>
    </row>
    <row r="116" spans="1:7" x14ac:dyDescent="0.35">
      <c r="A116" s="13" t="s">
        <v>665</v>
      </c>
      <c r="B116" s="33" t="s">
        <v>666</v>
      </c>
      <c r="C116" s="33" t="s">
        <v>532</v>
      </c>
      <c r="D116" s="14">
        <v>7500</v>
      </c>
      <c r="E116" s="15">
        <v>96.88</v>
      </c>
      <c r="F116" s="16">
        <v>8.0000000000000004E-4</v>
      </c>
      <c r="G116" s="16"/>
    </row>
    <row r="117" spans="1:7" x14ac:dyDescent="0.35">
      <c r="A117" s="13" t="s">
        <v>68</v>
      </c>
      <c r="B117" s="33" t="s">
        <v>69</v>
      </c>
      <c r="C117" s="33" t="s">
        <v>16</v>
      </c>
      <c r="D117" s="14">
        <v>44000</v>
      </c>
      <c r="E117" s="15">
        <v>93.43</v>
      </c>
      <c r="F117" s="16">
        <v>6.9999999999999999E-4</v>
      </c>
      <c r="G117" s="16"/>
    </row>
    <row r="118" spans="1:7" x14ac:dyDescent="0.35">
      <c r="A118" s="13" t="s">
        <v>550</v>
      </c>
      <c r="B118" s="33" t="s">
        <v>551</v>
      </c>
      <c r="C118" s="33" t="s">
        <v>60</v>
      </c>
      <c r="D118" s="14">
        <v>2762</v>
      </c>
      <c r="E118" s="15">
        <v>64.58</v>
      </c>
      <c r="F118" s="16">
        <v>5.0000000000000001E-4</v>
      </c>
      <c r="G118" s="16"/>
    </row>
    <row r="119" spans="1:7" x14ac:dyDescent="0.35">
      <c r="A119" s="13" t="s">
        <v>2477</v>
      </c>
      <c r="B119" s="33" t="s">
        <v>2478</v>
      </c>
      <c r="C119" s="33" t="s">
        <v>103</v>
      </c>
      <c r="D119" s="14">
        <v>12000</v>
      </c>
      <c r="E119" s="15">
        <v>55.46</v>
      </c>
      <c r="F119" s="16">
        <v>4.0000000000000002E-4</v>
      </c>
      <c r="G119" s="16"/>
    </row>
    <row r="120" spans="1:7" x14ac:dyDescent="0.35">
      <c r="A120" s="13" t="s">
        <v>1277</v>
      </c>
      <c r="B120" s="33" t="s">
        <v>1278</v>
      </c>
      <c r="C120" s="33" t="s">
        <v>106</v>
      </c>
      <c r="D120" s="14">
        <v>19135</v>
      </c>
      <c r="E120" s="15">
        <v>43.87</v>
      </c>
      <c r="F120" s="16">
        <v>2.9999999999999997E-4</v>
      </c>
      <c r="G120" s="16"/>
    </row>
    <row r="121" spans="1:7" x14ac:dyDescent="0.35">
      <c r="A121" s="13" t="s">
        <v>1055</v>
      </c>
      <c r="B121" s="33" t="s">
        <v>2082</v>
      </c>
      <c r="C121" s="33" t="s">
        <v>1057</v>
      </c>
      <c r="D121" s="14">
        <v>1584</v>
      </c>
      <c r="E121" s="15">
        <v>27.11</v>
      </c>
      <c r="F121" s="16">
        <v>2.0000000000000001E-4</v>
      </c>
      <c r="G121" s="16"/>
    </row>
    <row r="122" spans="1:7" x14ac:dyDescent="0.35">
      <c r="A122" s="13" t="s">
        <v>667</v>
      </c>
      <c r="B122" s="33" t="s">
        <v>668</v>
      </c>
      <c r="C122" s="33" t="s">
        <v>39</v>
      </c>
      <c r="D122" s="14">
        <v>310</v>
      </c>
      <c r="E122" s="15">
        <v>17.7</v>
      </c>
      <c r="F122" s="16">
        <v>1E-4</v>
      </c>
      <c r="G122" s="16"/>
    </row>
    <row r="123" spans="1:7" x14ac:dyDescent="0.35">
      <c r="A123" s="13" t="s">
        <v>1008</v>
      </c>
      <c r="B123" s="33" t="s">
        <v>1009</v>
      </c>
      <c r="C123" s="33" t="s">
        <v>556</v>
      </c>
      <c r="D123" s="14">
        <v>250</v>
      </c>
      <c r="E123" s="15">
        <v>4.17</v>
      </c>
      <c r="F123" s="16">
        <v>0</v>
      </c>
      <c r="G123" s="16"/>
    </row>
    <row r="124" spans="1:7" x14ac:dyDescent="0.35">
      <c r="A124" s="17" t="s">
        <v>120</v>
      </c>
      <c r="B124" s="34"/>
      <c r="C124" s="34"/>
      <c r="D124" s="18"/>
      <c r="E124" s="37">
        <f>SUM(E8:E123)</f>
        <v>87105.919999999998</v>
      </c>
      <c r="F124" s="38">
        <f>SUM(F8:F123)</f>
        <v>0.68559999999999954</v>
      </c>
      <c r="G124" s="21"/>
    </row>
    <row r="125" spans="1:7" x14ac:dyDescent="0.35">
      <c r="A125" s="17"/>
      <c r="B125" s="34"/>
      <c r="C125" s="34"/>
      <c r="D125" s="18"/>
      <c r="E125" s="41"/>
      <c r="F125" s="21"/>
      <c r="G125" s="21"/>
    </row>
    <row r="126" spans="1:7" x14ac:dyDescent="0.35">
      <c r="A126" s="17"/>
      <c r="B126" s="34"/>
      <c r="C126" s="34"/>
      <c r="D126" s="18"/>
      <c r="E126" s="41"/>
      <c r="F126" s="21"/>
      <c r="G126" s="21"/>
    </row>
    <row r="127" spans="1:7" x14ac:dyDescent="0.35">
      <c r="A127" s="17"/>
      <c r="B127" s="34"/>
      <c r="C127" s="34"/>
      <c r="D127" s="18"/>
      <c r="E127" s="41"/>
      <c r="F127" s="21"/>
      <c r="G127" s="21"/>
    </row>
    <row r="128" spans="1:7" x14ac:dyDescent="0.35">
      <c r="A128" s="59" t="s">
        <v>171</v>
      </c>
      <c r="B128" s="34"/>
      <c r="C128" s="34"/>
      <c r="D128" s="18"/>
      <c r="E128" s="41"/>
      <c r="F128" s="21"/>
      <c r="G128" s="21"/>
    </row>
    <row r="129" spans="1:7" x14ac:dyDescent="0.35">
      <c r="A129" s="59" t="s">
        <v>641</v>
      </c>
      <c r="B129" s="33"/>
      <c r="C129" s="33"/>
      <c r="D129" s="14"/>
      <c r="E129" s="15"/>
      <c r="F129" s="16"/>
      <c r="G129" s="16"/>
    </row>
    <row r="130" spans="1:7" x14ac:dyDescent="0.35">
      <c r="A130" s="59" t="s">
        <v>642</v>
      </c>
      <c r="B130" s="33"/>
      <c r="C130" s="33"/>
      <c r="D130" s="14"/>
      <c r="E130" s="15"/>
      <c r="F130" s="16"/>
      <c r="G130" s="16"/>
    </row>
    <row r="131" spans="1:7" x14ac:dyDescent="0.35">
      <c r="A131" s="13" t="s">
        <v>643</v>
      </c>
      <c r="B131" s="33" t="s">
        <v>644</v>
      </c>
      <c r="C131" s="33" t="s">
        <v>39</v>
      </c>
      <c r="D131" s="14">
        <v>27724</v>
      </c>
      <c r="E131" s="15">
        <v>2.85</v>
      </c>
      <c r="F131" s="16">
        <v>0</v>
      </c>
      <c r="G131" s="16">
        <v>6.3299999999999995E-2</v>
      </c>
    </row>
    <row r="132" spans="1:7" x14ac:dyDescent="0.35">
      <c r="A132" s="17" t="s">
        <v>120</v>
      </c>
      <c r="B132" s="34"/>
      <c r="C132" s="34"/>
      <c r="D132" s="18"/>
      <c r="E132" s="15">
        <v>2.85</v>
      </c>
      <c r="F132" s="16">
        <v>0</v>
      </c>
      <c r="G132" s="21"/>
    </row>
    <row r="133" spans="1:7" x14ac:dyDescent="0.35">
      <c r="A133" s="24" t="s">
        <v>121</v>
      </c>
      <c r="B133" s="35"/>
      <c r="C133" s="35"/>
      <c r="D133" s="25"/>
      <c r="E133" s="37">
        <v>87108.77</v>
      </c>
      <c r="F133" s="38">
        <v>0.68559999999999954</v>
      </c>
      <c r="G133" s="21"/>
    </row>
    <row r="134" spans="1:7" x14ac:dyDescent="0.35">
      <c r="A134" s="13"/>
      <c r="B134" s="33"/>
      <c r="C134" s="33"/>
      <c r="D134" s="14"/>
      <c r="E134" s="15"/>
      <c r="F134" s="16"/>
      <c r="G134" s="16"/>
    </row>
    <row r="135" spans="1:7" x14ac:dyDescent="0.35">
      <c r="A135" s="17" t="s">
        <v>122</v>
      </c>
      <c r="B135" s="33"/>
      <c r="C135" s="33"/>
      <c r="D135" s="14"/>
      <c r="E135" s="15"/>
      <c r="F135" s="16"/>
      <c r="G135" s="16"/>
    </row>
    <row r="136" spans="1:7" x14ac:dyDescent="0.35">
      <c r="A136" s="17" t="s">
        <v>123</v>
      </c>
      <c r="B136" s="33"/>
      <c r="C136" s="33"/>
      <c r="D136" s="14"/>
      <c r="E136" s="15"/>
      <c r="F136" s="16"/>
      <c r="G136" s="16"/>
    </row>
    <row r="137" spans="1:7" x14ac:dyDescent="0.35">
      <c r="A137" s="13" t="s">
        <v>1542</v>
      </c>
      <c r="B137" s="33"/>
      <c r="C137" s="33" t="s">
        <v>44</v>
      </c>
      <c r="D137" s="14">
        <v>120900</v>
      </c>
      <c r="E137" s="15">
        <v>360.4</v>
      </c>
      <c r="F137" s="16">
        <v>2.8379999999999998E-3</v>
      </c>
      <c r="G137" s="16"/>
    </row>
    <row r="138" spans="1:7" x14ac:dyDescent="0.35">
      <c r="A138" s="13" t="s">
        <v>2479</v>
      </c>
      <c r="B138" s="33"/>
      <c r="C138" s="33" t="s">
        <v>100</v>
      </c>
      <c r="D138" s="14">
        <v>22500</v>
      </c>
      <c r="E138" s="15">
        <v>216.18</v>
      </c>
      <c r="F138" s="16">
        <v>1.702E-3</v>
      </c>
      <c r="G138" s="16"/>
    </row>
    <row r="139" spans="1:7" x14ac:dyDescent="0.35">
      <c r="A139" s="13" t="s">
        <v>2480</v>
      </c>
      <c r="B139" s="33"/>
      <c r="C139" s="33" t="s">
        <v>556</v>
      </c>
      <c r="D139" s="14">
        <v>3400</v>
      </c>
      <c r="E139" s="15">
        <v>55.58</v>
      </c>
      <c r="F139" s="16">
        <v>4.37E-4</v>
      </c>
      <c r="G139" s="16"/>
    </row>
    <row r="140" spans="1:7" x14ac:dyDescent="0.35">
      <c r="A140" s="13" t="s">
        <v>2281</v>
      </c>
      <c r="B140" s="33"/>
      <c r="C140" s="33" t="s">
        <v>537</v>
      </c>
      <c r="D140" s="42">
        <v>-600</v>
      </c>
      <c r="E140" s="26">
        <v>-63.34</v>
      </c>
      <c r="F140" s="27">
        <v>-4.9799999999999996E-4</v>
      </c>
      <c r="G140" s="16"/>
    </row>
    <row r="141" spans="1:7" x14ac:dyDescent="0.35">
      <c r="A141" s="13" t="s">
        <v>143</v>
      </c>
      <c r="B141" s="33"/>
      <c r="C141" s="33" t="s">
        <v>16</v>
      </c>
      <c r="D141" s="42">
        <v>-44000</v>
      </c>
      <c r="E141" s="26">
        <v>-93.94</v>
      </c>
      <c r="F141" s="27">
        <v>-7.3899999999999997E-4</v>
      </c>
      <c r="G141" s="16"/>
    </row>
    <row r="142" spans="1:7" x14ac:dyDescent="0.35">
      <c r="A142" s="13" t="s">
        <v>2351</v>
      </c>
      <c r="B142" s="33"/>
      <c r="C142" s="33" t="s">
        <v>13</v>
      </c>
      <c r="D142" s="42">
        <v>-10000</v>
      </c>
      <c r="E142" s="26">
        <v>-96.18</v>
      </c>
      <c r="F142" s="27">
        <v>-7.5699999999999997E-4</v>
      </c>
      <c r="G142" s="16"/>
    </row>
    <row r="143" spans="1:7" x14ac:dyDescent="0.35">
      <c r="A143" s="13" t="s">
        <v>2346</v>
      </c>
      <c r="B143" s="33"/>
      <c r="C143" s="33" t="s">
        <v>532</v>
      </c>
      <c r="D143" s="42">
        <v>-7500</v>
      </c>
      <c r="E143" s="26">
        <v>-97.4</v>
      </c>
      <c r="F143" s="27">
        <v>-7.6599999999999997E-4</v>
      </c>
      <c r="G143" s="16"/>
    </row>
    <row r="144" spans="1:7" x14ac:dyDescent="0.35">
      <c r="A144" s="13" t="s">
        <v>2169</v>
      </c>
      <c r="B144" s="33"/>
      <c r="C144" s="33" t="s">
        <v>63</v>
      </c>
      <c r="D144" s="42">
        <v>-25000</v>
      </c>
      <c r="E144" s="26">
        <v>-97.98</v>
      </c>
      <c r="F144" s="27">
        <v>-7.7099999999999998E-4</v>
      </c>
      <c r="G144" s="16"/>
    </row>
    <row r="145" spans="1:7" x14ac:dyDescent="0.35">
      <c r="A145" s="13" t="s">
        <v>2289</v>
      </c>
      <c r="B145" s="33"/>
      <c r="C145" s="33" t="s">
        <v>44</v>
      </c>
      <c r="D145" s="42">
        <v>-46875</v>
      </c>
      <c r="E145" s="26">
        <v>-124.75</v>
      </c>
      <c r="F145" s="27">
        <v>-9.8200000000000002E-4</v>
      </c>
      <c r="G145" s="16"/>
    </row>
    <row r="146" spans="1:7" x14ac:dyDescent="0.35">
      <c r="A146" s="13" t="s">
        <v>2174</v>
      </c>
      <c r="B146" s="33"/>
      <c r="C146" s="33" t="s">
        <v>556</v>
      </c>
      <c r="D146" s="42">
        <v>-1500</v>
      </c>
      <c r="E146" s="26">
        <v>-129.51</v>
      </c>
      <c r="F146" s="27">
        <v>-1.0189999999999999E-3</v>
      </c>
      <c r="G146" s="16"/>
    </row>
    <row r="147" spans="1:7" x14ac:dyDescent="0.35">
      <c r="A147" s="13" t="s">
        <v>2348</v>
      </c>
      <c r="B147" s="33"/>
      <c r="C147" s="33" t="s">
        <v>13</v>
      </c>
      <c r="D147" s="42">
        <v>-47625</v>
      </c>
      <c r="E147" s="26">
        <v>-153.13999999999999</v>
      </c>
      <c r="F147" s="27">
        <v>-1.2049999999999999E-3</v>
      </c>
      <c r="G147" s="16"/>
    </row>
    <row r="148" spans="1:7" x14ac:dyDescent="0.35">
      <c r="A148" s="13" t="s">
        <v>2337</v>
      </c>
      <c r="B148" s="33"/>
      <c r="C148" s="33" t="s">
        <v>537</v>
      </c>
      <c r="D148" s="42">
        <v>-3850</v>
      </c>
      <c r="E148" s="26">
        <v>-167.06</v>
      </c>
      <c r="F148" s="27">
        <v>-1.315E-3</v>
      </c>
      <c r="G148" s="16"/>
    </row>
    <row r="149" spans="1:7" x14ac:dyDescent="0.35">
      <c r="A149" s="13" t="s">
        <v>2325</v>
      </c>
      <c r="B149" s="33"/>
      <c r="C149" s="33" t="s">
        <v>55</v>
      </c>
      <c r="D149" s="42">
        <v>-45500</v>
      </c>
      <c r="E149" s="26">
        <v>-188.01</v>
      </c>
      <c r="F149" s="27">
        <v>-1.48E-3</v>
      </c>
      <c r="G149" s="16"/>
    </row>
    <row r="150" spans="1:7" x14ac:dyDescent="0.35">
      <c r="A150" s="13" t="s">
        <v>2319</v>
      </c>
      <c r="B150" s="33"/>
      <c r="C150" s="33" t="s">
        <v>119</v>
      </c>
      <c r="D150" s="42">
        <v>-209250</v>
      </c>
      <c r="E150" s="26">
        <v>-210.86</v>
      </c>
      <c r="F150" s="27">
        <v>-1.66E-3</v>
      </c>
      <c r="G150" s="16"/>
    </row>
    <row r="151" spans="1:7" x14ac:dyDescent="0.35">
      <c r="A151" s="13" t="s">
        <v>147</v>
      </c>
      <c r="B151" s="33"/>
      <c r="C151" s="33" t="s">
        <v>60</v>
      </c>
      <c r="D151" s="42">
        <v>-70400</v>
      </c>
      <c r="E151" s="26">
        <v>-221.8</v>
      </c>
      <c r="F151" s="27">
        <v>-1.7459999999999999E-3</v>
      </c>
      <c r="G151" s="16"/>
    </row>
    <row r="152" spans="1:7" x14ac:dyDescent="0.35">
      <c r="A152" s="13" t="s">
        <v>2311</v>
      </c>
      <c r="B152" s="33"/>
      <c r="C152" s="33" t="s">
        <v>562</v>
      </c>
      <c r="D152" s="42">
        <v>-91875</v>
      </c>
      <c r="E152" s="26">
        <v>-244.8</v>
      </c>
      <c r="F152" s="27">
        <v>-1.9269999999999999E-3</v>
      </c>
      <c r="G152" s="16"/>
    </row>
    <row r="153" spans="1:7" x14ac:dyDescent="0.35">
      <c r="A153" s="13" t="s">
        <v>125</v>
      </c>
      <c r="B153" s="33"/>
      <c r="C153" s="33" t="s">
        <v>13</v>
      </c>
      <c r="D153" s="42">
        <v>-78975</v>
      </c>
      <c r="E153" s="26">
        <v>-254.93</v>
      </c>
      <c r="F153" s="27">
        <v>-2.0070000000000001E-3</v>
      </c>
      <c r="G153" s="16"/>
    </row>
    <row r="154" spans="1:7" x14ac:dyDescent="0.35">
      <c r="A154" s="13" t="s">
        <v>154</v>
      </c>
      <c r="B154" s="33"/>
      <c r="C154" s="33" t="s">
        <v>22</v>
      </c>
      <c r="D154" s="42">
        <v>-58725</v>
      </c>
      <c r="E154" s="26">
        <v>-257.98</v>
      </c>
      <c r="F154" s="27">
        <v>-2.0309999999999998E-3</v>
      </c>
      <c r="G154" s="16"/>
    </row>
    <row r="155" spans="1:7" x14ac:dyDescent="0.35">
      <c r="A155" s="13" t="s">
        <v>2270</v>
      </c>
      <c r="B155" s="33"/>
      <c r="C155" s="33" t="s">
        <v>13</v>
      </c>
      <c r="D155" s="42">
        <v>-90000</v>
      </c>
      <c r="E155" s="26">
        <v>-270.45</v>
      </c>
      <c r="F155" s="27">
        <v>-2.1289999999999998E-3</v>
      </c>
      <c r="G155" s="16"/>
    </row>
    <row r="156" spans="1:7" x14ac:dyDescent="0.35">
      <c r="A156" s="13" t="s">
        <v>2287</v>
      </c>
      <c r="B156" s="33"/>
      <c r="C156" s="33" t="s">
        <v>523</v>
      </c>
      <c r="D156" s="42">
        <v>-32200</v>
      </c>
      <c r="E156" s="26">
        <v>-273.72000000000003</v>
      </c>
      <c r="F156" s="27">
        <v>-2.1549999999999998E-3</v>
      </c>
      <c r="G156" s="16"/>
    </row>
    <row r="157" spans="1:7" x14ac:dyDescent="0.35">
      <c r="A157" s="13" t="s">
        <v>152</v>
      </c>
      <c r="B157" s="33"/>
      <c r="C157" s="33" t="s">
        <v>13</v>
      </c>
      <c r="D157" s="42">
        <v>-1368400</v>
      </c>
      <c r="E157" s="26">
        <v>-284.49</v>
      </c>
      <c r="F157" s="27">
        <v>-2.2399999999999998E-3</v>
      </c>
      <c r="G157" s="16"/>
    </row>
    <row r="158" spans="1:7" x14ac:dyDescent="0.35">
      <c r="A158" s="13" t="s">
        <v>2288</v>
      </c>
      <c r="B158" s="33"/>
      <c r="C158" s="33" t="s">
        <v>488</v>
      </c>
      <c r="D158" s="42">
        <v>-7175</v>
      </c>
      <c r="E158" s="26">
        <v>-308.27</v>
      </c>
      <c r="F158" s="27">
        <v>-2.4269999999999999E-3</v>
      </c>
      <c r="G158" s="16"/>
    </row>
    <row r="159" spans="1:7" x14ac:dyDescent="0.35">
      <c r="A159" s="13" t="s">
        <v>132</v>
      </c>
      <c r="B159" s="33"/>
      <c r="C159" s="33" t="s">
        <v>74</v>
      </c>
      <c r="D159" s="42">
        <v>-28350</v>
      </c>
      <c r="E159" s="26">
        <v>-311.24</v>
      </c>
      <c r="F159" s="27">
        <v>-2.4499999999999999E-3</v>
      </c>
      <c r="G159" s="16"/>
    </row>
    <row r="160" spans="1:7" x14ac:dyDescent="0.35">
      <c r="A160" s="13" t="s">
        <v>127</v>
      </c>
      <c r="B160" s="33"/>
      <c r="C160" s="33" t="s">
        <v>52</v>
      </c>
      <c r="D160" s="42">
        <v>-35700</v>
      </c>
      <c r="E160" s="26">
        <v>-331.96</v>
      </c>
      <c r="F160" s="27">
        <v>-2.614E-3</v>
      </c>
      <c r="G160" s="16"/>
    </row>
    <row r="161" spans="1:7" x14ac:dyDescent="0.35">
      <c r="A161" s="13" t="s">
        <v>158</v>
      </c>
      <c r="B161" s="33"/>
      <c r="C161" s="33" t="s">
        <v>32</v>
      </c>
      <c r="D161" s="42">
        <v>-9000</v>
      </c>
      <c r="E161" s="26">
        <v>-354.11</v>
      </c>
      <c r="F161" s="27">
        <v>-2.7880000000000001E-3</v>
      </c>
      <c r="G161" s="16"/>
    </row>
    <row r="162" spans="1:7" x14ac:dyDescent="0.35">
      <c r="A162" s="13" t="s">
        <v>138</v>
      </c>
      <c r="B162" s="33"/>
      <c r="C162" s="33" t="s">
        <v>63</v>
      </c>
      <c r="D162" s="42">
        <v>-17625</v>
      </c>
      <c r="E162" s="26">
        <v>-378.83</v>
      </c>
      <c r="F162" s="27">
        <v>-2.983E-3</v>
      </c>
      <c r="G162" s="16"/>
    </row>
    <row r="163" spans="1:7" x14ac:dyDescent="0.35">
      <c r="A163" s="13" t="s">
        <v>155</v>
      </c>
      <c r="B163" s="33"/>
      <c r="C163" s="33" t="s">
        <v>39</v>
      </c>
      <c r="D163" s="42">
        <v>-12600</v>
      </c>
      <c r="E163" s="26">
        <v>-430.28</v>
      </c>
      <c r="F163" s="27">
        <v>-3.388E-3</v>
      </c>
      <c r="G163" s="16"/>
    </row>
    <row r="164" spans="1:7" x14ac:dyDescent="0.35">
      <c r="A164" s="13" t="s">
        <v>156</v>
      </c>
      <c r="B164" s="33"/>
      <c r="C164" s="33" t="s">
        <v>13</v>
      </c>
      <c r="D164" s="42">
        <v>-108000</v>
      </c>
      <c r="E164" s="26">
        <v>-451.01</v>
      </c>
      <c r="F164" s="27">
        <v>-3.5509999999999999E-3</v>
      </c>
      <c r="G164" s="16"/>
    </row>
    <row r="165" spans="1:7" x14ac:dyDescent="0.35">
      <c r="A165" s="13" t="s">
        <v>2172</v>
      </c>
      <c r="B165" s="33"/>
      <c r="C165" s="33" t="s">
        <v>1057</v>
      </c>
      <c r="D165" s="42">
        <v>-22866</v>
      </c>
      <c r="E165" s="26">
        <v>-496.9</v>
      </c>
      <c r="F165" s="27">
        <v>-3.9119999999999997E-3</v>
      </c>
      <c r="G165" s="16"/>
    </row>
    <row r="166" spans="1:7" x14ac:dyDescent="0.35">
      <c r="A166" s="13" t="s">
        <v>148</v>
      </c>
      <c r="B166" s="33"/>
      <c r="C166" s="33" t="s">
        <v>29</v>
      </c>
      <c r="D166" s="42">
        <v>-4100</v>
      </c>
      <c r="E166" s="26">
        <v>-522.14</v>
      </c>
      <c r="F166" s="27">
        <v>-4.1110000000000001E-3</v>
      </c>
      <c r="G166" s="16"/>
    </row>
    <row r="167" spans="1:7" x14ac:dyDescent="0.35">
      <c r="A167" s="13" t="s">
        <v>142</v>
      </c>
      <c r="B167" s="33"/>
      <c r="C167" s="33" t="s">
        <v>16</v>
      </c>
      <c r="D167" s="42">
        <v>-47925</v>
      </c>
      <c r="E167" s="26">
        <v>-609.46</v>
      </c>
      <c r="F167" s="27">
        <v>-4.7990000000000003E-3</v>
      </c>
      <c r="G167" s="16"/>
    </row>
    <row r="168" spans="1:7" x14ac:dyDescent="0.35">
      <c r="A168" s="13" t="s">
        <v>2361</v>
      </c>
      <c r="B168" s="33"/>
      <c r="C168" s="33" t="s">
        <v>737</v>
      </c>
      <c r="D168" s="42">
        <v>-823500</v>
      </c>
      <c r="E168" s="26">
        <v>-675.6</v>
      </c>
      <c r="F168" s="27">
        <v>-5.3200000000000001E-3</v>
      </c>
      <c r="G168" s="16"/>
    </row>
    <row r="169" spans="1:7" x14ac:dyDescent="0.35">
      <c r="A169" s="13" t="s">
        <v>134</v>
      </c>
      <c r="B169" s="33"/>
      <c r="C169" s="33" t="s">
        <v>92</v>
      </c>
      <c r="D169" s="42">
        <v>-18000</v>
      </c>
      <c r="E169" s="26">
        <v>-695.92</v>
      </c>
      <c r="F169" s="27">
        <v>-5.4799999999999996E-3</v>
      </c>
      <c r="G169" s="16"/>
    </row>
    <row r="170" spans="1:7" x14ac:dyDescent="0.35">
      <c r="A170" s="13" t="s">
        <v>2166</v>
      </c>
      <c r="B170" s="33"/>
      <c r="C170" s="33" t="s">
        <v>55</v>
      </c>
      <c r="D170" s="42">
        <v>-494500</v>
      </c>
      <c r="E170" s="26">
        <v>-743.48</v>
      </c>
      <c r="F170" s="27">
        <v>-5.8539999999999998E-3</v>
      </c>
      <c r="G170" s="16"/>
    </row>
    <row r="171" spans="1:7" x14ac:dyDescent="0.35">
      <c r="A171" s="13" t="s">
        <v>150</v>
      </c>
      <c r="B171" s="33"/>
      <c r="C171" s="33" t="s">
        <v>52</v>
      </c>
      <c r="D171" s="42">
        <v>-232500</v>
      </c>
      <c r="E171" s="26">
        <v>-829.21</v>
      </c>
      <c r="F171" s="27">
        <v>-6.5290000000000001E-3</v>
      </c>
      <c r="G171" s="16"/>
    </row>
    <row r="172" spans="1:7" x14ac:dyDescent="0.35">
      <c r="A172" s="13" t="s">
        <v>2171</v>
      </c>
      <c r="B172" s="33"/>
      <c r="C172" s="33" t="s">
        <v>962</v>
      </c>
      <c r="D172" s="42">
        <v>-18450</v>
      </c>
      <c r="E172" s="26">
        <v>-893.09</v>
      </c>
      <c r="F172" s="27">
        <v>-7.0320000000000001E-3</v>
      </c>
      <c r="G172" s="16"/>
    </row>
    <row r="173" spans="1:7" x14ac:dyDescent="0.35">
      <c r="A173" s="13" t="s">
        <v>159</v>
      </c>
      <c r="B173" s="33"/>
      <c r="C173" s="33" t="s">
        <v>29</v>
      </c>
      <c r="D173" s="42">
        <v>-33750</v>
      </c>
      <c r="E173" s="26">
        <v>-950.03</v>
      </c>
      <c r="F173" s="27">
        <v>-7.4809999999999998E-3</v>
      </c>
      <c r="G173" s="16"/>
    </row>
    <row r="174" spans="1:7" x14ac:dyDescent="0.35">
      <c r="A174" s="13" t="s">
        <v>153</v>
      </c>
      <c r="B174" s="33"/>
      <c r="C174" s="33" t="s">
        <v>44</v>
      </c>
      <c r="D174" s="42">
        <v>-552900</v>
      </c>
      <c r="E174" s="26">
        <v>-1366.49</v>
      </c>
      <c r="F174" s="27">
        <v>-1.076E-2</v>
      </c>
      <c r="G174" s="16"/>
    </row>
    <row r="175" spans="1:7" x14ac:dyDescent="0.35">
      <c r="A175" s="13" t="s">
        <v>2305</v>
      </c>
      <c r="B175" s="33"/>
      <c r="C175" s="33" t="s">
        <v>29</v>
      </c>
      <c r="D175" s="42">
        <v>-283500</v>
      </c>
      <c r="E175" s="26">
        <v>-1423.03</v>
      </c>
      <c r="F175" s="27">
        <v>-1.1205E-2</v>
      </c>
      <c r="G175" s="16"/>
    </row>
    <row r="176" spans="1:7" x14ac:dyDescent="0.35">
      <c r="A176" s="13" t="s">
        <v>124</v>
      </c>
      <c r="B176" s="33"/>
      <c r="C176" s="33" t="s">
        <v>119</v>
      </c>
      <c r="D176" s="42">
        <v>-99750</v>
      </c>
      <c r="E176" s="26">
        <v>-1525.28</v>
      </c>
      <c r="F176" s="27">
        <v>-1.2011000000000001E-2</v>
      </c>
      <c r="G176" s="16"/>
    </row>
    <row r="177" spans="1:7" x14ac:dyDescent="0.35">
      <c r="A177" s="13" t="s">
        <v>2267</v>
      </c>
      <c r="B177" s="33"/>
      <c r="C177" s="33" t="s">
        <v>13</v>
      </c>
      <c r="D177" s="42">
        <v>-182700</v>
      </c>
      <c r="E177" s="26">
        <v>-1747.53</v>
      </c>
      <c r="F177" s="27">
        <v>-1.3761000000000001E-2</v>
      </c>
      <c r="G177" s="16"/>
    </row>
    <row r="178" spans="1:7" x14ac:dyDescent="0.35">
      <c r="A178" s="13" t="s">
        <v>2345</v>
      </c>
      <c r="B178" s="33"/>
      <c r="C178" s="33" t="s">
        <v>583</v>
      </c>
      <c r="D178" s="42">
        <v>-340105</v>
      </c>
      <c r="E178" s="26">
        <v>-2172.9299999999998</v>
      </c>
      <c r="F178" s="27">
        <v>-1.7111000000000001E-2</v>
      </c>
      <c r="G178" s="16"/>
    </row>
    <row r="179" spans="1:7" x14ac:dyDescent="0.35">
      <c r="A179" s="13" t="s">
        <v>140</v>
      </c>
      <c r="B179" s="33"/>
      <c r="C179" s="33" t="s">
        <v>13</v>
      </c>
      <c r="D179" s="42">
        <v>-178125</v>
      </c>
      <c r="E179" s="26">
        <v>-2478.4299999999998</v>
      </c>
      <c r="F179" s="27">
        <v>-1.9515999999999999E-2</v>
      </c>
      <c r="G179" s="16"/>
    </row>
    <row r="180" spans="1:7" x14ac:dyDescent="0.35">
      <c r="A180" s="13" t="s">
        <v>163</v>
      </c>
      <c r="B180" s="33"/>
      <c r="C180" s="33" t="s">
        <v>19</v>
      </c>
      <c r="D180" s="42">
        <v>-25731000</v>
      </c>
      <c r="E180" s="26">
        <v>-2735.21</v>
      </c>
      <c r="F180" s="27">
        <v>-2.1538999999999999E-2</v>
      </c>
      <c r="G180" s="16"/>
    </row>
    <row r="181" spans="1:7" x14ac:dyDescent="0.35">
      <c r="A181" s="13" t="s">
        <v>164</v>
      </c>
      <c r="B181" s="33"/>
      <c r="C181" s="33" t="s">
        <v>16</v>
      </c>
      <c r="D181" s="42">
        <v>-2006900</v>
      </c>
      <c r="E181" s="26">
        <v>-3343.09</v>
      </c>
      <c r="F181" s="27">
        <v>-2.6325000000000001E-2</v>
      </c>
      <c r="G181" s="16"/>
    </row>
    <row r="182" spans="1:7" x14ac:dyDescent="0.35">
      <c r="A182" s="13" t="s">
        <v>2168</v>
      </c>
      <c r="B182" s="33"/>
      <c r="C182" s="33" t="s">
        <v>79</v>
      </c>
      <c r="D182" s="42">
        <v>-360000</v>
      </c>
      <c r="E182" s="26">
        <v>-3420.9</v>
      </c>
      <c r="F182" s="27">
        <v>-2.6938E-2</v>
      </c>
      <c r="G182" s="16"/>
    </row>
    <row r="183" spans="1:7" x14ac:dyDescent="0.35">
      <c r="A183" s="13" t="s">
        <v>161</v>
      </c>
      <c r="B183" s="33"/>
      <c r="C183" s="33" t="s">
        <v>19</v>
      </c>
      <c r="D183" s="42">
        <v>-185725</v>
      </c>
      <c r="E183" s="26">
        <v>-3510.02</v>
      </c>
      <c r="F183" s="27">
        <v>-2.7640000000000001E-2</v>
      </c>
      <c r="G183" s="16"/>
    </row>
    <row r="184" spans="1:7" x14ac:dyDescent="0.35">
      <c r="A184" s="13" t="s">
        <v>160</v>
      </c>
      <c r="B184" s="33"/>
      <c r="C184" s="33" t="s">
        <v>13</v>
      </c>
      <c r="D184" s="42">
        <v>-259000</v>
      </c>
      <c r="E184" s="26">
        <v>-3592.07</v>
      </c>
      <c r="F184" s="27">
        <v>-2.8285999999999999E-2</v>
      </c>
      <c r="G184" s="16"/>
    </row>
    <row r="185" spans="1:7" x14ac:dyDescent="0.35">
      <c r="A185" s="13" t="s">
        <v>162</v>
      </c>
      <c r="B185" s="33"/>
      <c r="C185" s="33" t="s">
        <v>22</v>
      </c>
      <c r="D185" s="42">
        <v>-271000</v>
      </c>
      <c r="E185" s="26">
        <v>-3797.79</v>
      </c>
      <c r="F185" s="27">
        <v>-2.9905999999999999E-2</v>
      </c>
      <c r="G185" s="16"/>
    </row>
    <row r="186" spans="1:7" x14ac:dyDescent="0.35">
      <c r="A186" s="13" t="s">
        <v>165</v>
      </c>
      <c r="B186" s="33"/>
      <c r="C186" s="33" t="s">
        <v>13</v>
      </c>
      <c r="D186" s="42">
        <v>-739750</v>
      </c>
      <c r="E186" s="26">
        <v>-6613.37</v>
      </c>
      <c r="F186" s="27">
        <v>-5.2077999999999999E-2</v>
      </c>
      <c r="G186" s="16"/>
    </row>
    <row r="187" spans="1:7" x14ac:dyDescent="0.35">
      <c r="A187" s="17" t="s">
        <v>120</v>
      </c>
      <c r="B187" s="34"/>
      <c r="C187" s="34"/>
      <c r="D187" s="18"/>
      <c r="E187" s="43">
        <v>-49305.85</v>
      </c>
      <c r="F187" s="44">
        <v>-0.38824500000000001</v>
      </c>
      <c r="G187" s="21"/>
    </row>
    <row r="188" spans="1:7" x14ac:dyDescent="0.35">
      <c r="A188" s="13"/>
      <c r="B188" s="33"/>
      <c r="C188" s="33"/>
      <c r="D188" s="14"/>
      <c r="E188" s="15"/>
      <c r="F188" s="16"/>
      <c r="G188" s="16"/>
    </row>
    <row r="189" spans="1:7" x14ac:dyDescent="0.35">
      <c r="A189" s="13"/>
      <c r="B189" s="33"/>
      <c r="C189" s="33"/>
      <c r="D189" s="14"/>
      <c r="E189" s="15"/>
      <c r="F189" s="16"/>
      <c r="G189" s="16"/>
    </row>
    <row r="190" spans="1:7" x14ac:dyDescent="0.35">
      <c r="A190" s="13"/>
      <c r="B190" s="33"/>
      <c r="C190" s="33"/>
      <c r="D190" s="14"/>
      <c r="E190" s="15"/>
      <c r="F190" s="16"/>
      <c r="G190" s="16"/>
    </row>
    <row r="191" spans="1:7" x14ac:dyDescent="0.35">
      <c r="A191" s="24" t="s">
        <v>121</v>
      </c>
      <c r="B191" s="35"/>
      <c r="C191" s="35"/>
      <c r="D191" s="25"/>
      <c r="E191" s="45">
        <v>-49305.85</v>
      </c>
      <c r="F191" s="46">
        <v>-0.38824500000000001</v>
      </c>
      <c r="G191" s="21"/>
    </row>
    <row r="192" spans="1:7" x14ac:dyDescent="0.35">
      <c r="A192" s="13"/>
      <c r="B192" s="33"/>
      <c r="C192" s="33"/>
      <c r="D192" s="14"/>
      <c r="E192" s="15"/>
      <c r="F192" s="16"/>
      <c r="G192" s="16"/>
    </row>
    <row r="193" spans="1:7" x14ac:dyDescent="0.35">
      <c r="A193" s="17" t="s">
        <v>171</v>
      </c>
      <c r="B193" s="33"/>
      <c r="C193" s="33"/>
      <c r="D193" s="14"/>
      <c r="E193" s="15"/>
      <c r="F193" s="16"/>
      <c r="G193" s="16"/>
    </row>
    <row r="194" spans="1:7" x14ac:dyDescent="0.35">
      <c r="A194" s="17" t="s">
        <v>172</v>
      </c>
      <c r="B194" s="33"/>
      <c r="C194" s="33"/>
      <c r="D194" s="14"/>
      <c r="E194" s="15"/>
      <c r="F194" s="16"/>
      <c r="G194" s="16"/>
    </row>
    <row r="195" spans="1:7" x14ac:dyDescent="0.35">
      <c r="A195" s="13" t="s">
        <v>213</v>
      </c>
      <c r="B195" s="33" t="s">
        <v>214</v>
      </c>
      <c r="C195" s="33" t="s">
        <v>175</v>
      </c>
      <c r="D195" s="14">
        <v>5000000</v>
      </c>
      <c r="E195" s="15">
        <v>5011.68</v>
      </c>
      <c r="F195" s="16">
        <v>3.95E-2</v>
      </c>
      <c r="G195" s="16">
        <v>7.4349999999999999E-2</v>
      </c>
    </row>
    <row r="196" spans="1:7" x14ac:dyDescent="0.35">
      <c r="A196" s="13" t="s">
        <v>2481</v>
      </c>
      <c r="B196" s="33" t="s">
        <v>2482</v>
      </c>
      <c r="C196" s="33" t="s">
        <v>175</v>
      </c>
      <c r="D196" s="14">
        <v>2500000</v>
      </c>
      <c r="E196" s="15">
        <v>2500.17</v>
      </c>
      <c r="F196" s="16">
        <v>1.9699999999999999E-2</v>
      </c>
      <c r="G196" s="16">
        <v>7.3300000000000004E-2</v>
      </c>
    </row>
    <row r="197" spans="1:7" x14ac:dyDescent="0.35">
      <c r="A197" s="13" t="s">
        <v>189</v>
      </c>
      <c r="B197" s="33" t="s">
        <v>190</v>
      </c>
      <c r="C197" s="33" t="s">
        <v>175</v>
      </c>
      <c r="D197" s="14">
        <v>2500000</v>
      </c>
      <c r="E197" s="15">
        <v>2493.09</v>
      </c>
      <c r="F197" s="16">
        <v>1.9599999999999999E-2</v>
      </c>
      <c r="G197" s="16">
        <v>7.4950000000000003E-2</v>
      </c>
    </row>
    <row r="198" spans="1:7" x14ac:dyDescent="0.35">
      <c r="A198" s="13" t="s">
        <v>781</v>
      </c>
      <c r="B198" s="33" t="s">
        <v>782</v>
      </c>
      <c r="C198" s="33" t="s">
        <v>175</v>
      </c>
      <c r="D198" s="14">
        <v>1000000</v>
      </c>
      <c r="E198" s="15">
        <v>1008.84</v>
      </c>
      <c r="F198" s="16">
        <v>7.9000000000000008E-3</v>
      </c>
      <c r="G198" s="16">
        <v>7.0599999999999996E-2</v>
      </c>
    </row>
    <row r="199" spans="1:7" x14ac:dyDescent="0.35">
      <c r="A199" s="17" t="s">
        <v>120</v>
      </c>
      <c r="B199" s="34"/>
      <c r="C199" s="34"/>
      <c r="D199" s="18"/>
      <c r="E199" s="37">
        <v>11013.78</v>
      </c>
      <c r="F199" s="38">
        <v>8.6699999999999999E-2</v>
      </c>
      <c r="G199" s="21"/>
    </row>
    <row r="200" spans="1:7" x14ac:dyDescent="0.35">
      <c r="A200" s="13"/>
      <c r="B200" s="33"/>
      <c r="C200" s="33"/>
      <c r="D200" s="14"/>
      <c r="E200" s="15"/>
      <c r="F200" s="16"/>
      <c r="G200" s="16"/>
    </row>
    <row r="201" spans="1:7" x14ac:dyDescent="0.35">
      <c r="A201" s="17" t="s">
        <v>235</v>
      </c>
      <c r="B201" s="33"/>
      <c r="C201" s="33"/>
      <c r="D201" s="14"/>
      <c r="E201" s="15"/>
      <c r="F201" s="16"/>
      <c r="G201" s="16"/>
    </row>
    <row r="202" spans="1:7" x14ac:dyDescent="0.35">
      <c r="A202" s="13" t="s">
        <v>811</v>
      </c>
      <c r="B202" s="33" t="s">
        <v>812</v>
      </c>
      <c r="C202" s="33" t="s">
        <v>238</v>
      </c>
      <c r="D202" s="14">
        <v>2500000</v>
      </c>
      <c r="E202" s="15">
        <v>2579.8200000000002</v>
      </c>
      <c r="F202" s="16">
        <v>2.0299999999999999E-2</v>
      </c>
      <c r="G202" s="16">
        <v>6.7391999999999994E-2</v>
      </c>
    </row>
    <row r="203" spans="1:7" x14ac:dyDescent="0.35">
      <c r="A203" s="13" t="s">
        <v>245</v>
      </c>
      <c r="B203" s="33" t="s">
        <v>246</v>
      </c>
      <c r="C203" s="33" t="s">
        <v>238</v>
      </c>
      <c r="D203" s="14">
        <v>1000000</v>
      </c>
      <c r="E203" s="15">
        <v>1032.9100000000001</v>
      </c>
      <c r="F203" s="16">
        <v>8.0999999999999996E-3</v>
      </c>
      <c r="G203" s="16">
        <v>6.0172000000000003E-2</v>
      </c>
    </row>
    <row r="204" spans="1:7" x14ac:dyDescent="0.35">
      <c r="A204" s="17" t="s">
        <v>120</v>
      </c>
      <c r="B204" s="34"/>
      <c r="C204" s="34"/>
      <c r="D204" s="18"/>
      <c r="E204" s="37">
        <v>3612.73</v>
      </c>
      <c r="F204" s="38">
        <v>2.8400000000000002E-2</v>
      </c>
      <c r="G204" s="21"/>
    </row>
    <row r="205" spans="1:7" x14ac:dyDescent="0.35">
      <c r="A205" s="13"/>
      <c r="B205" s="33"/>
      <c r="C205" s="33"/>
      <c r="D205" s="14"/>
      <c r="E205" s="15"/>
      <c r="F205" s="16"/>
      <c r="G205" s="16"/>
    </row>
    <row r="206" spans="1:7" x14ac:dyDescent="0.35">
      <c r="A206" s="17" t="s">
        <v>247</v>
      </c>
      <c r="B206" s="33"/>
      <c r="C206" s="33"/>
      <c r="D206" s="14"/>
      <c r="E206" s="15"/>
      <c r="F206" s="16"/>
      <c r="G206" s="16"/>
    </row>
    <row r="207" spans="1:7" x14ac:dyDescent="0.35">
      <c r="A207" s="17" t="s">
        <v>120</v>
      </c>
      <c r="B207" s="33"/>
      <c r="C207" s="33"/>
      <c r="D207" s="14"/>
      <c r="E207" s="39" t="s">
        <v>248</v>
      </c>
      <c r="F207" s="40" t="s">
        <v>248</v>
      </c>
      <c r="G207" s="16"/>
    </row>
    <row r="208" spans="1:7" x14ac:dyDescent="0.35">
      <c r="A208" s="13"/>
      <c r="B208" s="33"/>
      <c r="C208" s="33"/>
      <c r="D208" s="14"/>
      <c r="E208" s="15"/>
      <c r="F208" s="16"/>
      <c r="G208" s="16"/>
    </row>
    <row r="209" spans="1:7" x14ac:dyDescent="0.35">
      <c r="A209" s="17" t="s">
        <v>249</v>
      </c>
      <c r="B209" s="33"/>
      <c r="C209" s="33"/>
      <c r="D209" s="14"/>
      <c r="E209" s="15"/>
      <c r="F209" s="16"/>
      <c r="G209" s="16"/>
    </row>
    <row r="210" spans="1:7" x14ac:dyDescent="0.35">
      <c r="A210" s="17" t="s">
        <v>120</v>
      </c>
      <c r="B210" s="33"/>
      <c r="C210" s="33"/>
      <c r="D210" s="14"/>
      <c r="E210" s="39" t="s">
        <v>248</v>
      </c>
      <c r="F210" s="40" t="s">
        <v>248</v>
      </c>
      <c r="G210" s="16"/>
    </row>
    <row r="211" spans="1:7" x14ac:dyDescent="0.35">
      <c r="A211" s="13"/>
      <c r="B211" s="33"/>
      <c r="C211" s="33"/>
      <c r="D211" s="14"/>
      <c r="E211" s="15"/>
      <c r="F211" s="16"/>
      <c r="G211" s="16"/>
    </row>
    <row r="212" spans="1:7" x14ac:dyDescent="0.35">
      <c r="A212" s="24" t="s">
        <v>121</v>
      </c>
      <c r="B212" s="35"/>
      <c r="C212" s="35"/>
      <c r="D212" s="25"/>
      <c r="E212" s="19">
        <v>14626.51</v>
      </c>
      <c r="F212" s="20">
        <v>0.11509999999999999</v>
      </c>
      <c r="G212" s="21"/>
    </row>
    <row r="213" spans="1:7" x14ac:dyDescent="0.35">
      <c r="A213" s="13"/>
      <c r="B213" s="33"/>
      <c r="C213" s="33"/>
      <c r="D213" s="14"/>
      <c r="E213" s="15"/>
      <c r="F213" s="16"/>
      <c r="G213" s="16"/>
    </row>
    <row r="214" spans="1:7" x14ac:dyDescent="0.35">
      <c r="A214" s="13"/>
      <c r="B214" s="33"/>
      <c r="C214" s="33"/>
      <c r="D214" s="14"/>
      <c r="E214" s="15"/>
      <c r="F214" s="16"/>
      <c r="G214" s="16"/>
    </row>
    <row r="215" spans="1:7" x14ac:dyDescent="0.35">
      <c r="A215" s="17" t="s">
        <v>257</v>
      </c>
      <c r="B215" s="33"/>
      <c r="C215" s="33"/>
      <c r="D215" s="14"/>
      <c r="E215" s="15"/>
      <c r="F215" s="16"/>
      <c r="G215" s="16"/>
    </row>
    <row r="216" spans="1:7" x14ac:dyDescent="0.35">
      <c r="A216" s="13" t="s">
        <v>1546</v>
      </c>
      <c r="B216" s="33" t="s">
        <v>1547</v>
      </c>
      <c r="C216" s="33"/>
      <c r="D216" s="14">
        <v>255625.40299999999</v>
      </c>
      <c r="E216" s="15">
        <v>9056.74</v>
      </c>
      <c r="F216" s="16">
        <v>7.1300000000000002E-2</v>
      </c>
      <c r="G216" s="16"/>
    </row>
    <row r="217" spans="1:7" x14ac:dyDescent="0.35">
      <c r="A217" s="13" t="s">
        <v>879</v>
      </c>
      <c r="B217" s="33" t="s">
        <v>880</v>
      </c>
      <c r="C217" s="33"/>
      <c r="D217" s="14">
        <v>340263.61900000001</v>
      </c>
      <c r="E217" s="15">
        <v>3636.14</v>
      </c>
      <c r="F217" s="16">
        <v>2.86E-2</v>
      </c>
      <c r="G217" s="16"/>
    </row>
    <row r="218" spans="1:7" x14ac:dyDescent="0.35">
      <c r="A218" s="13" t="s">
        <v>887</v>
      </c>
      <c r="B218" s="33" t="s">
        <v>888</v>
      </c>
      <c r="C218" s="33"/>
      <c r="D218" s="14">
        <v>11048999.999700001</v>
      </c>
      <c r="E218" s="15">
        <v>3611.3</v>
      </c>
      <c r="F218" s="16">
        <v>2.8400000000000002E-2</v>
      </c>
      <c r="G218" s="16"/>
    </row>
    <row r="219" spans="1:7" x14ac:dyDescent="0.35">
      <c r="A219" s="13" t="s">
        <v>258</v>
      </c>
      <c r="B219" s="33" t="s">
        <v>259</v>
      </c>
      <c r="C219" s="33"/>
      <c r="D219" s="14">
        <v>2317553.1033999999</v>
      </c>
      <c r="E219" s="15">
        <v>251.5</v>
      </c>
      <c r="F219" s="16">
        <v>2E-3</v>
      </c>
      <c r="G219" s="16"/>
    </row>
    <row r="220" spans="1:7" x14ac:dyDescent="0.35">
      <c r="A220" s="13"/>
      <c r="B220" s="33"/>
      <c r="C220" s="33"/>
      <c r="D220" s="14"/>
      <c r="E220" s="15"/>
      <c r="F220" s="16"/>
      <c r="G220" s="16"/>
    </row>
    <row r="221" spans="1:7" x14ac:dyDescent="0.35">
      <c r="A221" s="24" t="s">
        <v>121</v>
      </c>
      <c r="B221" s="35"/>
      <c r="C221" s="35"/>
      <c r="D221" s="25"/>
      <c r="E221" s="19">
        <v>16555.68</v>
      </c>
      <c r="F221" s="20">
        <v>0.1303</v>
      </c>
      <c r="G221" s="21"/>
    </row>
    <row r="222" spans="1:7" x14ac:dyDescent="0.35">
      <c r="A222" s="13"/>
      <c r="B222" s="33"/>
      <c r="C222" s="33"/>
      <c r="D222" s="14"/>
      <c r="E222" s="15"/>
      <c r="F222" s="16"/>
      <c r="G222" s="16"/>
    </row>
    <row r="223" spans="1:7" x14ac:dyDescent="0.35">
      <c r="A223" s="17" t="s">
        <v>262</v>
      </c>
      <c r="B223" s="33"/>
      <c r="C223" s="33"/>
      <c r="D223" s="14"/>
      <c r="E223" s="15"/>
      <c r="F223" s="16"/>
      <c r="G223" s="16"/>
    </row>
    <row r="224" spans="1:7" x14ac:dyDescent="0.35">
      <c r="A224" s="13" t="s">
        <v>263</v>
      </c>
      <c r="B224" s="33"/>
      <c r="C224" s="33"/>
      <c r="D224" s="14"/>
      <c r="E224" s="15">
        <v>9289.24</v>
      </c>
      <c r="F224" s="16">
        <v>7.3200000000000001E-2</v>
      </c>
      <c r="G224" s="16">
        <v>4.9306000000000003E-2</v>
      </c>
    </row>
    <row r="225" spans="1:7" x14ac:dyDescent="0.35">
      <c r="A225" s="17" t="s">
        <v>120</v>
      </c>
      <c r="B225" s="34"/>
      <c r="C225" s="34"/>
      <c r="D225" s="18"/>
      <c r="E225" s="37">
        <v>9289.24</v>
      </c>
      <c r="F225" s="38">
        <v>7.3200000000000001E-2</v>
      </c>
      <c r="G225" s="21"/>
    </row>
    <row r="226" spans="1:7" x14ac:dyDescent="0.35">
      <c r="A226" s="13"/>
      <c r="B226" s="33"/>
      <c r="C226" s="33"/>
      <c r="D226" s="14"/>
      <c r="E226" s="15"/>
      <c r="F226" s="16"/>
      <c r="G226" s="16"/>
    </row>
    <row r="227" spans="1:7" x14ac:dyDescent="0.35">
      <c r="A227" s="24" t="s">
        <v>121</v>
      </c>
      <c r="B227" s="35"/>
      <c r="C227" s="35"/>
      <c r="D227" s="25"/>
      <c r="E227" s="19">
        <v>9289.24</v>
      </c>
      <c r="F227" s="20">
        <v>7.3200000000000001E-2</v>
      </c>
      <c r="G227" s="21"/>
    </row>
    <row r="228" spans="1:7" x14ac:dyDescent="0.35">
      <c r="A228" s="13" t="s">
        <v>264</v>
      </c>
      <c r="B228" s="33"/>
      <c r="C228" s="33"/>
      <c r="D228" s="14"/>
      <c r="E228" s="15">
        <v>479.22191729999997</v>
      </c>
      <c r="F228" s="16">
        <v>3.7729999999999999E-3</v>
      </c>
      <c r="G228" s="16"/>
    </row>
    <row r="229" spans="1:7" x14ac:dyDescent="0.35">
      <c r="A229" s="13" t="s">
        <v>265</v>
      </c>
      <c r="B229" s="33"/>
      <c r="C229" s="33"/>
      <c r="D229" s="14"/>
      <c r="E229" s="26">
        <v>-1071.0519173</v>
      </c>
      <c r="F229" s="27">
        <v>-7.9729999999999992E-3</v>
      </c>
      <c r="G229" s="16">
        <v>4.9305000000000002E-2</v>
      </c>
    </row>
    <row r="230" spans="1:7" x14ac:dyDescent="0.35">
      <c r="A230" s="28" t="s">
        <v>266</v>
      </c>
      <c r="B230" s="36"/>
      <c r="C230" s="36"/>
      <c r="D230" s="29"/>
      <c r="E230" s="30">
        <v>126988.37</v>
      </c>
      <c r="F230" s="31">
        <v>1</v>
      </c>
      <c r="G230" s="31"/>
    </row>
    <row r="232" spans="1:7" x14ac:dyDescent="0.35">
      <c r="A232" s="1" t="s">
        <v>267</v>
      </c>
    </row>
    <row r="233" spans="1:7" x14ac:dyDescent="0.35">
      <c r="A233" s="1" t="s">
        <v>268</v>
      </c>
    </row>
    <row r="235" spans="1:7" x14ac:dyDescent="0.35">
      <c r="A235" s="1" t="s">
        <v>269</v>
      </c>
    </row>
    <row r="236" spans="1:7" x14ac:dyDescent="0.35">
      <c r="A236" s="48" t="s">
        <v>270</v>
      </c>
      <c r="B236" s="3" t="s">
        <v>248</v>
      </c>
    </row>
    <row r="237" spans="1:7" x14ac:dyDescent="0.35">
      <c r="A237" t="s">
        <v>271</v>
      </c>
    </row>
    <row r="238" spans="1:7" x14ac:dyDescent="0.35">
      <c r="A238" t="s">
        <v>836</v>
      </c>
    </row>
    <row r="240" spans="1:7" x14ac:dyDescent="0.35">
      <c r="A240" s="51" t="s">
        <v>837</v>
      </c>
      <c r="B240" s="51" t="s">
        <v>838</v>
      </c>
      <c r="C240" s="51" t="s">
        <v>839</v>
      </c>
      <c r="D240" s="51" t="s">
        <v>840</v>
      </c>
    </row>
    <row r="241" spans="1:4" x14ac:dyDescent="0.35">
      <c r="A241" s="51" t="s">
        <v>843</v>
      </c>
      <c r="B241" s="51"/>
      <c r="C241" s="51">
        <v>0.08</v>
      </c>
      <c r="D241" s="51">
        <v>0.08</v>
      </c>
    </row>
    <row r="242" spans="1:4" x14ac:dyDescent="0.35">
      <c r="A242" s="51" t="s">
        <v>847</v>
      </c>
      <c r="B242" s="51"/>
      <c r="C242" s="51">
        <v>0.08</v>
      </c>
      <c r="D242" s="51">
        <v>0.08</v>
      </c>
    </row>
    <row r="244" spans="1:4" x14ac:dyDescent="0.35">
      <c r="A244" t="s">
        <v>279</v>
      </c>
      <c r="B244" s="3" t="s">
        <v>248</v>
      </c>
    </row>
    <row r="245" spans="1:4" ht="29" customHeight="1" x14ac:dyDescent="0.35">
      <c r="A245" s="48" t="s">
        <v>280</v>
      </c>
      <c r="B245" s="3" t="s">
        <v>248</v>
      </c>
    </row>
    <row r="246" spans="1:4" ht="29" customHeight="1" x14ac:dyDescent="0.35">
      <c r="A246" s="48" t="s">
        <v>281</v>
      </c>
      <c r="B246" s="3" t="s">
        <v>248</v>
      </c>
    </row>
    <row r="247" spans="1:4" x14ac:dyDescent="0.35">
      <c r="A247" t="s">
        <v>283</v>
      </c>
      <c r="B247" s="50">
        <v>6.2549999999999999</v>
      </c>
    </row>
    <row r="248" spans="1:4" ht="43.5" customHeight="1" x14ac:dyDescent="0.35">
      <c r="A248" s="48" t="s">
        <v>284</v>
      </c>
      <c r="B248" s="3">
        <v>632.16610000000003</v>
      </c>
    </row>
    <row r="249" spans="1:4" x14ac:dyDescent="0.35">
      <c r="B249" s="3"/>
    </row>
    <row r="250" spans="1:4" ht="29" customHeight="1" x14ac:dyDescent="0.35">
      <c r="A250" s="48" t="s">
        <v>285</v>
      </c>
      <c r="B250" s="3" t="s">
        <v>248</v>
      </c>
    </row>
    <row r="251" spans="1:4" ht="29" customHeight="1" x14ac:dyDescent="0.35">
      <c r="A251" s="48" t="s">
        <v>286</v>
      </c>
      <c r="B251" t="s">
        <v>248</v>
      </c>
    </row>
    <row r="252" spans="1:4" ht="29" customHeight="1" x14ac:dyDescent="0.35">
      <c r="A252" s="48" t="s">
        <v>287</v>
      </c>
      <c r="B252" s="3" t="s">
        <v>248</v>
      </c>
    </row>
    <row r="253" spans="1:4" ht="29" customHeight="1" x14ac:dyDescent="0.35">
      <c r="A253" s="48" t="s">
        <v>288</v>
      </c>
      <c r="B253" s="3" t="s">
        <v>248</v>
      </c>
    </row>
    <row r="255" spans="1:4" ht="70" customHeight="1" x14ac:dyDescent="0.35">
      <c r="A255" s="75" t="s">
        <v>298</v>
      </c>
      <c r="B255" s="75" t="s">
        <v>299</v>
      </c>
      <c r="C255" s="75" t="s">
        <v>300</v>
      </c>
      <c r="D255" s="75" t="s">
        <v>301</v>
      </c>
    </row>
    <row r="256" spans="1:4" ht="70" customHeight="1" x14ac:dyDescent="0.35">
      <c r="A256" s="75" t="s">
        <v>2483</v>
      </c>
      <c r="B256" s="75"/>
      <c r="C256" s="75" t="s">
        <v>394</v>
      </c>
      <c r="D25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161"/>
  <sheetViews>
    <sheetView showGridLines="0" workbookViewId="0">
      <pane ySplit="4" topLeftCell="A98" activePane="bottomLeft" state="frozen"/>
      <selection pane="bottomLeft" activeCell="G121" sqref="G12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2484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2485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1576607</v>
      </c>
      <c r="E8" s="15">
        <v>13996.33</v>
      </c>
      <c r="F8" s="16">
        <v>4.4499999999999998E-2</v>
      </c>
      <c r="G8" s="16"/>
    </row>
    <row r="9" spans="1:8" x14ac:dyDescent="0.35">
      <c r="A9" s="13" t="s">
        <v>495</v>
      </c>
      <c r="B9" s="33" t="s">
        <v>496</v>
      </c>
      <c r="C9" s="33" t="s">
        <v>79</v>
      </c>
      <c r="D9" s="14">
        <v>2173158</v>
      </c>
      <c r="E9" s="15">
        <v>8299.2900000000009</v>
      </c>
      <c r="F9" s="16">
        <v>2.64E-2</v>
      </c>
      <c r="G9" s="16"/>
    </row>
    <row r="10" spans="1:8" x14ac:dyDescent="0.35">
      <c r="A10" s="13" t="s">
        <v>491</v>
      </c>
      <c r="B10" s="33" t="s">
        <v>492</v>
      </c>
      <c r="C10" s="33" t="s">
        <v>100</v>
      </c>
      <c r="D10" s="14">
        <v>324415</v>
      </c>
      <c r="E10" s="15">
        <v>7926.43</v>
      </c>
      <c r="F10" s="16">
        <v>2.52E-2</v>
      </c>
      <c r="G10" s="16"/>
    </row>
    <row r="11" spans="1:8" x14ac:dyDescent="0.35">
      <c r="A11" s="13" t="s">
        <v>25</v>
      </c>
      <c r="B11" s="33" t="s">
        <v>26</v>
      </c>
      <c r="C11" s="33" t="s">
        <v>13</v>
      </c>
      <c r="D11" s="14">
        <v>571660</v>
      </c>
      <c r="E11" s="15">
        <v>7882.62</v>
      </c>
      <c r="F11" s="16">
        <v>2.5100000000000001E-2</v>
      </c>
      <c r="G11" s="16"/>
    </row>
    <row r="12" spans="1:8" x14ac:dyDescent="0.35">
      <c r="A12" s="13" t="s">
        <v>486</v>
      </c>
      <c r="B12" s="33" t="s">
        <v>487</v>
      </c>
      <c r="C12" s="33" t="s">
        <v>488</v>
      </c>
      <c r="D12" s="14">
        <v>180067</v>
      </c>
      <c r="E12" s="15">
        <v>7703.81</v>
      </c>
      <c r="F12" s="16">
        <v>2.4500000000000001E-2</v>
      </c>
      <c r="G12" s="16"/>
    </row>
    <row r="13" spans="1:8" x14ac:dyDescent="0.35">
      <c r="A13" s="13" t="s">
        <v>68</v>
      </c>
      <c r="B13" s="33" t="s">
        <v>69</v>
      </c>
      <c r="C13" s="33" t="s">
        <v>16</v>
      </c>
      <c r="D13" s="14">
        <v>3456074</v>
      </c>
      <c r="E13" s="15">
        <v>7338.28</v>
      </c>
      <c r="F13" s="16">
        <v>2.3400000000000001E-2</v>
      </c>
      <c r="G13" s="16"/>
    </row>
    <row r="14" spans="1:8" x14ac:dyDescent="0.35">
      <c r="A14" s="13" t="s">
        <v>1518</v>
      </c>
      <c r="B14" s="33" t="s">
        <v>1519</v>
      </c>
      <c r="C14" s="33" t="s">
        <v>106</v>
      </c>
      <c r="D14" s="14">
        <v>110229</v>
      </c>
      <c r="E14" s="15">
        <v>6896.48</v>
      </c>
      <c r="F14" s="16">
        <v>2.1899999999999999E-2</v>
      </c>
      <c r="G14" s="16"/>
    </row>
    <row r="15" spans="1:8" x14ac:dyDescent="0.35">
      <c r="A15" s="13" t="s">
        <v>497</v>
      </c>
      <c r="B15" s="33" t="s">
        <v>498</v>
      </c>
      <c r="C15" s="33" t="s">
        <v>13</v>
      </c>
      <c r="D15" s="14">
        <v>1953273</v>
      </c>
      <c r="E15" s="15">
        <v>6371.58</v>
      </c>
      <c r="F15" s="16">
        <v>2.0299999999999999E-2</v>
      </c>
      <c r="G15" s="16"/>
    </row>
    <row r="16" spans="1:8" x14ac:dyDescent="0.35">
      <c r="A16" s="13" t="s">
        <v>20</v>
      </c>
      <c r="B16" s="33" t="s">
        <v>21</v>
      </c>
      <c r="C16" s="33" t="s">
        <v>22</v>
      </c>
      <c r="D16" s="14">
        <v>428053</v>
      </c>
      <c r="E16" s="15">
        <v>5966.63</v>
      </c>
      <c r="F16" s="16">
        <v>1.9E-2</v>
      </c>
      <c r="G16" s="16"/>
    </row>
    <row r="17" spans="1:7" x14ac:dyDescent="0.35">
      <c r="A17" s="13" t="s">
        <v>608</v>
      </c>
      <c r="B17" s="33" t="s">
        <v>609</v>
      </c>
      <c r="C17" s="33" t="s">
        <v>610</v>
      </c>
      <c r="D17" s="14">
        <v>218974</v>
      </c>
      <c r="E17" s="15">
        <v>5801.72</v>
      </c>
      <c r="F17" s="16">
        <v>1.8499999999999999E-2</v>
      </c>
      <c r="G17" s="16"/>
    </row>
    <row r="18" spans="1:7" x14ac:dyDescent="0.35">
      <c r="A18" s="13" t="s">
        <v>489</v>
      </c>
      <c r="B18" s="33" t="s">
        <v>490</v>
      </c>
      <c r="C18" s="33" t="s">
        <v>13</v>
      </c>
      <c r="D18" s="14">
        <v>469614</v>
      </c>
      <c r="E18" s="15">
        <v>5643.35</v>
      </c>
      <c r="F18" s="16">
        <v>1.7999999999999999E-2</v>
      </c>
      <c r="G18" s="16"/>
    </row>
    <row r="19" spans="1:7" x14ac:dyDescent="0.35">
      <c r="A19" s="13" t="s">
        <v>64</v>
      </c>
      <c r="B19" s="33" t="s">
        <v>65</v>
      </c>
      <c r="C19" s="33" t="s">
        <v>55</v>
      </c>
      <c r="D19" s="14">
        <v>515748</v>
      </c>
      <c r="E19" s="15">
        <v>5566.98</v>
      </c>
      <c r="F19" s="16">
        <v>1.77E-2</v>
      </c>
      <c r="G19" s="16"/>
    </row>
    <row r="20" spans="1:7" x14ac:dyDescent="0.35">
      <c r="A20" s="13" t="s">
        <v>530</v>
      </c>
      <c r="B20" s="33" t="s">
        <v>531</v>
      </c>
      <c r="C20" s="33" t="s">
        <v>532</v>
      </c>
      <c r="D20" s="14">
        <v>833170</v>
      </c>
      <c r="E20" s="15">
        <v>5316.87</v>
      </c>
      <c r="F20" s="16">
        <v>1.6899999999999998E-2</v>
      </c>
      <c r="G20" s="16"/>
    </row>
    <row r="21" spans="1:7" x14ac:dyDescent="0.35">
      <c r="A21" s="13" t="s">
        <v>499</v>
      </c>
      <c r="B21" s="33" t="s">
        <v>500</v>
      </c>
      <c r="C21" s="33" t="s">
        <v>501</v>
      </c>
      <c r="D21" s="14">
        <v>369196</v>
      </c>
      <c r="E21" s="15">
        <v>4799.92</v>
      </c>
      <c r="F21" s="16">
        <v>1.5299999999999999E-2</v>
      </c>
      <c r="G21" s="16"/>
    </row>
    <row r="22" spans="1:7" x14ac:dyDescent="0.35">
      <c r="A22" s="13" t="s">
        <v>23</v>
      </c>
      <c r="B22" s="33" t="s">
        <v>24</v>
      </c>
      <c r="C22" s="33" t="s">
        <v>19</v>
      </c>
      <c r="D22" s="14">
        <v>251398</v>
      </c>
      <c r="E22" s="15">
        <v>4724.5200000000004</v>
      </c>
      <c r="F22" s="16">
        <v>1.4999999999999999E-2</v>
      </c>
      <c r="G22" s="16"/>
    </row>
    <row r="23" spans="1:7" x14ac:dyDescent="0.35">
      <c r="A23" s="13" t="s">
        <v>594</v>
      </c>
      <c r="B23" s="33" t="s">
        <v>595</v>
      </c>
      <c r="C23" s="33" t="s">
        <v>74</v>
      </c>
      <c r="D23" s="14">
        <v>597216</v>
      </c>
      <c r="E23" s="15">
        <v>4449.5600000000004</v>
      </c>
      <c r="F23" s="16">
        <v>1.4200000000000001E-2</v>
      </c>
      <c r="G23" s="16"/>
    </row>
    <row r="24" spans="1:7" x14ac:dyDescent="0.35">
      <c r="A24" s="13" t="s">
        <v>2473</v>
      </c>
      <c r="B24" s="33" t="s">
        <v>2474</v>
      </c>
      <c r="C24" s="33" t="s">
        <v>89</v>
      </c>
      <c r="D24" s="14">
        <v>124745</v>
      </c>
      <c r="E24" s="15">
        <v>4405.24</v>
      </c>
      <c r="F24" s="16">
        <v>1.4E-2</v>
      </c>
      <c r="G24" s="16"/>
    </row>
    <row r="25" spans="1:7" x14ac:dyDescent="0.35">
      <c r="A25" s="13" t="s">
        <v>535</v>
      </c>
      <c r="B25" s="33" t="s">
        <v>536</v>
      </c>
      <c r="C25" s="33" t="s">
        <v>537</v>
      </c>
      <c r="D25" s="14">
        <v>99175</v>
      </c>
      <c r="E25" s="15">
        <v>4291.8</v>
      </c>
      <c r="F25" s="16">
        <v>1.37E-2</v>
      </c>
      <c r="G25" s="16"/>
    </row>
    <row r="26" spans="1:7" x14ac:dyDescent="0.35">
      <c r="A26" s="13" t="s">
        <v>37</v>
      </c>
      <c r="B26" s="33" t="s">
        <v>38</v>
      </c>
      <c r="C26" s="33" t="s">
        <v>39</v>
      </c>
      <c r="D26" s="14">
        <v>124364</v>
      </c>
      <c r="E26" s="15">
        <v>4225.1400000000003</v>
      </c>
      <c r="F26" s="16">
        <v>1.34E-2</v>
      </c>
      <c r="G26" s="16"/>
    </row>
    <row r="27" spans="1:7" x14ac:dyDescent="0.35">
      <c r="A27" s="13" t="s">
        <v>575</v>
      </c>
      <c r="B27" s="33" t="s">
        <v>576</v>
      </c>
      <c r="C27" s="33" t="s">
        <v>13</v>
      </c>
      <c r="D27" s="14">
        <v>423456</v>
      </c>
      <c r="E27" s="15">
        <v>4194.33</v>
      </c>
      <c r="F27" s="16">
        <v>1.3299999999999999E-2</v>
      </c>
      <c r="G27" s="16"/>
    </row>
    <row r="28" spans="1:7" x14ac:dyDescent="0.35">
      <c r="A28" s="13" t="s">
        <v>573</v>
      </c>
      <c r="B28" s="33" t="s">
        <v>574</v>
      </c>
      <c r="C28" s="33" t="s">
        <v>89</v>
      </c>
      <c r="D28" s="14">
        <v>55439</v>
      </c>
      <c r="E28" s="15">
        <v>4172.34</v>
      </c>
      <c r="F28" s="16">
        <v>1.3299999999999999E-2</v>
      </c>
      <c r="G28" s="16"/>
    </row>
    <row r="29" spans="1:7" x14ac:dyDescent="0.35">
      <c r="A29" s="13" t="s">
        <v>510</v>
      </c>
      <c r="B29" s="33" t="s">
        <v>511</v>
      </c>
      <c r="C29" s="33" t="s">
        <v>13</v>
      </c>
      <c r="D29" s="14">
        <v>1461100</v>
      </c>
      <c r="E29" s="15">
        <v>4135.6400000000003</v>
      </c>
      <c r="F29" s="16">
        <v>1.32E-2</v>
      </c>
      <c r="G29" s="16"/>
    </row>
    <row r="30" spans="1:7" x14ac:dyDescent="0.35">
      <c r="A30" s="13" t="s">
        <v>592</v>
      </c>
      <c r="B30" s="33" t="s">
        <v>593</v>
      </c>
      <c r="C30" s="33" t="s">
        <v>55</v>
      </c>
      <c r="D30" s="14">
        <v>403416</v>
      </c>
      <c r="E30" s="15">
        <v>4017.62</v>
      </c>
      <c r="F30" s="16">
        <v>1.2800000000000001E-2</v>
      </c>
      <c r="G30" s="16"/>
    </row>
    <row r="31" spans="1:7" x14ac:dyDescent="0.35">
      <c r="A31" s="13" t="s">
        <v>554</v>
      </c>
      <c r="B31" s="33" t="s">
        <v>555</v>
      </c>
      <c r="C31" s="33" t="s">
        <v>556</v>
      </c>
      <c r="D31" s="14">
        <v>72496</v>
      </c>
      <c r="E31" s="15">
        <v>3683.09</v>
      </c>
      <c r="F31" s="16">
        <v>1.17E-2</v>
      </c>
      <c r="G31" s="16"/>
    </row>
    <row r="32" spans="1:7" x14ac:dyDescent="0.35">
      <c r="A32" s="13" t="s">
        <v>2486</v>
      </c>
      <c r="B32" s="33" t="s">
        <v>2487</v>
      </c>
      <c r="C32" s="33" t="s">
        <v>1012</v>
      </c>
      <c r="D32" s="14">
        <v>454440</v>
      </c>
      <c r="E32" s="15">
        <v>3672.33</v>
      </c>
      <c r="F32" s="16">
        <v>1.17E-2</v>
      </c>
      <c r="G32" s="16"/>
    </row>
    <row r="33" spans="1:7" x14ac:dyDescent="0.35">
      <c r="A33" s="13" t="s">
        <v>602</v>
      </c>
      <c r="B33" s="33" t="s">
        <v>603</v>
      </c>
      <c r="C33" s="33" t="s">
        <v>95</v>
      </c>
      <c r="D33" s="14">
        <v>753549</v>
      </c>
      <c r="E33" s="15">
        <v>3646.42</v>
      </c>
      <c r="F33" s="16">
        <v>1.1599999999999999E-2</v>
      </c>
      <c r="G33" s="16"/>
    </row>
    <row r="34" spans="1:7" x14ac:dyDescent="0.35">
      <c r="A34" s="13" t="s">
        <v>542</v>
      </c>
      <c r="B34" s="33" t="s">
        <v>543</v>
      </c>
      <c r="C34" s="33" t="s">
        <v>13</v>
      </c>
      <c r="D34" s="14">
        <v>1214957</v>
      </c>
      <c r="E34" s="15">
        <v>3643.05</v>
      </c>
      <c r="F34" s="16">
        <v>1.1599999999999999E-2</v>
      </c>
      <c r="G34" s="16"/>
    </row>
    <row r="35" spans="1:7" x14ac:dyDescent="0.35">
      <c r="A35" s="13" t="s">
        <v>85</v>
      </c>
      <c r="B35" s="33" t="s">
        <v>86</v>
      </c>
      <c r="C35" s="33" t="s">
        <v>63</v>
      </c>
      <c r="D35" s="14">
        <v>55707</v>
      </c>
      <c r="E35" s="15">
        <v>3569.98</v>
      </c>
      <c r="F35" s="16">
        <v>1.14E-2</v>
      </c>
      <c r="G35" s="16"/>
    </row>
    <row r="36" spans="1:7" x14ac:dyDescent="0.35">
      <c r="A36" s="13" t="s">
        <v>683</v>
      </c>
      <c r="B36" s="33" t="s">
        <v>684</v>
      </c>
      <c r="C36" s="33" t="s">
        <v>106</v>
      </c>
      <c r="D36" s="14">
        <v>25889</v>
      </c>
      <c r="E36" s="15">
        <v>3496.05</v>
      </c>
      <c r="F36" s="16">
        <v>1.11E-2</v>
      </c>
      <c r="G36" s="16"/>
    </row>
    <row r="37" spans="1:7" x14ac:dyDescent="0.35">
      <c r="A37" s="13" t="s">
        <v>35</v>
      </c>
      <c r="B37" s="33" t="s">
        <v>36</v>
      </c>
      <c r="C37" s="33" t="s">
        <v>13</v>
      </c>
      <c r="D37" s="14">
        <v>806935</v>
      </c>
      <c r="E37" s="15">
        <v>3350.39</v>
      </c>
      <c r="F37" s="16">
        <v>1.0699999999999999E-2</v>
      </c>
      <c r="G37" s="16"/>
    </row>
    <row r="38" spans="1:7" x14ac:dyDescent="0.35">
      <c r="A38" s="13" t="s">
        <v>940</v>
      </c>
      <c r="B38" s="33" t="s">
        <v>941</v>
      </c>
      <c r="C38" s="33" t="s">
        <v>55</v>
      </c>
      <c r="D38" s="14">
        <v>60092</v>
      </c>
      <c r="E38" s="15">
        <v>3310.77</v>
      </c>
      <c r="F38" s="16">
        <v>1.0500000000000001E-2</v>
      </c>
      <c r="G38" s="16"/>
    </row>
    <row r="39" spans="1:7" x14ac:dyDescent="0.35">
      <c r="A39" s="13" t="s">
        <v>33</v>
      </c>
      <c r="B39" s="33" t="s">
        <v>34</v>
      </c>
      <c r="C39" s="33" t="s">
        <v>32</v>
      </c>
      <c r="D39" s="14">
        <v>741813</v>
      </c>
      <c r="E39" s="15">
        <v>3298.84</v>
      </c>
      <c r="F39" s="16">
        <v>1.0500000000000001E-2</v>
      </c>
      <c r="G39" s="16"/>
    </row>
    <row r="40" spans="1:7" x14ac:dyDescent="0.35">
      <c r="A40" s="13" t="s">
        <v>1123</v>
      </c>
      <c r="B40" s="33" t="s">
        <v>1124</v>
      </c>
      <c r="C40" s="33" t="s">
        <v>1005</v>
      </c>
      <c r="D40" s="14">
        <v>357843</v>
      </c>
      <c r="E40" s="15">
        <v>3212.71</v>
      </c>
      <c r="F40" s="16">
        <v>1.0200000000000001E-2</v>
      </c>
      <c r="G40" s="16"/>
    </row>
    <row r="41" spans="1:7" x14ac:dyDescent="0.35">
      <c r="A41" s="13" t="s">
        <v>963</v>
      </c>
      <c r="B41" s="33" t="s">
        <v>964</v>
      </c>
      <c r="C41" s="33" t="s">
        <v>737</v>
      </c>
      <c r="D41" s="14">
        <v>3916042</v>
      </c>
      <c r="E41" s="15">
        <v>3200.97</v>
      </c>
      <c r="F41" s="16">
        <v>1.0200000000000001E-2</v>
      </c>
      <c r="G41" s="16"/>
    </row>
    <row r="42" spans="1:7" x14ac:dyDescent="0.35">
      <c r="A42" s="13" t="s">
        <v>75</v>
      </c>
      <c r="B42" s="33" t="s">
        <v>76</v>
      </c>
      <c r="C42" s="33" t="s">
        <v>13</v>
      </c>
      <c r="D42" s="14">
        <v>225032</v>
      </c>
      <c r="E42" s="15">
        <v>3114.22</v>
      </c>
      <c r="F42" s="16">
        <v>9.9000000000000008E-3</v>
      </c>
      <c r="G42" s="16"/>
    </row>
    <row r="43" spans="1:7" x14ac:dyDescent="0.35">
      <c r="A43" s="13" t="s">
        <v>590</v>
      </c>
      <c r="B43" s="33" t="s">
        <v>591</v>
      </c>
      <c r="C43" s="33" t="s">
        <v>55</v>
      </c>
      <c r="D43" s="14">
        <v>287434</v>
      </c>
      <c r="E43" s="15">
        <v>3113.2</v>
      </c>
      <c r="F43" s="16">
        <v>9.9000000000000008E-3</v>
      </c>
      <c r="G43" s="16"/>
    </row>
    <row r="44" spans="1:7" x14ac:dyDescent="0.35">
      <c r="A44" s="13" t="s">
        <v>569</v>
      </c>
      <c r="B44" s="33" t="s">
        <v>570</v>
      </c>
      <c r="C44" s="33" t="s">
        <v>100</v>
      </c>
      <c r="D44" s="14">
        <v>321560</v>
      </c>
      <c r="E44" s="15">
        <v>3076.36</v>
      </c>
      <c r="F44" s="16">
        <v>9.7999999999999997E-3</v>
      </c>
      <c r="G44" s="16"/>
    </row>
    <row r="45" spans="1:7" x14ac:dyDescent="0.35">
      <c r="A45" s="13" t="s">
        <v>548</v>
      </c>
      <c r="B45" s="33" t="s">
        <v>549</v>
      </c>
      <c r="C45" s="33" t="s">
        <v>39</v>
      </c>
      <c r="D45" s="14">
        <v>20353</v>
      </c>
      <c r="E45" s="15">
        <v>3023.85</v>
      </c>
      <c r="F45" s="16">
        <v>9.5999999999999992E-3</v>
      </c>
      <c r="G45" s="16"/>
    </row>
    <row r="46" spans="1:7" x14ac:dyDescent="0.35">
      <c r="A46" s="13" t="s">
        <v>650</v>
      </c>
      <c r="B46" s="33" t="s">
        <v>651</v>
      </c>
      <c r="C46" s="33" t="s">
        <v>114</v>
      </c>
      <c r="D46" s="14">
        <v>373603</v>
      </c>
      <c r="E46" s="15">
        <v>2946.42</v>
      </c>
      <c r="F46" s="16">
        <v>9.4000000000000004E-3</v>
      </c>
      <c r="G46" s="16"/>
    </row>
    <row r="47" spans="1:7" x14ac:dyDescent="0.35">
      <c r="A47" s="13" t="s">
        <v>932</v>
      </c>
      <c r="B47" s="33" t="s">
        <v>933</v>
      </c>
      <c r="C47" s="33" t="s">
        <v>523</v>
      </c>
      <c r="D47" s="14">
        <v>157885</v>
      </c>
      <c r="E47" s="15">
        <v>2863.09</v>
      </c>
      <c r="F47" s="16">
        <v>9.1000000000000004E-3</v>
      </c>
      <c r="G47" s="16"/>
    </row>
    <row r="48" spans="1:7" x14ac:dyDescent="0.35">
      <c r="A48" s="13" t="s">
        <v>519</v>
      </c>
      <c r="B48" s="33" t="s">
        <v>520</v>
      </c>
      <c r="C48" s="33" t="s">
        <v>55</v>
      </c>
      <c r="D48" s="14">
        <v>223718</v>
      </c>
      <c r="E48" s="15">
        <v>2830.48</v>
      </c>
      <c r="F48" s="16">
        <v>8.9999999999999993E-3</v>
      </c>
      <c r="G48" s="16"/>
    </row>
    <row r="49" spans="1:7" x14ac:dyDescent="0.35">
      <c r="A49" s="13" t="s">
        <v>581</v>
      </c>
      <c r="B49" s="33" t="s">
        <v>582</v>
      </c>
      <c r="C49" s="33" t="s">
        <v>583</v>
      </c>
      <c r="D49" s="14">
        <v>692818</v>
      </c>
      <c r="E49" s="15">
        <v>2779.24</v>
      </c>
      <c r="F49" s="16">
        <v>8.8000000000000005E-3</v>
      </c>
      <c r="G49" s="16"/>
    </row>
    <row r="50" spans="1:7" x14ac:dyDescent="0.35">
      <c r="A50" s="13" t="s">
        <v>72</v>
      </c>
      <c r="B50" s="33" t="s">
        <v>73</v>
      </c>
      <c r="C50" s="33" t="s">
        <v>74</v>
      </c>
      <c r="D50" s="14">
        <v>293414</v>
      </c>
      <c r="E50" s="15">
        <v>2765.87</v>
      </c>
      <c r="F50" s="16">
        <v>8.8000000000000005E-3</v>
      </c>
      <c r="G50" s="16"/>
    </row>
    <row r="51" spans="1:7" x14ac:dyDescent="0.35">
      <c r="A51" s="13" t="s">
        <v>538</v>
      </c>
      <c r="B51" s="33" t="s">
        <v>539</v>
      </c>
      <c r="C51" s="33" t="s">
        <v>63</v>
      </c>
      <c r="D51" s="14">
        <v>119113</v>
      </c>
      <c r="E51" s="15">
        <v>2741.86</v>
      </c>
      <c r="F51" s="16">
        <v>8.6999999999999994E-3</v>
      </c>
      <c r="G51" s="16"/>
    </row>
    <row r="52" spans="1:7" x14ac:dyDescent="0.35">
      <c r="A52" s="13" t="s">
        <v>1524</v>
      </c>
      <c r="B52" s="33" t="s">
        <v>1525</v>
      </c>
      <c r="C52" s="33" t="s">
        <v>556</v>
      </c>
      <c r="D52" s="14">
        <v>172872</v>
      </c>
      <c r="E52" s="15">
        <v>2701.3</v>
      </c>
      <c r="F52" s="16">
        <v>8.6E-3</v>
      </c>
      <c r="G52" s="16"/>
    </row>
    <row r="53" spans="1:7" x14ac:dyDescent="0.35">
      <c r="A53" s="13" t="s">
        <v>577</v>
      </c>
      <c r="B53" s="33" t="s">
        <v>578</v>
      </c>
      <c r="C53" s="33" t="s">
        <v>501</v>
      </c>
      <c r="D53" s="14">
        <v>224677</v>
      </c>
      <c r="E53" s="15">
        <v>2664.22</v>
      </c>
      <c r="F53" s="16">
        <v>8.5000000000000006E-3</v>
      </c>
      <c r="G53" s="16"/>
    </row>
    <row r="54" spans="1:7" x14ac:dyDescent="0.35">
      <c r="A54" s="13" t="s">
        <v>606</v>
      </c>
      <c r="B54" s="33" t="s">
        <v>607</v>
      </c>
      <c r="C54" s="33" t="s">
        <v>562</v>
      </c>
      <c r="D54" s="14">
        <v>360786</v>
      </c>
      <c r="E54" s="15">
        <v>2616.42</v>
      </c>
      <c r="F54" s="16">
        <v>8.3000000000000001E-3</v>
      </c>
      <c r="G54" s="16"/>
    </row>
    <row r="55" spans="1:7" x14ac:dyDescent="0.35">
      <c r="A55" s="13" t="s">
        <v>40</v>
      </c>
      <c r="B55" s="33" t="s">
        <v>41</v>
      </c>
      <c r="C55" s="33" t="s">
        <v>22</v>
      </c>
      <c r="D55" s="14">
        <v>568278</v>
      </c>
      <c r="E55" s="15">
        <v>2493.3200000000002</v>
      </c>
      <c r="F55" s="16">
        <v>7.9000000000000008E-3</v>
      </c>
      <c r="G55" s="16"/>
    </row>
    <row r="56" spans="1:7" x14ac:dyDescent="0.35">
      <c r="A56" s="13" t="s">
        <v>66</v>
      </c>
      <c r="B56" s="33" t="s">
        <v>67</v>
      </c>
      <c r="C56" s="33" t="s">
        <v>39</v>
      </c>
      <c r="D56" s="14">
        <v>63704</v>
      </c>
      <c r="E56" s="15">
        <v>2465.15</v>
      </c>
      <c r="F56" s="16">
        <v>7.7999999999999996E-3</v>
      </c>
      <c r="G56" s="16"/>
    </row>
    <row r="57" spans="1:7" x14ac:dyDescent="0.35">
      <c r="A57" s="13" t="s">
        <v>98</v>
      </c>
      <c r="B57" s="33" t="s">
        <v>99</v>
      </c>
      <c r="C57" s="33" t="s">
        <v>100</v>
      </c>
      <c r="D57" s="14">
        <v>89716</v>
      </c>
      <c r="E57" s="15">
        <v>2428.6999999999998</v>
      </c>
      <c r="F57" s="16">
        <v>7.7000000000000002E-3</v>
      </c>
      <c r="G57" s="16"/>
    </row>
    <row r="58" spans="1:7" x14ac:dyDescent="0.35">
      <c r="A58" s="13" t="s">
        <v>110</v>
      </c>
      <c r="B58" s="33" t="s">
        <v>111</v>
      </c>
      <c r="C58" s="33" t="s">
        <v>52</v>
      </c>
      <c r="D58" s="14">
        <v>261161</v>
      </c>
      <c r="E58" s="15">
        <v>2414.96</v>
      </c>
      <c r="F58" s="16">
        <v>7.7000000000000002E-3</v>
      </c>
      <c r="G58" s="16"/>
    </row>
    <row r="59" spans="1:7" x14ac:dyDescent="0.35">
      <c r="A59" s="13" t="s">
        <v>557</v>
      </c>
      <c r="B59" s="33" t="s">
        <v>558</v>
      </c>
      <c r="C59" s="33" t="s">
        <v>559</v>
      </c>
      <c r="D59" s="14">
        <v>1127674</v>
      </c>
      <c r="E59" s="15">
        <v>2380.52</v>
      </c>
      <c r="F59" s="16">
        <v>7.6E-3</v>
      </c>
      <c r="G59" s="16"/>
    </row>
    <row r="60" spans="1:7" x14ac:dyDescent="0.35">
      <c r="A60" s="13" t="s">
        <v>56</v>
      </c>
      <c r="B60" s="33" t="s">
        <v>57</v>
      </c>
      <c r="C60" s="33" t="s">
        <v>29</v>
      </c>
      <c r="D60" s="14">
        <v>18638</v>
      </c>
      <c r="E60" s="15">
        <v>2362.7399999999998</v>
      </c>
      <c r="F60" s="16">
        <v>7.4999999999999997E-3</v>
      </c>
      <c r="G60" s="16"/>
    </row>
    <row r="61" spans="1:7" x14ac:dyDescent="0.35">
      <c r="A61" s="13" t="s">
        <v>633</v>
      </c>
      <c r="B61" s="33" t="s">
        <v>634</v>
      </c>
      <c r="C61" s="33" t="s">
        <v>537</v>
      </c>
      <c r="D61" s="14">
        <v>143692</v>
      </c>
      <c r="E61" s="15">
        <v>2283.27</v>
      </c>
      <c r="F61" s="16">
        <v>7.3000000000000001E-3</v>
      </c>
      <c r="G61" s="16"/>
    </row>
    <row r="62" spans="1:7" x14ac:dyDescent="0.35">
      <c r="A62" s="13" t="s">
        <v>2488</v>
      </c>
      <c r="B62" s="33" t="s">
        <v>2489</v>
      </c>
      <c r="C62" s="33" t="s">
        <v>74</v>
      </c>
      <c r="D62" s="14">
        <v>191266</v>
      </c>
      <c r="E62" s="15">
        <v>2275.4899999999998</v>
      </c>
      <c r="F62" s="16">
        <v>7.1999999999999998E-3</v>
      </c>
      <c r="G62" s="16"/>
    </row>
    <row r="63" spans="1:7" x14ac:dyDescent="0.35">
      <c r="A63" s="13" t="s">
        <v>675</v>
      </c>
      <c r="B63" s="33" t="s">
        <v>676</v>
      </c>
      <c r="C63" s="33" t="s">
        <v>100</v>
      </c>
      <c r="D63" s="14">
        <v>83654</v>
      </c>
      <c r="E63" s="15">
        <v>2257.4899999999998</v>
      </c>
      <c r="F63" s="16">
        <v>7.1999999999999998E-3</v>
      </c>
      <c r="G63" s="16"/>
    </row>
    <row r="64" spans="1:7" x14ac:dyDescent="0.35">
      <c r="A64" s="13" t="s">
        <v>586</v>
      </c>
      <c r="B64" s="33" t="s">
        <v>587</v>
      </c>
      <c r="C64" s="33" t="s">
        <v>89</v>
      </c>
      <c r="D64" s="14">
        <v>83521</v>
      </c>
      <c r="E64" s="15">
        <v>2223.08</v>
      </c>
      <c r="F64" s="16">
        <v>7.1000000000000004E-3</v>
      </c>
      <c r="G64" s="16"/>
    </row>
    <row r="65" spans="1:7" x14ac:dyDescent="0.35">
      <c r="A65" s="13" t="s">
        <v>1507</v>
      </c>
      <c r="B65" s="33" t="s">
        <v>1508</v>
      </c>
      <c r="C65" s="33" t="s">
        <v>562</v>
      </c>
      <c r="D65" s="14">
        <v>453746</v>
      </c>
      <c r="E65" s="15">
        <v>2219.73</v>
      </c>
      <c r="F65" s="16">
        <v>7.1000000000000004E-3</v>
      </c>
      <c r="G65" s="16"/>
    </row>
    <row r="66" spans="1:7" x14ac:dyDescent="0.35">
      <c r="A66" s="13" t="s">
        <v>656</v>
      </c>
      <c r="B66" s="33" t="s">
        <v>657</v>
      </c>
      <c r="C66" s="33" t="s">
        <v>44</v>
      </c>
      <c r="D66" s="14">
        <v>1874618</v>
      </c>
      <c r="E66" s="15">
        <v>2207.9299999999998</v>
      </c>
      <c r="F66" s="16">
        <v>7.0000000000000001E-3</v>
      </c>
      <c r="G66" s="16"/>
    </row>
    <row r="67" spans="1:7" x14ac:dyDescent="0.35">
      <c r="A67" s="13" t="s">
        <v>1752</v>
      </c>
      <c r="B67" s="33" t="s">
        <v>1753</v>
      </c>
      <c r="C67" s="33" t="s">
        <v>717</v>
      </c>
      <c r="D67" s="14">
        <v>1010778</v>
      </c>
      <c r="E67" s="15">
        <v>2154.4699999999998</v>
      </c>
      <c r="F67" s="16">
        <v>6.8999999999999999E-3</v>
      </c>
      <c r="G67" s="16"/>
    </row>
    <row r="68" spans="1:7" x14ac:dyDescent="0.35">
      <c r="A68" s="13" t="s">
        <v>533</v>
      </c>
      <c r="B68" s="33" t="s">
        <v>534</v>
      </c>
      <c r="C68" s="33" t="s">
        <v>501</v>
      </c>
      <c r="D68" s="14">
        <v>156681</v>
      </c>
      <c r="E68" s="15">
        <v>2127.41</v>
      </c>
      <c r="F68" s="16">
        <v>6.7999999999999996E-3</v>
      </c>
      <c r="G68" s="16"/>
    </row>
    <row r="69" spans="1:7" x14ac:dyDescent="0.35">
      <c r="A69" s="13" t="s">
        <v>96</v>
      </c>
      <c r="B69" s="33" t="s">
        <v>97</v>
      </c>
      <c r="C69" s="33" t="s">
        <v>74</v>
      </c>
      <c r="D69" s="14">
        <v>192448</v>
      </c>
      <c r="E69" s="15">
        <v>2101.44</v>
      </c>
      <c r="F69" s="16">
        <v>6.7000000000000002E-3</v>
      </c>
      <c r="G69" s="16"/>
    </row>
    <row r="70" spans="1:7" x14ac:dyDescent="0.35">
      <c r="A70" s="13" t="s">
        <v>493</v>
      </c>
      <c r="B70" s="33" t="s">
        <v>494</v>
      </c>
      <c r="C70" s="33" t="s">
        <v>55</v>
      </c>
      <c r="D70" s="14">
        <v>61519</v>
      </c>
      <c r="E70" s="15">
        <v>2063.04</v>
      </c>
      <c r="F70" s="16">
        <v>6.6E-3</v>
      </c>
      <c r="G70" s="16"/>
    </row>
    <row r="71" spans="1:7" x14ac:dyDescent="0.35">
      <c r="A71" s="13" t="s">
        <v>658</v>
      </c>
      <c r="B71" s="33" t="s">
        <v>659</v>
      </c>
      <c r="C71" s="33" t="s">
        <v>559</v>
      </c>
      <c r="D71" s="14">
        <v>407292</v>
      </c>
      <c r="E71" s="15">
        <v>2058.0500000000002</v>
      </c>
      <c r="F71" s="16">
        <v>6.4999999999999997E-3</v>
      </c>
      <c r="G71" s="16"/>
    </row>
    <row r="72" spans="1:7" x14ac:dyDescent="0.35">
      <c r="A72" s="13" t="s">
        <v>1742</v>
      </c>
      <c r="B72" s="33" t="s">
        <v>1743</v>
      </c>
      <c r="C72" s="33" t="s">
        <v>55</v>
      </c>
      <c r="D72" s="14">
        <v>248364</v>
      </c>
      <c r="E72" s="15">
        <v>2048.38</v>
      </c>
      <c r="F72" s="16">
        <v>6.4999999999999997E-3</v>
      </c>
      <c r="G72" s="16"/>
    </row>
    <row r="73" spans="1:7" x14ac:dyDescent="0.35">
      <c r="A73" s="13" t="s">
        <v>1047</v>
      </c>
      <c r="B73" s="33" t="s">
        <v>1048</v>
      </c>
      <c r="C73" s="33" t="s">
        <v>1012</v>
      </c>
      <c r="D73" s="14">
        <v>299738</v>
      </c>
      <c r="E73" s="15">
        <v>1999.4</v>
      </c>
      <c r="F73" s="16">
        <v>6.4000000000000003E-3</v>
      </c>
      <c r="G73" s="16"/>
    </row>
    <row r="74" spans="1:7" x14ac:dyDescent="0.35">
      <c r="A74" s="13" t="s">
        <v>621</v>
      </c>
      <c r="B74" s="33" t="s">
        <v>622</v>
      </c>
      <c r="C74" s="33" t="s">
        <v>103</v>
      </c>
      <c r="D74" s="14">
        <v>118968</v>
      </c>
      <c r="E74" s="15">
        <v>1973.2</v>
      </c>
      <c r="F74" s="16">
        <v>6.3E-3</v>
      </c>
      <c r="G74" s="16"/>
    </row>
    <row r="75" spans="1:7" x14ac:dyDescent="0.35">
      <c r="A75" s="13" t="s">
        <v>550</v>
      </c>
      <c r="B75" s="33" t="s">
        <v>551</v>
      </c>
      <c r="C75" s="33" t="s">
        <v>60</v>
      </c>
      <c r="D75" s="14">
        <v>83499</v>
      </c>
      <c r="E75" s="15">
        <v>1952.29</v>
      </c>
      <c r="F75" s="16">
        <v>6.1999999999999998E-3</v>
      </c>
      <c r="G75" s="16"/>
    </row>
    <row r="76" spans="1:7" x14ac:dyDescent="0.35">
      <c r="A76" s="13" t="s">
        <v>544</v>
      </c>
      <c r="B76" s="33" t="s">
        <v>545</v>
      </c>
      <c r="C76" s="33" t="s">
        <v>63</v>
      </c>
      <c r="D76" s="14">
        <v>126975</v>
      </c>
      <c r="E76" s="15">
        <v>1941.32</v>
      </c>
      <c r="F76" s="16">
        <v>6.1999999999999998E-3</v>
      </c>
      <c r="G76" s="16"/>
    </row>
    <row r="77" spans="1:7" x14ac:dyDescent="0.35">
      <c r="A77" s="13" t="s">
        <v>677</v>
      </c>
      <c r="B77" s="33" t="s">
        <v>678</v>
      </c>
      <c r="C77" s="33" t="s">
        <v>562</v>
      </c>
      <c r="D77" s="14">
        <v>50202</v>
      </c>
      <c r="E77" s="15">
        <v>1932.88</v>
      </c>
      <c r="F77" s="16">
        <v>6.1999999999999998E-3</v>
      </c>
      <c r="G77" s="16"/>
    </row>
    <row r="78" spans="1:7" x14ac:dyDescent="0.35">
      <c r="A78" s="13" t="s">
        <v>1104</v>
      </c>
      <c r="B78" s="33" t="s">
        <v>1105</v>
      </c>
      <c r="C78" s="33" t="s">
        <v>32</v>
      </c>
      <c r="D78" s="14">
        <v>152495</v>
      </c>
      <c r="E78" s="15">
        <v>1929.37</v>
      </c>
      <c r="F78" s="16">
        <v>6.1000000000000004E-3</v>
      </c>
      <c r="G78" s="16"/>
    </row>
    <row r="79" spans="1:7" x14ac:dyDescent="0.35">
      <c r="A79" s="13" t="s">
        <v>567</v>
      </c>
      <c r="B79" s="33" t="s">
        <v>568</v>
      </c>
      <c r="C79" s="33" t="s">
        <v>13</v>
      </c>
      <c r="D79" s="14">
        <v>1190992</v>
      </c>
      <c r="E79" s="15">
        <v>1874.26</v>
      </c>
      <c r="F79" s="16">
        <v>6.0000000000000001E-3</v>
      </c>
      <c r="G79" s="16"/>
    </row>
    <row r="80" spans="1:7" x14ac:dyDescent="0.35">
      <c r="A80" s="13" t="s">
        <v>512</v>
      </c>
      <c r="B80" s="33" t="s">
        <v>513</v>
      </c>
      <c r="C80" s="33" t="s">
        <v>39</v>
      </c>
      <c r="D80" s="14">
        <v>242017</v>
      </c>
      <c r="E80" s="15">
        <v>1720.5</v>
      </c>
      <c r="F80" s="16">
        <v>5.4999999999999997E-3</v>
      </c>
      <c r="G80" s="16"/>
    </row>
    <row r="81" spans="1:7" x14ac:dyDescent="0.35">
      <c r="A81" s="13" t="s">
        <v>679</v>
      </c>
      <c r="B81" s="33" t="s">
        <v>680</v>
      </c>
      <c r="C81" s="33" t="s">
        <v>501</v>
      </c>
      <c r="D81" s="14">
        <v>38157</v>
      </c>
      <c r="E81" s="15">
        <v>1702.57</v>
      </c>
      <c r="F81" s="16">
        <v>5.4000000000000003E-3</v>
      </c>
      <c r="G81" s="16"/>
    </row>
    <row r="82" spans="1:7" x14ac:dyDescent="0.35">
      <c r="A82" s="13" t="s">
        <v>1084</v>
      </c>
      <c r="B82" s="33" t="s">
        <v>1085</v>
      </c>
      <c r="C82" s="33" t="s">
        <v>63</v>
      </c>
      <c r="D82" s="14">
        <v>56722</v>
      </c>
      <c r="E82" s="15">
        <v>1698.2</v>
      </c>
      <c r="F82" s="16">
        <v>5.4000000000000003E-3</v>
      </c>
      <c r="G82" s="16"/>
    </row>
    <row r="83" spans="1:7" x14ac:dyDescent="0.35">
      <c r="A83" s="13" t="s">
        <v>528</v>
      </c>
      <c r="B83" s="33" t="s">
        <v>529</v>
      </c>
      <c r="C83" s="33" t="s">
        <v>501</v>
      </c>
      <c r="D83" s="14">
        <v>122158</v>
      </c>
      <c r="E83" s="15">
        <v>1696.9</v>
      </c>
      <c r="F83" s="16">
        <v>5.4000000000000003E-3</v>
      </c>
      <c r="G83" s="16"/>
    </row>
    <row r="84" spans="1:7" x14ac:dyDescent="0.35">
      <c r="A84" s="13" t="s">
        <v>1501</v>
      </c>
      <c r="B84" s="33" t="s">
        <v>1502</v>
      </c>
      <c r="C84" s="33" t="s">
        <v>537</v>
      </c>
      <c r="D84" s="14">
        <v>226127</v>
      </c>
      <c r="E84" s="15">
        <v>1662.15</v>
      </c>
      <c r="F84" s="16">
        <v>5.3E-3</v>
      </c>
      <c r="G84" s="16"/>
    </row>
    <row r="85" spans="1:7" x14ac:dyDescent="0.35">
      <c r="A85" s="13" t="s">
        <v>623</v>
      </c>
      <c r="B85" s="33" t="s">
        <v>624</v>
      </c>
      <c r="C85" s="33" t="s">
        <v>103</v>
      </c>
      <c r="D85" s="14">
        <v>92703</v>
      </c>
      <c r="E85" s="15">
        <v>1604.69</v>
      </c>
      <c r="F85" s="16">
        <v>5.1000000000000004E-3</v>
      </c>
      <c r="G85" s="16"/>
    </row>
    <row r="86" spans="1:7" x14ac:dyDescent="0.35">
      <c r="A86" s="13" t="s">
        <v>524</v>
      </c>
      <c r="B86" s="33" t="s">
        <v>525</v>
      </c>
      <c r="C86" s="33" t="s">
        <v>55</v>
      </c>
      <c r="D86" s="14">
        <v>91971</v>
      </c>
      <c r="E86" s="15">
        <v>1591.83</v>
      </c>
      <c r="F86" s="16">
        <v>5.1000000000000004E-3</v>
      </c>
      <c r="G86" s="16"/>
    </row>
    <row r="87" spans="1:7" x14ac:dyDescent="0.35">
      <c r="A87" s="13" t="s">
        <v>2490</v>
      </c>
      <c r="B87" s="33" t="s">
        <v>2491</v>
      </c>
      <c r="C87" s="33" t="s">
        <v>13</v>
      </c>
      <c r="D87" s="14">
        <v>2716797</v>
      </c>
      <c r="E87" s="15">
        <v>1577.37</v>
      </c>
      <c r="F87" s="16">
        <v>5.0000000000000001E-3</v>
      </c>
      <c r="G87" s="16"/>
    </row>
    <row r="88" spans="1:7" x14ac:dyDescent="0.35">
      <c r="A88" s="13" t="s">
        <v>1740</v>
      </c>
      <c r="B88" s="33" t="s">
        <v>1741</v>
      </c>
      <c r="C88" s="33" t="s">
        <v>63</v>
      </c>
      <c r="D88" s="14">
        <v>76488</v>
      </c>
      <c r="E88" s="15">
        <v>1570.68</v>
      </c>
      <c r="F88" s="16">
        <v>5.0000000000000001E-3</v>
      </c>
      <c r="G88" s="16"/>
    </row>
    <row r="89" spans="1:7" x14ac:dyDescent="0.35">
      <c r="A89" s="13" t="s">
        <v>1197</v>
      </c>
      <c r="B89" s="33" t="s">
        <v>1198</v>
      </c>
      <c r="C89" s="33" t="s">
        <v>55</v>
      </c>
      <c r="D89" s="14">
        <v>464352</v>
      </c>
      <c r="E89" s="15">
        <v>1549.08</v>
      </c>
      <c r="F89" s="16">
        <v>4.8999999999999998E-3</v>
      </c>
      <c r="G89" s="16"/>
    </row>
    <row r="90" spans="1:7" x14ac:dyDescent="0.35">
      <c r="A90" s="13" t="s">
        <v>502</v>
      </c>
      <c r="B90" s="33" t="s">
        <v>503</v>
      </c>
      <c r="C90" s="33" t="s">
        <v>63</v>
      </c>
      <c r="D90" s="14">
        <v>85385</v>
      </c>
      <c r="E90" s="15">
        <v>1483.14</v>
      </c>
      <c r="F90" s="16">
        <v>4.7000000000000002E-3</v>
      </c>
      <c r="G90" s="16"/>
    </row>
    <row r="91" spans="1:7" x14ac:dyDescent="0.35">
      <c r="A91" s="13" t="s">
        <v>516</v>
      </c>
      <c r="B91" s="33" t="s">
        <v>517</v>
      </c>
      <c r="C91" s="33" t="s">
        <v>518</v>
      </c>
      <c r="D91" s="14">
        <v>37230</v>
      </c>
      <c r="E91" s="15">
        <v>1437.6</v>
      </c>
      <c r="F91" s="16">
        <v>4.5999999999999999E-3</v>
      </c>
      <c r="G91" s="16"/>
    </row>
    <row r="92" spans="1:7" x14ac:dyDescent="0.35">
      <c r="A92" s="13" t="s">
        <v>546</v>
      </c>
      <c r="B92" s="33" t="s">
        <v>547</v>
      </c>
      <c r="C92" s="33" t="s">
        <v>501</v>
      </c>
      <c r="D92" s="14">
        <v>29947</v>
      </c>
      <c r="E92" s="15">
        <v>1417.39</v>
      </c>
      <c r="F92" s="16">
        <v>4.4999999999999997E-3</v>
      </c>
      <c r="G92" s="16"/>
    </row>
    <row r="93" spans="1:7" x14ac:dyDescent="0.35">
      <c r="A93" s="13" t="s">
        <v>1560</v>
      </c>
      <c r="B93" s="33" t="s">
        <v>1561</v>
      </c>
      <c r="C93" s="33" t="s">
        <v>32</v>
      </c>
      <c r="D93" s="14">
        <v>44025</v>
      </c>
      <c r="E93" s="15">
        <v>1413.29</v>
      </c>
      <c r="F93" s="16">
        <v>4.4999999999999997E-3</v>
      </c>
      <c r="G93" s="16"/>
    </row>
    <row r="94" spans="1:7" x14ac:dyDescent="0.35">
      <c r="A94" s="13" t="s">
        <v>42</v>
      </c>
      <c r="B94" s="33" t="s">
        <v>43</v>
      </c>
      <c r="C94" s="33" t="s">
        <v>44</v>
      </c>
      <c r="D94" s="14">
        <v>560499</v>
      </c>
      <c r="E94" s="15">
        <v>1380.51</v>
      </c>
      <c r="F94" s="16">
        <v>4.4000000000000003E-3</v>
      </c>
      <c r="G94" s="16"/>
    </row>
    <row r="95" spans="1:7" x14ac:dyDescent="0.35">
      <c r="A95" s="13" t="s">
        <v>613</v>
      </c>
      <c r="B95" s="33" t="s">
        <v>614</v>
      </c>
      <c r="C95" s="33" t="s">
        <v>103</v>
      </c>
      <c r="D95" s="14">
        <v>198670</v>
      </c>
      <c r="E95" s="15">
        <v>1378.87</v>
      </c>
      <c r="F95" s="16">
        <v>4.4000000000000003E-3</v>
      </c>
      <c r="G95" s="16"/>
    </row>
    <row r="96" spans="1:7" x14ac:dyDescent="0.35">
      <c r="A96" s="13" t="s">
        <v>671</v>
      </c>
      <c r="B96" s="33" t="s">
        <v>672</v>
      </c>
      <c r="C96" s="33" t="s">
        <v>537</v>
      </c>
      <c r="D96" s="14">
        <v>55591</v>
      </c>
      <c r="E96" s="15">
        <v>1320.95</v>
      </c>
      <c r="F96" s="16">
        <v>4.1999999999999997E-3</v>
      </c>
      <c r="G96" s="16"/>
    </row>
    <row r="97" spans="1:7" x14ac:dyDescent="0.35">
      <c r="A97" s="13" t="s">
        <v>627</v>
      </c>
      <c r="B97" s="33" t="s">
        <v>628</v>
      </c>
      <c r="C97" s="33" t="s">
        <v>100</v>
      </c>
      <c r="D97" s="14">
        <v>97583</v>
      </c>
      <c r="E97" s="15">
        <v>1241.45</v>
      </c>
      <c r="F97" s="16">
        <v>4.0000000000000001E-3</v>
      </c>
      <c r="G97" s="16"/>
    </row>
    <row r="98" spans="1:7" x14ac:dyDescent="0.35">
      <c r="A98" s="13" t="s">
        <v>663</v>
      </c>
      <c r="B98" s="33" t="s">
        <v>664</v>
      </c>
      <c r="C98" s="33" t="s">
        <v>39</v>
      </c>
      <c r="D98" s="14">
        <v>14199</v>
      </c>
      <c r="E98" s="15">
        <v>1137.4100000000001</v>
      </c>
      <c r="F98" s="16">
        <v>3.5999999999999999E-3</v>
      </c>
      <c r="G98" s="16"/>
    </row>
    <row r="99" spans="1:7" x14ac:dyDescent="0.35">
      <c r="A99" s="13" t="s">
        <v>1285</v>
      </c>
      <c r="B99" s="33" t="s">
        <v>1286</v>
      </c>
      <c r="C99" s="33" t="s">
        <v>1012</v>
      </c>
      <c r="D99" s="14">
        <v>88622</v>
      </c>
      <c r="E99" s="15">
        <v>1086.33</v>
      </c>
      <c r="F99" s="16">
        <v>3.5000000000000001E-3</v>
      </c>
      <c r="G99" s="16"/>
    </row>
    <row r="100" spans="1:7" x14ac:dyDescent="0.35">
      <c r="A100" s="13" t="s">
        <v>629</v>
      </c>
      <c r="B100" s="33" t="s">
        <v>630</v>
      </c>
      <c r="C100" s="33" t="s">
        <v>63</v>
      </c>
      <c r="D100" s="14">
        <v>151977</v>
      </c>
      <c r="E100" s="15">
        <v>1080.8599999999999</v>
      </c>
      <c r="F100" s="16">
        <v>3.3999999999999998E-3</v>
      </c>
      <c r="G100" s="16"/>
    </row>
    <row r="101" spans="1:7" x14ac:dyDescent="0.35">
      <c r="A101" s="13" t="s">
        <v>652</v>
      </c>
      <c r="B101" s="33" t="s">
        <v>653</v>
      </c>
      <c r="C101" s="33" t="s">
        <v>63</v>
      </c>
      <c r="D101" s="14">
        <v>46775</v>
      </c>
      <c r="E101" s="15">
        <v>1051.31</v>
      </c>
      <c r="F101" s="16">
        <v>3.3E-3</v>
      </c>
      <c r="G101" s="16"/>
    </row>
    <row r="102" spans="1:7" x14ac:dyDescent="0.35">
      <c r="A102" s="13" t="s">
        <v>82</v>
      </c>
      <c r="B102" s="33" t="s">
        <v>83</v>
      </c>
      <c r="C102" s="33" t="s">
        <v>84</v>
      </c>
      <c r="D102" s="14">
        <v>69399</v>
      </c>
      <c r="E102" s="15">
        <v>1028.22</v>
      </c>
      <c r="F102" s="16">
        <v>3.3E-3</v>
      </c>
      <c r="G102" s="16"/>
    </row>
    <row r="103" spans="1:7" x14ac:dyDescent="0.35">
      <c r="A103" s="13" t="s">
        <v>619</v>
      </c>
      <c r="B103" s="33" t="s">
        <v>620</v>
      </c>
      <c r="C103" s="33" t="s">
        <v>44</v>
      </c>
      <c r="D103" s="14">
        <v>332079</v>
      </c>
      <c r="E103" s="15">
        <v>1002.05</v>
      </c>
      <c r="F103" s="16">
        <v>3.2000000000000002E-3</v>
      </c>
      <c r="G103" s="16"/>
    </row>
    <row r="104" spans="1:7" x14ac:dyDescent="0.35">
      <c r="A104" s="13" t="s">
        <v>673</v>
      </c>
      <c r="B104" s="33" t="s">
        <v>674</v>
      </c>
      <c r="C104" s="33" t="s">
        <v>532</v>
      </c>
      <c r="D104" s="14">
        <v>15668</v>
      </c>
      <c r="E104" s="15">
        <v>940.47</v>
      </c>
      <c r="F104" s="16">
        <v>3.0000000000000001E-3</v>
      </c>
      <c r="G104" s="16"/>
    </row>
    <row r="105" spans="1:7" x14ac:dyDescent="0.35">
      <c r="A105" s="13" t="s">
        <v>926</v>
      </c>
      <c r="B105" s="33" t="s">
        <v>927</v>
      </c>
      <c r="C105" s="33" t="s">
        <v>13</v>
      </c>
      <c r="D105" s="14">
        <v>95765</v>
      </c>
      <c r="E105" s="15">
        <v>917.76</v>
      </c>
      <c r="F105" s="16">
        <v>2.8999999999999998E-3</v>
      </c>
      <c r="G105" s="16"/>
    </row>
    <row r="106" spans="1:7" x14ac:dyDescent="0.35">
      <c r="A106" s="13" t="s">
        <v>1102</v>
      </c>
      <c r="B106" s="33" t="s">
        <v>1103</v>
      </c>
      <c r="C106" s="33" t="s">
        <v>559</v>
      </c>
      <c r="D106" s="14">
        <v>25142</v>
      </c>
      <c r="E106" s="15">
        <v>884.65</v>
      </c>
      <c r="F106" s="16">
        <v>2.8E-3</v>
      </c>
      <c r="G106" s="16"/>
    </row>
    <row r="107" spans="1:7" x14ac:dyDescent="0.35">
      <c r="A107" s="13" t="s">
        <v>981</v>
      </c>
      <c r="B107" s="33" t="s">
        <v>982</v>
      </c>
      <c r="C107" s="33" t="s">
        <v>55</v>
      </c>
      <c r="D107" s="14">
        <v>236323</v>
      </c>
      <c r="E107" s="15">
        <v>884.56</v>
      </c>
      <c r="F107" s="16">
        <v>2.8E-3</v>
      </c>
      <c r="G107" s="16"/>
    </row>
    <row r="108" spans="1:7" x14ac:dyDescent="0.35">
      <c r="A108" s="13" t="s">
        <v>526</v>
      </c>
      <c r="B108" s="33" t="s">
        <v>527</v>
      </c>
      <c r="C108" s="33" t="s">
        <v>55</v>
      </c>
      <c r="D108" s="14">
        <v>301434</v>
      </c>
      <c r="E108" s="15">
        <v>855.92</v>
      </c>
      <c r="F108" s="16">
        <v>2.7000000000000001E-3</v>
      </c>
      <c r="G108" s="16"/>
    </row>
    <row r="109" spans="1:7" x14ac:dyDescent="0.35">
      <c r="A109" s="13" t="s">
        <v>30</v>
      </c>
      <c r="B109" s="33" t="s">
        <v>31</v>
      </c>
      <c r="C109" s="33" t="s">
        <v>32</v>
      </c>
      <c r="D109" s="14">
        <v>21227</v>
      </c>
      <c r="E109" s="15">
        <v>830.65</v>
      </c>
      <c r="F109" s="16">
        <v>2.5999999999999999E-3</v>
      </c>
      <c r="G109" s="16"/>
    </row>
    <row r="110" spans="1:7" x14ac:dyDescent="0.35">
      <c r="A110" s="13" t="s">
        <v>654</v>
      </c>
      <c r="B110" s="33" t="s">
        <v>655</v>
      </c>
      <c r="C110" s="33" t="s">
        <v>13</v>
      </c>
      <c r="D110" s="14">
        <v>1112466</v>
      </c>
      <c r="E110" s="15">
        <v>817.44</v>
      </c>
      <c r="F110" s="16">
        <v>2.5999999999999999E-3</v>
      </c>
      <c r="G110" s="16"/>
    </row>
    <row r="111" spans="1:7" x14ac:dyDescent="0.35">
      <c r="A111" s="13" t="s">
        <v>637</v>
      </c>
      <c r="B111" s="33" t="s">
        <v>638</v>
      </c>
      <c r="C111" s="33" t="s">
        <v>84</v>
      </c>
      <c r="D111" s="14">
        <v>316709</v>
      </c>
      <c r="E111" s="15">
        <v>602.41</v>
      </c>
      <c r="F111" s="16">
        <v>1.9E-3</v>
      </c>
      <c r="G111" s="16"/>
    </row>
    <row r="112" spans="1:7" x14ac:dyDescent="0.35">
      <c r="A112" s="13" t="s">
        <v>631</v>
      </c>
      <c r="B112" s="33" t="s">
        <v>632</v>
      </c>
      <c r="C112" s="33" t="s">
        <v>537</v>
      </c>
      <c r="D112" s="14">
        <v>2556</v>
      </c>
      <c r="E112" s="15">
        <v>269.10000000000002</v>
      </c>
      <c r="F112" s="16">
        <v>8.9999999999999998E-4</v>
      </c>
      <c r="G112" s="16"/>
    </row>
    <row r="113" spans="1:7" x14ac:dyDescent="0.35">
      <c r="A113" s="13" t="s">
        <v>639</v>
      </c>
      <c r="B113" s="33" t="s">
        <v>640</v>
      </c>
      <c r="C113" s="33" t="s">
        <v>532</v>
      </c>
      <c r="D113" s="14">
        <v>83499</v>
      </c>
      <c r="E113" s="15">
        <v>21.81</v>
      </c>
      <c r="F113" s="16">
        <v>1E-4</v>
      </c>
      <c r="G113" s="16"/>
    </row>
    <row r="114" spans="1:7" x14ac:dyDescent="0.35">
      <c r="A114" s="17" t="s">
        <v>120</v>
      </c>
      <c r="B114" s="34"/>
      <c r="C114" s="34"/>
      <c r="D114" s="18"/>
      <c r="E114" s="37">
        <v>308473.62</v>
      </c>
      <c r="F114" s="38">
        <v>0.98170000000000002</v>
      </c>
      <c r="G114" s="21"/>
    </row>
    <row r="115" spans="1:7" x14ac:dyDescent="0.35">
      <c r="A115" s="17"/>
      <c r="B115" s="34"/>
      <c r="C115" s="34"/>
      <c r="D115" s="18"/>
      <c r="E115" s="41"/>
      <c r="F115" s="21"/>
      <c r="G115" s="21"/>
    </row>
    <row r="116" spans="1:7" x14ac:dyDescent="0.35">
      <c r="A116" s="17"/>
      <c r="B116" s="34"/>
      <c r="C116" s="34"/>
      <c r="D116" s="18"/>
      <c r="E116" s="41"/>
      <c r="F116" s="21"/>
      <c r="G116" s="21"/>
    </row>
    <row r="117" spans="1:7" x14ac:dyDescent="0.35">
      <c r="A117" s="17"/>
      <c r="B117" s="34"/>
      <c r="C117" s="34"/>
      <c r="D117" s="18"/>
      <c r="E117" s="41"/>
      <c r="F117" s="21"/>
      <c r="G117" s="21"/>
    </row>
    <row r="118" spans="1:7" x14ac:dyDescent="0.35">
      <c r="A118" s="59" t="s">
        <v>171</v>
      </c>
      <c r="B118" s="34"/>
      <c r="C118" s="34"/>
      <c r="D118" s="18"/>
      <c r="E118" s="41"/>
      <c r="F118" s="21"/>
      <c r="G118" s="21"/>
    </row>
    <row r="119" spans="1:7" x14ac:dyDescent="0.35">
      <c r="A119" s="59" t="s">
        <v>641</v>
      </c>
      <c r="B119" s="33"/>
      <c r="C119" s="33"/>
      <c r="D119" s="14"/>
      <c r="E119" s="15"/>
      <c r="F119" s="16"/>
      <c r="G119" s="16"/>
    </row>
    <row r="120" spans="1:7" x14ac:dyDescent="0.35">
      <c r="A120" s="59" t="s">
        <v>642</v>
      </c>
      <c r="B120" s="33"/>
      <c r="C120" s="33"/>
      <c r="D120" s="14"/>
      <c r="E120" s="15"/>
      <c r="F120" s="16"/>
      <c r="G120" s="16"/>
    </row>
    <row r="121" spans="1:7" x14ac:dyDescent="0.35">
      <c r="A121" s="13" t="s">
        <v>643</v>
      </c>
      <c r="B121" s="33" t="s">
        <v>644</v>
      </c>
      <c r="C121" s="33" t="s">
        <v>39</v>
      </c>
      <c r="D121" s="14">
        <v>396980</v>
      </c>
      <c r="E121" s="15">
        <v>40.78</v>
      </c>
      <c r="F121" s="16">
        <v>1E-4</v>
      </c>
      <c r="G121" s="16">
        <v>6.3299999999999995E-2</v>
      </c>
    </row>
    <row r="122" spans="1:7" x14ac:dyDescent="0.35">
      <c r="A122" s="17" t="s">
        <v>120</v>
      </c>
      <c r="B122" s="34"/>
      <c r="C122" s="34"/>
      <c r="D122" s="18"/>
      <c r="E122" s="37">
        <v>40.78</v>
      </c>
      <c r="F122" s="38">
        <v>1E-4</v>
      </c>
      <c r="G122" s="21"/>
    </row>
    <row r="123" spans="1:7" x14ac:dyDescent="0.35">
      <c r="A123" s="24" t="s">
        <v>121</v>
      </c>
      <c r="B123" s="35"/>
      <c r="C123" s="35"/>
      <c r="D123" s="25"/>
      <c r="E123" s="30">
        <v>308514.40000000002</v>
      </c>
      <c r="F123" s="31">
        <v>0.98180000000000001</v>
      </c>
      <c r="G123" s="21"/>
    </row>
    <row r="124" spans="1:7" x14ac:dyDescent="0.35">
      <c r="A124" s="13"/>
      <c r="B124" s="33"/>
      <c r="C124" s="33"/>
      <c r="D124" s="14"/>
      <c r="E124" s="15"/>
      <c r="F124" s="16"/>
      <c r="G124" s="16"/>
    </row>
    <row r="125" spans="1:7" x14ac:dyDescent="0.35">
      <c r="A125" s="13"/>
      <c r="B125" s="33"/>
      <c r="C125" s="33"/>
      <c r="D125" s="14"/>
      <c r="E125" s="15"/>
      <c r="F125" s="16"/>
      <c r="G125" s="16"/>
    </row>
    <row r="126" spans="1:7" x14ac:dyDescent="0.35">
      <c r="A126" s="17" t="s">
        <v>262</v>
      </c>
      <c r="B126" s="33"/>
      <c r="C126" s="33"/>
      <c r="D126" s="14"/>
      <c r="E126" s="15"/>
      <c r="F126" s="16"/>
      <c r="G126" s="16"/>
    </row>
    <row r="127" spans="1:7" x14ac:dyDescent="0.35">
      <c r="A127" s="13" t="s">
        <v>263</v>
      </c>
      <c r="B127" s="33"/>
      <c r="C127" s="33"/>
      <c r="D127" s="14"/>
      <c r="E127" s="15">
        <v>7017.16</v>
      </c>
      <c r="F127" s="16">
        <v>2.23E-2</v>
      </c>
      <c r="G127" s="16">
        <v>4.9306000000000003E-2</v>
      </c>
    </row>
    <row r="128" spans="1:7" x14ac:dyDescent="0.35">
      <c r="A128" s="17" t="s">
        <v>120</v>
      </c>
      <c r="B128" s="34"/>
      <c r="C128" s="34"/>
      <c r="D128" s="18"/>
      <c r="E128" s="37">
        <v>7017.16</v>
      </c>
      <c r="F128" s="38">
        <v>2.23E-2</v>
      </c>
      <c r="G128" s="21"/>
    </row>
    <row r="129" spans="1:7" x14ac:dyDescent="0.35">
      <c r="A129" s="13"/>
      <c r="B129" s="33"/>
      <c r="C129" s="33"/>
      <c r="D129" s="14"/>
      <c r="E129" s="15"/>
      <c r="F129" s="16"/>
      <c r="G129" s="16"/>
    </row>
    <row r="130" spans="1:7" x14ac:dyDescent="0.35">
      <c r="A130" s="24" t="s">
        <v>121</v>
      </c>
      <c r="B130" s="35"/>
      <c r="C130" s="35"/>
      <c r="D130" s="25"/>
      <c r="E130" s="19">
        <v>7017.16</v>
      </c>
      <c r="F130" s="20">
        <v>2.23E-2</v>
      </c>
      <c r="G130" s="21"/>
    </row>
    <row r="131" spans="1:7" x14ac:dyDescent="0.35">
      <c r="A131" s="13" t="s">
        <v>264</v>
      </c>
      <c r="B131" s="33"/>
      <c r="C131" s="33"/>
      <c r="D131" s="14"/>
      <c r="E131" s="15">
        <v>1.8958241</v>
      </c>
      <c r="F131" s="16">
        <v>6.0000000000000002E-6</v>
      </c>
      <c r="G131" s="16"/>
    </row>
    <row r="132" spans="1:7" x14ac:dyDescent="0.35">
      <c r="A132" s="13" t="s">
        <v>265</v>
      </c>
      <c r="B132" s="33"/>
      <c r="C132" s="33"/>
      <c r="D132" s="14"/>
      <c r="E132" s="26">
        <v>-1287.2558240999999</v>
      </c>
      <c r="F132" s="27">
        <v>-4.1060000000000003E-3</v>
      </c>
      <c r="G132" s="16">
        <v>4.9306000000000003E-2</v>
      </c>
    </row>
    <row r="133" spans="1:7" x14ac:dyDescent="0.35">
      <c r="A133" s="28" t="s">
        <v>266</v>
      </c>
      <c r="B133" s="36"/>
      <c r="C133" s="36"/>
      <c r="D133" s="29"/>
      <c r="E133" s="30">
        <v>314246.2</v>
      </c>
      <c r="F133" s="31">
        <v>1</v>
      </c>
      <c r="G133" s="31"/>
    </row>
    <row r="138" spans="1:7" x14ac:dyDescent="0.35">
      <c r="A138" s="1" t="s">
        <v>269</v>
      </c>
    </row>
    <row r="139" spans="1:7" x14ac:dyDescent="0.35">
      <c r="A139" s="48" t="s">
        <v>270</v>
      </c>
      <c r="B139" s="3" t="s">
        <v>248</v>
      </c>
    </row>
    <row r="140" spans="1:7" x14ac:dyDescent="0.35">
      <c r="A140" t="s">
        <v>271</v>
      </c>
    </row>
    <row r="141" spans="1:7" x14ac:dyDescent="0.35">
      <c r="A141" t="s">
        <v>272</v>
      </c>
      <c r="B141" t="s">
        <v>273</v>
      </c>
      <c r="C141" t="s">
        <v>273</v>
      </c>
    </row>
    <row r="142" spans="1:7" x14ac:dyDescent="0.35">
      <c r="B142" s="49">
        <v>46052</v>
      </c>
      <c r="C142" s="49">
        <v>46080</v>
      </c>
    </row>
    <row r="143" spans="1:7" x14ac:dyDescent="0.35">
      <c r="A143" t="s">
        <v>274</v>
      </c>
      <c r="B143">
        <v>15.6408</v>
      </c>
      <c r="C143">
        <v>15.633599999999999</v>
      </c>
    </row>
    <row r="144" spans="1:7" x14ac:dyDescent="0.35">
      <c r="A144" t="s">
        <v>275</v>
      </c>
      <c r="B144">
        <v>15.6408</v>
      </c>
      <c r="C144">
        <v>15.633599999999999</v>
      </c>
    </row>
    <row r="145" spans="1:4" x14ac:dyDescent="0.35">
      <c r="A145" t="s">
        <v>276</v>
      </c>
      <c r="B145">
        <v>15.0914</v>
      </c>
      <c r="C145">
        <v>15.0677</v>
      </c>
    </row>
    <row r="146" spans="1:4" x14ac:dyDescent="0.35">
      <c r="A146" t="s">
        <v>277</v>
      </c>
      <c r="B146">
        <v>15.0914</v>
      </c>
      <c r="C146">
        <v>15.0677</v>
      </c>
    </row>
    <row r="148" spans="1:4" x14ac:dyDescent="0.35">
      <c r="A148" t="s">
        <v>278</v>
      </c>
      <c r="B148" s="3" t="s">
        <v>248</v>
      </c>
    </row>
    <row r="149" spans="1:4" x14ac:dyDescent="0.35">
      <c r="A149" t="s">
        <v>279</v>
      </c>
      <c r="B149" s="3" t="s">
        <v>248</v>
      </c>
    </row>
    <row r="150" spans="1:4" ht="29" customHeight="1" x14ac:dyDescent="0.35">
      <c r="A150" s="48" t="s">
        <v>280</v>
      </c>
      <c r="B150" s="3" t="s">
        <v>248</v>
      </c>
    </row>
    <row r="151" spans="1:4" ht="29" customHeight="1" x14ac:dyDescent="0.35">
      <c r="A151" s="48" t="s">
        <v>281</v>
      </c>
      <c r="B151" s="3" t="s">
        <v>248</v>
      </c>
    </row>
    <row r="152" spans="1:4" x14ac:dyDescent="0.35">
      <c r="A152" t="s">
        <v>283</v>
      </c>
      <c r="B152" s="50">
        <v>0.38879999999999998</v>
      </c>
    </row>
    <row r="153" spans="1:4" ht="43.5" customHeight="1" x14ac:dyDescent="0.35">
      <c r="A153" s="48" t="s">
        <v>284</v>
      </c>
      <c r="B153" s="3" t="s">
        <v>248</v>
      </c>
    </row>
    <row r="154" spans="1:4" x14ac:dyDescent="0.35">
      <c r="B154" s="3"/>
    </row>
    <row r="155" spans="1:4" ht="29" customHeight="1" x14ac:dyDescent="0.35">
      <c r="A155" s="48" t="s">
        <v>285</v>
      </c>
      <c r="B155" s="3" t="s">
        <v>248</v>
      </c>
    </row>
    <row r="156" spans="1:4" ht="29" customHeight="1" x14ac:dyDescent="0.35">
      <c r="A156" s="48" t="s">
        <v>286</v>
      </c>
      <c r="B156" t="s">
        <v>248</v>
      </c>
    </row>
    <row r="157" spans="1:4" ht="29" customHeight="1" x14ac:dyDescent="0.35">
      <c r="A157" s="48" t="s">
        <v>287</v>
      </c>
      <c r="B157" s="3" t="s">
        <v>248</v>
      </c>
    </row>
    <row r="158" spans="1:4" ht="29" customHeight="1" x14ac:dyDescent="0.35">
      <c r="A158" s="48" t="s">
        <v>288</v>
      </c>
      <c r="B158" s="3" t="s">
        <v>248</v>
      </c>
    </row>
    <row r="160" spans="1:4" ht="70" customHeight="1" x14ac:dyDescent="0.35">
      <c r="A160" s="75" t="s">
        <v>298</v>
      </c>
      <c r="B160" s="75" t="s">
        <v>299</v>
      </c>
      <c r="C160" s="75" t="s">
        <v>300</v>
      </c>
      <c r="D160" s="75" t="s">
        <v>301</v>
      </c>
    </row>
    <row r="161" spans="1:4" ht="70" customHeight="1" x14ac:dyDescent="0.35">
      <c r="A161" s="75" t="s">
        <v>2492</v>
      </c>
      <c r="B161" s="75"/>
      <c r="C161" s="75" t="s">
        <v>2493</v>
      </c>
      <c r="D161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96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2494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2495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21979</v>
      </c>
      <c r="E8" s="15">
        <v>195.12</v>
      </c>
      <c r="F8" s="16">
        <v>0.1179</v>
      </c>
      <c r="G8" s="16"/>
    </row>
    <row r="9" spans="1:8" x14ac:dyDescent="0.35">
      <c r="A9" s="13" t="s">
        <v>25</v>
      </c>
      <c r="B9" s="33" t="s">
        <v>26</v>
      </c>
      <c r="C9" s="33" t="s">
        <v>13</v>
      </c>
      <c r="D9" s="14">
        <v>10263</v>
      </c>
      <c r="E9" s="15">
        <v>141.52000000000001</v>
      </c>
      <c r="F9" s="16">
        <v>8.5500000000000007E-2</v>
      </c>
      <c r="G9" s="16"/>
    </row>
    <row r="10" spans="1:8" x14ac:dyDescent="0.35">
      <c r="A10" s="13" t="s">
        <v>20</v>
      </c>
      <c r="B10" s="33" t="s">
        <v>21</v>
      </c>
      <c r="C10" s="33" t="s">
        <v>22</v>
      </c>
      <c r="D10" s="14">
        <v>9701</v>
      </c>
      <c r="E10" s="15">
        <v>135.22</v>
      </c>
      <c r="F10" s="16">
        <v>8.1699999999999995E-2</v>
      </c>
      <c r="G10" s="16"/>
    </row>
    <row r="11" spans="1:8" x14ac:dyDescent="0.35">
      <c r="A11" s="13" t="s">
        <v>23</v>
      </c>
      <c r="B11" s="33" t="s">
        <v>24</v>
      </c>
      <c r="C11" s="33" t="s">
        <v>19</v>
      </c>
      <c r="D11" s="14">
        <v>4003</v>
      </c>
      <c r="E11" s="15">
        <v>75.23</v>
      </c>
      <c r="F11" s="16">
        <v>4.5499999999999999E-2</v>
      </c>
      <c r="G11" s="16"/>
    </row>
    <row r="12" spans="1:8" x14ac:dyDescent="0.35">
      <c r="A12" s="13" t="s">
        <v>486</v>
      </c>
      <c r="B12" s="33" t="s">
        <v>487</v>
      </c>
      <c r="C12" s="33" t="s">
        <v>488</v>
      </c>
      <c r="D12" s="14">
        <v>1687</v>
      </c>
      <c r="E12" s="15">
        <v>72.17</v>
      </c>
      <c r="F12" s="16">
        <v>4.36E-2</v>
      </c>
      <c r="G12" s="16"/>
    </row>
    <row r="13" spans="1:8" x14ac:dyDescent="0.35">
      <c r="A13" s="13" t="s">
        <v>489</v>
      </c>
      <c r="B13" s="33" t="s">
        <v>490</v>
      </c>
      <c r="C13" s="33" t="s">
        <v>13</v>
      </c>
      <c r="D13" s="14">
        <v>5961</v>
      </c>
      <c r="E13" s="15">
        <v>71.63</v>
      </c>
      <c r="F13" s="16">
        <v>4.3299999999999998E-2</v>
      </c>
      <c r="G13" s="16"/>
    </row>
    <row r="14" spans="1:8" x14ac:dyDescent="0.35">
      <c r="A14" s="13" t="s">
        <v>499</v>
      </c>
      <c r="B14" s="33" t="s">
        <v>500</v>
      </c>
      <c r="C14" s="33" t="s">
        <v>501</v>
      </c>
      <c r="D14" s="14">
        <v>5031</v>
      </c>
      <c r="E14" s="15">
        <v>65.41</v>
      </c>
      <c r="F14" s="16">
        <v>3.95E-2</v>
      </c>
      <c r="G14" s="16"/>
    </row>
    <row r="15" spans="1:8" x14ac:dyDescent="0.35">
      <c r="A15" s="13" t="s">
        <v>75</v>
      </c>
      <c r="B15" s="33" t="s">
        <v>76</v>
      </c>
      <c r="C15" s="33" t="s">
        <v>13</v>
      </c>
      <c r="D15" s="14">
        <v>4118</v>
      </c>
      <c r="E15" s="15">
        <v>56.99</v>
      </c>
      <c r="F15" s="16">
        <v>3.44E-2</v>
      </c>
      <c r="G15" s="16"/>
    </row>
    <row r="16" spans="1:8" x14ac:dyDescent="0.35">
      <c r="A16" s="13" t="s">
        <v>35</v>
      </c>
      <c r="B16" s="33" t="s">
        <v>36</v>
      </c>
      <c r="C16" s="33" t="s">
        <v>13</v>
      </c>
      <c r="D16" s="14">
        <v>10565</v>
      </c>
      <c r="E16" s="15">
        <v>43.87</v>
      </c>
      <c r="F16" s="16">
        <v>2.6499999999999999E-2</v>
      </c>
      <c r="G16" s="16"/>
    </row>
    <row r="17" spans="1:7" x14ac:dyDescent="0.35">
      <c r="A17" s="13" t="s">
        <v>37</v>
      </c>
      <c r="B17" s="33" t="s">
        <v>38</v>
      </c>
      <c r="C17" s="33" t="s">
        <v>39</v>
      </c>
      <c r="D17" s="14">
        <v>1283</v>
      </c>
      <c r="E17" s="15">
        <v>43.59</v>
      </c>
      <c r="F17" s="16">
        <v>2.63E-2</v>
      </c>
      <c r="G17" s="16"/>
    </row>
    <row r="18" spans="1:7" x14ac:dyDescent="0.35">
      <c r="A18" s="13" t="s">
        <v>58</v>
      </c>
      <c r="B18" s="33" t="s">
        <v>59</v>
      </c>
      <c r="C18" s="33" t="s">
        <v>60</v>
      </c>
      <c r="D18" s="14">
        <v>13847</v>
      </c>
      <c r="E18" s="15">
        <v>43.42</v>
      </c>
      <c r="F18" s="16">
        <v>2.6200000000000001E-2</v>
      </c>
      <c r="G18" s="16"/>
    </row>
    <row r="19" spans="1:7" x14ac:dyDescent="0.35">
      <c r="A19" s="13" t="s">
        <v>540</v>
      </c>
      <c r="B19" s="33" t="s">
        <v>541</v>
      </c>
      <c r="C19" s="33" t="s">
        <v>501</v>
      </c>
      <c r="D19" s="14">
        <v>1467</v>
      </c>
      <c r="E19" s="15">
        <v>38.69</v>
      </c>
      <c r="F19" s="16">
        <v>2.3400000000000001E-2</v>
      </c>
      <c r="G19" s="16"/>
    </row>
    <row r="20" spans="1:7" x14ac:dyDescent="0.35">
      <c r="A20" s="13" t="s">
        <v>592</v>
      </c>
      <c r="B20" s="33" t="s">
        <v>593</v>
      </c>
      <c r="C20" s="33" t="s">
        <v>55</v>
      </c>
      <c r="D20" s="14">
        <v>3815</v>
      </c>
      <c r="E20" s="15">
        <v>37.99</v>
      </c>
      <c r="F20" s="16">
        <v>2.3E-2</v>
      </c>
      <c r="G20" s="16"/>
    </row>
    <row r="21" spans="1:7" x14ac:dyDescent="0.35">
      <c r="A21" s="13" t="s">
        <v>550</v>
      </c>
      <c r="B21" s="33" t="s">
        <v>551</v>
      </c>
      <c r="C21" s="33" t="s">
        <v>60</v>
      </c>
      <c r="D21" s="14">
        <v>1275</v>
      </c>
      <c r="E21" s="15">
        <v>29.81</v>
      </c>
      <c r="F21" s="16">
        <v>1.7999999999999999E-2</v>
      </c>
      <c r="G21" s="16"/>
    </row>
    <row r="22" spans="1:7" x14ac:dyDescent="0.35">
      <c r="A22" s="13" t="s">
        <v>548</v>
      </c>
      <c r="B22" s="33" t="s">
        <v>549</v>
      </c>
      <c r="C22" s="33" t="s">
        <v>39</v>
      </c>
      <c r="D22" s="14">
        <v>189</v>
      </c>
      <c r="E22" s="15">
        <v>28.08</v>
      </c>
      <c r="F22" s="16">
        <v>1.7000000000000001E-2</v>
      </c>
      <c r="G22" s="16"/>
    </row>
    <row r="23" spans="1:7" x14ac:dyDescent="0.35">
      <c r="A23" s="13" t="s">
        <v>502</v>
      </c>
      <c r="B23" s="33" t="s">
        <v>503</v>
      </c>
      <c r="C23" s="33" t="s">
        <v>63</v>
      </c>
      <c r="D23" s="14">
        <v>1521</v>
      </c>
      <c r="E23" s="15">
        <v>26.42</v>
      </c>
      <c r="F23" s="16">
        <v>1.6E-2</v>
      </c>
      <c r="G23" s="16"/>
    </row>
    <row r="24" spans="1:7" x14ac:dyDescent="0.35">
      <c r="A24" s="13" t="s">
        <v>495</v>
      </c>
      <c r="B24" s="33" t="s">
        <v>496</v>
      </c>
      <c r="C24" s="33" t="s">
        <v>79</v>
      </c>
      <c r="D24" s="14">
        <v>6812</v>
      </c>
      <c r="E24" s="15">
        <v>26.02</v>
      </c>
      <c r="F24" s="16">
        <v>1.5699999999999999E-2</v>
      </c>
      <c r="G24" s="16"/>
    </row>
    <row r="25" spans="1:7" x14ac:dyDescent="0.35">
      <c r="A25" s="13" t="s">
        <v>535</v>
      </c>
      <c r="B25" s="33" t="s">
        <v>536</v>
      </c>
      <c r="C25" s="33" t="s">
        <v>537</v>
      </c>
      <c r="D25" s="14">
        <v>593</v>
      </c>
      <c r="E25" s="15">
        <v>25.66</v>
      </c>
      <c r="F25" s="16">
        <v>1.55E-2</v>
      </c>
      <c r="G25" s="16"/>
    </row>
    <row r="26" spans="1:7" x14ac:dyDescent="0.35">
      <c r="A26" s="13" t="s">
        <v>42</v>
      </c>
      <c r="B26" s="33" t="s">
        <v>43</v>
      </c>
      <c r="C26" s="33" t="s">
        <v>44</v>
      </c>
      <c r="D26" s="14">
        <v>10319</v>
      </c>
      <c r="E26" s="15">
        <v>25.42</v>
      </c>
      <c r="F26" s="16">
        <v>1.54E-2</v>
      </c>
      <c r="G26" s="16"/>
    </row>
    <row r="27" spans="1:7" x14ac:dyDescent="0.35">
      <c r="A27" s="13" t="s">
        <v>68</v>
      </c>
      <c r="B27" s="33" t="s">
        <v>69</v>
      </c>
      <c r="C27" s="33" t="s">
        <v>16</v>
      </c>
      <c r="D27" s="14">
        <v>11876</v>
      </c>
      <c r="E27" s="15">
        <v>25.22</v>
      </c>
      <c r="F27" s="16">
        <v>1.52E-2</v>
      </c>
      <c r="G27" s="16"/>
    </row>
    <row r="28" spans="1:7" x14ac:dyDescent="0.35">
      <c r="A28" s="13" t="s">
        <v>33</v>
      </c>
      <c r="B28" s="33" t="s">
        <v>34</v>
      </c>
      <c r="C28" s="33" t="s">
        <v>32</v>
      </c>
      <c r="D28" s="14">
        <v>5147</v>
      </c>
      <c r="E28" s="15">
        <v>22.89</v>
      </c>
      <c r="F28" s="16">
        <v>1.38E-2</v>
      </c>
      <c r="G28" s="16"/>
    </row>
    <row r="29" spans="1:7" x14ac:dyDescent="0.35">
      <c r="A29" s="13" t="s">
        <v>64</v>
      </c>
      <c r="B29" s="33" t="s">
        <v>65</v>
      </c>
      <c r="C29" s="33" t="s">
        <v>55</v>
      </c>
      <c r="D29" s="14">
        <v>2012</v>
      </c>
      <c r="E29" s="15">
        <v>21.72</v>
      </c>
      <c r="F29" s="16">
        <v>1.3100000000000001E-2</v>
      </c>
      <c r="G29" s="16"/>
    </row>
    <row r="30" spans="1:7" x14ac:dyDescent="0.35">
      <c r="A30" s="13" t="s">
        <v>56</v>
      </c>
      <c r="B30" s="33" t="s">
        <v>57</v>
      </c>
      <c r="C30" s="33" t="s">
        <v>29</v>
      </c>
      <c r="D30" s="14">
        <v>170</v>
      </c>
      <c r="E30" s="15">
        <v>21.55</v>
      </c>
      <c r="F30" s="16">
        <v>1.2999999999999999E-2</v>
      </c>
      <c r="G30" s="16"/>
    </row>
    <row r="31" spans="1:7" x14ac:dyDescent="0.35">
      <c r="A31" s="13" t="s">
        <v>528</v>
      </c>
      <c r="B31" s="33" t="s">
        <v>529</v>
      </c>
      <c r="C31" s="33" t="s">
        <v>501</v>
      </c>
      <c r="D31" s="14">
        <v>1516</v>
      </c>
      <c r="E31" s="15">
        <v>21.06</v>
      </c>
      <c r="F31" s="16">
        <v>1.2699999999999999E-2</v>
      </c>
      <c r="G31" s="16"/>
    </row>
    <row r="32" spans="1:7" x14ac:dyDescent="0.35">
      <c r="A32" s="13" t="s">
        <v>942</v>
      </c>
      <c r="B32" s="33" t="s">
        <v>943</v>
      </c>
      <c r="C32" s="33" t="s">
        <v>79</v>
      </c>
      <c r="D32" s="14">
        <v>6508</v>
      </c>
      <c r="E32" s="15">
        <v>19.440000000000001</v>
      </c>
      <c r="F32" s="16">
        <v>1.17E-2</v>
      </c>
      <c r="G32" s="16"/>
    </row>
    <row r="33" spans="1:7" x14ac:dyDescent="0.35">
      <c r="A33" s="13" t="s">
        <v>110</v>
      </c>
      <c r="B33" s="33" t="s">
        <v>111</v>
      </c>
      <c r="C33" s="33" t="s">
        <v>52</v>
      </c>
      <c r="D33" s="14">
        <v>2079</v>
      </c>
      <c r="E33" s="15">
        <v>19.22</v>
      </c>
      <c r="F33" s="16">
        <v>1.1599999999999999E-2</v>
      </c>
      <c r="G33" s="16"/>
    </row>
    <row r="34" spans="1:7" x14ac:dyDescent="0.35">
      <c r="A34" s="13" t="s">
        <v>70</v>
      </c>
      <c r="B34" s="33" t="s">
        <v>71</v>
      </c>
      <c r="C34" s="33" t="s">
        <v>16</v>
      </c>
      <c r="D34" s="14">
        <v>1350</v>
      </c>
      <c r="E34" s="15">
        <v>17.07</v>
      </c>
      <c r="F34" s="16">
        <v>1.03E-2</v>
      </c>
      <c r="G34" s="16"/>
    </row>
    <row r="35" spans="1:7" x14ac:dyDescent="0.35">
      <c r="A35" s="13" t="s">
        <v>956</v>
      </c>
      <c r="B35" s="33" t="s">
        <v>957</v>
      </c>
      <c r="C35" s="33" t="s">
        <v>55</v>
      </c>
      <c r="D35" s="14">
        <v>822</v>
      </c>
      <c r="E35" s="15">
        <v>16.39</v>
      </c>
      <c r="F35" s="16">
        <v>9.9000000000000008E-3</v>
      </c>
      <c r="G35" s="16"/>
    </row>
    <row r="36" spans="1:7" x14ac:dyDescent="0.35">
      <c r="A36" s="13" t="s">
        <v>117</v>
      </c>
      <c r="B36" s="33" t="s">
        <v>118</v>
      </c>
      <c r="C36" s="33" t="s">
        <v>119</v>
      </c>
      <c r="D36" s="14">
        <v>1060</v>
      </c>
      <c r="E36" s="15">
        <v>16.12</v>
      </c>
      <c r="F36" s="16">
        <v>9.7000000000000003E-3</v>
      </c>
      <c r="G36" s="16"/>
    </row>
    <row r="37" spans="1:7" x14ac:dyDescent="0.35">
      <c r="A37" s="13" t="s">
        <v>663</v>
      </c>
      <c r="B37" s="33" t="s">
        <v>664</v>
      </c>
      <c r="C37" s="33" t="s">
        <v>39</v>
      </c>
      <c r="D37" s="14">
        <v>198</v>
      </c>
      <c r="E37" s="15">
        <v>15.86</v>
      </c>
      <c r="F37" s="16">
        <v>9.5999999999999992E-3</v>
      </c>
      <c r="G37" s="16"/>
    </row>
    <row r="38" spans="1:7" x14ac:dyDescent="0.35">
      <c r="A38" s="13" t="s">
        <v>895</v>
      </c>
      <c r="B38" s="33" t="s">
        <v>896</v>
      </c>
      <c r="C38" s="33" t="s">
        <v>39</v>
      </c>
      <c r="D38" s="14">
        <v>159</v>
      </c>
      <c r="E38" s="15">
        <v>15.86</v>
      </c>
      <c r="F38" s="16">
        <v>9.5999999999999992E-3</v>
      </c>
      <c r="G38" s="16"/>
    </row>
    <row r="39" spans="1:7" x14ac:dyDescent="0.35">
      <c r="A39" s="13" t="s">
        <v>960</v>
      </c>
      <c r="B39" s="33" t="s">
        <v>961</v>
      </c>
      <c r="C39" s="33" t="s">
        <v>962</v>
      </c>
      <c r="D39" s="14">
        <v>325</v>
      </c>
      <c r="E39" s="15">
        <v>15.69</v>
      </c>
      <c r="F39" s="16">
        <v>9.4999999999999998E-3</v>
      </c>
      <c r="G39" s="16"/>
    </row>
    <row r="40" spans="1:7" x14ac:dyDescent="0.35">
      <c r="A40" s="13" t="s">
        <v>93</v>
      </c>
      <c r="B40" s="33" t="s">
        <v>94</v>
      </c>
      <c r="C40" s="33" t="s">
        <v>95</v>
      </c>
      <c r="D40" s="14">
        <v>5581</v>
      </c>
      <c r="E40" s="15">
        <v>15.61</v>
      </c>
      <c r="F40" s="16">
        <v>9.4000000000000004E-3</v>
      </c>
      <c r="G40" s="16"/>
    </row>
    <row r="41" spans="1:7" x14ac:dyDescent="0.35">
      <c r="A41" s="13" t="s">
        <v>671</v>
      </c>
      <c r="B41" s="33" t="s">
        <v>672</v>
      </c>
      <c r="C41" s="33" t="s">
        <v>537</v>
      </c>
      <c r="D41" s="14">
        <v>650</v>
      </c>
      <c r="E41" s="15">
        <v>15.45</v>
      </c>
      <c r="F41" s="16">
        <v>9.2999999999999992E-3</v>
      </c>
      <c r="G41" s="16"/>
    </row>
    <row r="42" spans="1:7" x14ac:dyDescent="0.35">
      <c r="A42" s="13" t="s">
        <v>27</v>
      </c>
      <c r="B42" s="33" t="s">
        <v>28</v>
      </c>
      <c r="C42" s="33" t="s">
        <v>29</v>
      </c>
      <c r="D42" s="14">
        <v>549</v>
      </c>
      <c r="E42" s="15">
        <v>15.37</v>
      </c>
      <c r="F42" s="16">
        <v>9.2999999999999992E-3</v>
      </c>
      <c r="G42" s="16"/>
    </row>
    <row r="43" spans="1:7" x14ac:dyDescent="0.35">
      <c r="A43" s="13" t="s">
        <v>892</v>
      </c>
      <c r="B43" s="33" t="s">
        <v>893</v>
      </c>
      <c r="C43" s="33" t="s">
        <v>894</v>
      </c>
      <c r="D43" s="14">
        <v>3262</v>
      </c>
      <c r="E43" s="15">
        <v>14.05</v>
      </c>
      <c r="F43" s="16">
        <v>8.5000000000000006E-3</v>
      </c>
      <c r="G43" s="16"/>
    </row>
    <row r="44" spans="1:7" x14ac:dyDescent="0.35">
      <c r="A44" s="13" t="s">
        <v>665</v>
      </c>
      <c r="B44" s="33" t="s">
        <v>666</v>
      </c>
      <c r="C44" s="33" t="s">
        <v>532</v>
      </c>
      <c r="D44" s="14">
        <v>1030</v>
      </c>
      <c r="E44" s="15">
        <v>13.3</v>
      </c>
      <c r="F44" s="16">
        <v>8.0000000000000002E-3</v>
      </c>
      <c r="G44" s="16"/>
    </row>
    <row r="45" spans="1:7" x14ac:dyDescent="0.35">
      <c r="A45" s="13" t="s">
        <v>521</v>
      </c>
      <c r="B45" s="33" t="s">
        <v>522</v>
      </c>
      <c r="C45" s="33" t="s">
        <v>523</v>
      </c>
      <c r="D45" s="14">
        <v>645</v>
      </c>
      <c r="E45" s="15">
        <v>13.14</v>
      </c>
      <c r="F45" s="16">
        <v>7.9000000000000008E-3</v>
      </c>
      <c r="G45" s="16"/>
    </row>
    <row r="46" spans="1:7" x14ac:dyDescent="0.35">
      <c r="A46" s="13" t="s">
        <v>506</v>
      </c>
      <c r="B46" s="33" t="s">
        <v>507</v>
      </c>
      <c r="C46" s="33" t="s">
        <v>44</v>
      </c>
      <c r="D46" s="14">
        <v>319</v>
      </c>
      <c r="E46" s="15">
        <v>12.44</v>
      </c>
      <c r="F46" s="16">
        <v>7.4999999999999997E-3</v>
      </c>
      <c r="G46" s="16"/>
    </row>
    <row r="47" spans="1:7" x14ac:dyDescent="0.35">
      <c r="A47" s="13" t="s">
        <v>533</v>
      </c>
      <c r="B47" s="33" t="s">
        <v>534</v>
      </c>
      <c r="C47" s="33" t="s">
        <v>501</v>
      </c>
      <c r="D47" s="14">
        <v>912</v>
      </c>
      <c r="E47" s="15">
        <v>12.38</v>
      </c>
      <c r="F47" s="16">
        <v>7.4999999999999997E-3</v>
      </c>
      <c r="G47" s="16"/>
    </row>
    <row r="48" spans="1:7" x14ac:dyDescent="0.35">
      <c r="A48" s="13" t="s">
        <v>53</v>
      </c>
      <c r="B48" s="33" t="s">
        <v>54</v>
      </c>
      <c r="C48" s="33" t="s">
        <v>55</v>
      </c>
      <c r="D48" s="14">
        <v>4710</v>
      </c>
      <c r="E48" s="15">
        <v>12.03</v>
      </c>
      <c r="F48" s="16">
        <v>7.3000000000000001E-3</v>
      </c>
      <c r="G48" s="16"/>
    </row>
    <row r="49" spans="1:7" x14ac:dyDescent="0.35">
      <c r="A49" s="13" t="s">
        <v>96</v>
      </c>
      <c r="B49" s="33" t="s">
        <v>97</v>
      </c>
      <c r="C49" s="33" t="s">
        <v>74</v>
      </c>
      <c r="D49" s="14">
        <v>1069</v>
      </c>
      <c r="E49" s="15">
        <v>11.67</v>
      </c>
      <c r="F49" s="16">
        <v>7.1000000000000004E-3</v>
      </c>
      <c r="G49" s="16"/>
    </row>
    <row r="50" spans="1:7" x14ac:dyDescent="0.35">
      <c r="A50" s="13" t="s">
        <v>993</v>
      </c>
      <c r="B50" s="33" t="s">
        <v>994</v>
      </c>
      <c r="C50" s="33" t="s">
        <v>74</v>
      </c>
      <c r="D50" s="14">
        <v>148</v>
      </c>
      <c r="E50" s="15">
        <v>11.58</v>
      </c>
      <c r="F50" s="16">
        <v>7.0000000000000001E-3</v>
      </c>
      <c r="G50" s="16"/>
    </row>
    <row r="51" spans="1:7" x14ac:dyDescent="0.35">
      <c r="A51" s="13" t="s">
        <v>995</v>
      </c>
      <c r="B51" s="33" t="s">
        <v>996</v>
      </c>
      <c r="C51" s="33" t="s">
        <v>39</v>
      </c>
      <c r="D51" s="14">
        <v>3004</v>
      </c>
      <c r="E51" s="15">
        <v>11.49</v>
      </c>
      <c r="F51" s="16">
        <v>6.8999999999999999E-3</v>
      </c>
      <c r="G51" s="16"/>
    </row>
    <row r="52" spans="1:7" x14ac:dyDescent="0.35">
      <c r="A52" s="13" t="s">
        <v>897</v>
      </c>
      <c r="B52" s="33" t="s">
        <v>898</v>
      </c>
      <c r="C52" s="33" t="s">
        <v>63</v>
      </c>
      <c r="D52" s="14">
        <v>876</v>
      </c>
      <c r="E52" s="15">
        <v>11.27</v>
      </c>
      <c r="F52" s="16">
        <v>6.7999999999999996E-3</v>
      </c>
      <c r="G52" s="16"/>
    </row>
    <row r="53" spans="1:7" x14ac:dyDescent="0.35">
      <c r="A53" s="13" t="s">
        <v>1001</v>
      </c>
      <c r="B53" s="33" t="s">
        <v>1002</v>
      </c>
      <c r="C53" s="33" t="s">
        <v>523</v>
      </c>
      <c r="D53" s="14">
        <v>1544</v>
      </c>
      <c r="E53" s="15">
        <v>11.04</v>
      </c>
      <c r="F53" s="16">
        <v>6.7000000000000002E-3</v>
      </c>
      <c r="G53" s="16"/>
    </row>
    <row r="54" spans="1:7" x14ac:dyDescent="0.35">
      <c r="A54" s="13" t="s">
        <v>1006</v>
      </c>
      <c r="B54" s="33" t="s">
        <v>1007</v>
      </c>
      <c r="C54" s="33" t="s">
        <v>63</v>
      </c>
      <c r="D54" s="14">
        <v>808</v>
      </c>
      <c r="E54" s="15">
        <v>10.89</v>
      </c>
      <c r="F54" s="16">
        <v>6.6E-3</v>
      </c>
      <c r="G54" s="16"/>
    </row>
    <row r="55" spans="1:7" x14ac:dyDescent="0.35">
      <c r="A55" s="13" t="s">
        <v>112</v>
      </c>
      <c r="B55" s="33" t="s">
        <v>113</v>
      </c>
      <c r="C55" s="33" t="s">
        <v>114</v>
      </c>
      <c r="D55" s="14">
        <v>936</v>
      </c>
      <c r="E55" s="15">
        <v>10.68</v>
      </c>
      <c r="F55" s="16">
        <v>6.4999999999999997E-3</v>
      </c>
      <c r="G55" s="16"/>
    </row>
    <row r="56" spans="1:7" x14ac:dyDescent="0.35">
      <c r="A56" s="13" t="s">
        <v>909</v>
      </c>
      <c r="B56" s="33" t="s">
        <v>910</v>
      </c>
      <c r="C56" s="33" t="s">
        <v>501</v>
      </c>
      <c r="D56" s="14">
        <v>4102</v>
      </c>
      <c r="E56" s="15">
        <v>8.24</v>
      </c>
      <c r="F56" s="16">
        <v>5.0000000000000001E-3</v>
      </c>
      <c r="G56" s="16"/>
    </row>
    <row r="57" spans="1:7" x14ac:dyDescent="0.35">
      <c r="A57" s="13" t="s">
        <v>1055</v>
      </c>
      <c r="B57" s="33" t="s">
        <v>1056</v>
      </c>
      <c r="C57" s="33" t="s">
        <v>1057</v>
      </c>
      <c r="D57" s="14">
        <v>374</v>
      </c>
      <c r="E57" s="15">
        <v>8.09</v>
      </c>
      <c r="F57" s="16">
        <v>4.8999999999999998E-3</v>
      </c>
      <c r="G57" s="16"/>
    </row>
    <row r="58" spans="1:7" x14ac:dyDescent="0.35">
      <c r="A58" s="17" t="s">
        <v>120</v>
      </c>
      <c r="B58" s="34"/>
      <c r="C58" s="34"/>
      <c r="D58" s="18"/>
      <c r="E58" s="37">
        <v>1649.07</v>
      </c>
      <c r="F58" s="38">
        <v>0.99629999999999996</v>
      </c>
      <c r="G58" s="21"/>
    </row>
    <row r="59" spans="1:7" x14ac:dyDescent="0.35">
      <c r="A59" s="17" t="s">
        <v>743</v>
      </c>
      <c r="B59" s="33"/>
      <c r="C59" s="33"/>
      <c r="D59" s="14"/>
      <c r="E59" s="15"/>
      <c r="F59" s="16"/>
      <c r="G59" s="16"/>
    </row>
    <row r="60" spans="1:7" x14ac:dyDescent="0.35">
      <c r="A60" s="17" t="s">
        <v>120</v>
      </c>
      <c r="B60" s="33"/>
      <c r="C60" s="33"/>
      <c r="D60" s="14"/>
      <c r="E60" s="39" t="s">
        <v>248</v>
      </c>
      <c r="F60" s="40" t="s">
        <v>248</v>
      </c>
      <c r="G60" s="16"/>
    </row>
    <row r="61" spans="1:7" x14ac:dyDescent="0.35">
      <c r="A61" s="24" t="s">
        <v>121</v>
      </c>
      <c r="B61" s="35"/>
      <c r="C61" s="35"/>
      <c r="D61" s="25"/>
      <c r="E61" s="30">
        <v>1649.07</v>
      </c>
      <c r="F61" s="31">
        <v>0.99629999999999996</v>
      </c>
      <c r="G61" s="21"/>
    </row>
    <row r="62" spans="1:7" x14ac:dyDescent="0.35">
      <c r="A62" s="13"/>
      <c r="B62" s="33"/>
      <c r="C62" s="33"/>
      <c r="D62" s="14"/>
      <c r="E62" s="15"/>
      <c r="F62" s="16"/>
      <c r="G62" s="16"/>
    </row>
    <row r="63" spans="1:7" x14ac:dyDescent="0.35">
      <c r="A63" s="13"/>
      <c r="B63" s="33"/>
      <c r="C63" s="33"/>
      <c r="D63" s="14"/>
      <c r="E63" s="15"/>
      <c r="F63" s="16"/>
      <c r="G63" s="16"/>
    </row>
    <row r="64" spans="1:7" x14ac:dyDescent="0.35">
      <c r="A64" s="17" t="s">
        <v>262</v>
      </c>
      <c r="B64" s="33"/>
      <c r="C64" s="33"/>
      <c r="D64" s="14"/>
      <c r="E64" s="15"/>
      <c r="F64" s="16"/>
      <c r="G64" s="16"/>
    </row>
    <row r="65" spans="1:7" x14ac:dyDescent="0.35">
      <c r="A65" s="13" t="s">
        <v>263</v>
      </c>
      <c r="B65" s="33"/>
      <c r="C65" s="33"/>
      <c r="D65" s="14"/>
      <c r="E65" s="15">
        <v>4</v>
      </c>
      <c r="F65" s="16">
        <v>2.3999999999999998E-3</v>
      </c>
      <c r="G65" s="16">
        <v>4.9306000000000003E-2</v>
      </c>
    </row>
    <row r="66" spans="1:7" x14ac:dyDescent="0.35">
      <c r="A66" s="17" t="s">
        <v>120</v>
      </c>
      <c r="B66" s="34"/>
      <c r="C66" s="34"/>
      <c r="D66" s="18"/>
      <c r="E66" s="37">
        <v>4</v>
      </c>
      <c r="F66" s="38">
        <v>2.3999999999999998E-3</v>
      </c>
      <c r="G66" s="21"/>
    </row>
    <row r="67" spans="1:7" x14ac:dyDescent="0.35">
      <c r="A67" s="13"/>
      <c r="B67" s="33"/>
      <c r="C67" s="33"/>
      <c r="D67" s="14"/>
      <c r="E67" s="15"/>
      <c r="F67" s="16"/>
      <c r="G67" s="16"/>
    </row>
    <row r="68" spans="1:7" x14ac:dyDescent="0.35">
      <c r="A68" s="24" t="s">
        <v>121</v>
      </c>
      <c r="B68" s="35"/>
      <c r="C68" s="35"/>
      <c r="D68" s="25"/>
      <c r="E68" s="19">
        <v>4</v>
      </c>
      <c r="F68" s="20">
        <v>2.3999999999999998E-3</v>
      </c>
      <c r="G68" s="21"/>
    </row>
    <row r="69" spans="1:7" x14ac:dyDescent="0.35">
      <c r="A69" s="13" t="s">
        <v>264</v>
      </c>
      <c r="B69" s="33"/>
      <c r="C69" s="33"/>
      <c r="D69" s="14"/>
      <c r="E69" s="15">
        <v>1.0801999999999999E-3</v>
      </c>
      <c r="F69" s="16">
        <v>0</v>
      </c>
      <c r="G69" s="16"/>
    </row>
    <row r="70" spans="1:7" x14ac:dyDescent="0.35">
      <c r="A70" s="13" t="s">
        <v>265</v>
      </c>
      <c r="B70" s="33"/>
      <c r="C70" s="33"/>
      <c r="D70" s="14"/>
      <c r="E70" s="15">
        <v>1.7189198000000001</v>
      </c>
      <c r="F70" s="16">
        <v>1.2999999999999999E-3</v>
      </c>
      <c r="G70" s="16">
        <v>4.9306000000000003E-2</v>
      </c>
    </row>
    <row r="71" spans="1:7" x14ac:dyDescent="0.35">
      <c r="A71" s="28" t="s">
        <v>266</v>
      </c>
      <c r="B71" s="36"/>
      <c r="C71" s="36"/>
      <c r="D71" s="29"/>
      <c r="E71" s="30">
        <v>1654.79</v>
      </c>
      <c r="F71" s="31">
        <v>1</v>
      </c>
      <c r="G71" s="31"/>
    </row>
    <row r="76" spans="1:7" x14ac:dyDescent="0.35">
      <c r="A76" s="1" t="s">
        <v>269</v>
      </c>
    </row>
    <row r="77" spans="1:7" x14ac:dyDescent="0.35">
      <c r="A77" s="48" t="s">
        <v>270</v>
      </c>
      <c r="B77" s="3" t="s">
        <v>248</v>
      </c>
    </row>
    <row r="78" spans="1:7" x14ac:dyDescent="0.35">
      <c r="A78" t="s">
        <v>271</v>
      </c>
    </row>
    <row r="79" spans="1:7" x14ac:dyDescent="0.35">
      <c r="A79" t="s">
        <v>2496</v>
      </c>
      <c r="B79" t="s">
        <v>273</v>
      </c>
      <c r="C79" t="s">
        <v>273</v>
      </c>
    </row>
    <row r="80" spans="1:7" x14ac:dyDescent="0.35">
      <c r="B80" s="49">
        <v>46052</v>
      </c>
      <c r="C80" s="49">
        <v>46080</v>
      </c>
    </row>
    <row r="81" spans="1:4" x14ac:dyDescent="0.35">
      <c r="A81" t="s">
        <v>276</v>
      </c>
      <c r="B81">
        <v>25.318000000000001</v>
      </c>
      <c r="C81">
        <v>25.189499999999999</v>
      </c>
    </row>
    <row r="83" spans="1:4" x14ac:dyDescent="0.35">
      <c r="A83" t="s">
        <v>278</v>
      </c>
      <c r="B83" s="3" t="s">
        <v>248</v>
      </c>
    </row>
    <row r="84" spans="1:4" x14ac:dyDescent="0.35">
      <c r="A84" t="s">
        <v>279</v>
      </c>
      <c r="B84" s="3" t="s">
        <v>248</v>
      </c>
    </row>
    <row r="85" spans="1:4" ht="29" customHeight="1" x14ac:dyDescent="0.35">
      <c r="A85" s="48" t="s">
        <v>280</v>
      </c>
      <c r="B85" s="3" t="s">
        <v>248</v>
      </c>
    </row>
    <row r="86" spans="1:4" ht="29" customHeight="1" x14ac:dyDescent="0.35">
      <c r="A86" s="48" t="s">
        <v>281</v>
      </c>
      <c r="B86" s="3" t="s">
        <v>248</v>
      </c>
    </row>
    <row r="87" spans="1:4" x14ac:dyDescent="0.35">
      <c r="A87" t="s">
        <v>283</v>
      </c>
      <c r="B87" s="50">
        <v>2E-3</v>
      </c>
    </row>
    <row r="88" spans="1:4" ht="43.5" customHeight="1" x14ac:dyDescent="0.35">
      <c r="A88" s="48" t="s">
        <v>284</v>
      </c>
      <c r="B88" s="3" t="s">
        <v>248</v>
      </c>
    </row>
    <row r="89" spans="1:4" x14ac:dyDescent="0.35">
      <c r="B89" s="3"/>
    </row>
    <row r="90" spans="1:4" ht="29" customHeight="1" x14ac:dyDescent="0.35">
      <c r="A90" s="48" t="s">
        <v>285</v>
      </c>
      <c r="B90" s="3" t="s">
        <v>248</v>
      </c>
    </row>
    <row r="91" spans="1:4" ht="29" customHeight="1" x14ac:dyDescent="0.35">
      <c r="A91" s="48" t="s">
        <v>286</v>
      </c>
      <c r="B91" t="s">
        <v>248</v>
      </c>
    </row>
    <row r="92" spans="1:4" ht="29" customHeight="1" x14ac:dyDescent="0.35">
      <c r="A92" s="48" t="s">
        <v>287</v>
      </c>
      <c r="B92" s="3" t="s">
        <v>248</v>
      </c>
    </row>
    <row r="93" spans="1:4" ht="29" customHeight="1" x14ac:dyDescent="0.35">
      <c r="A93" s="48" t="s">
        <v>288</v>
      </c>
      <c r="B93" s="3" t="s">
        <v>248</v>
      </c>
    </row>
    <row r="95" spans="1:4" ht="70" customHeight="1" x14ac:dyDescent="0.35">
      <c r="A95" s="75" t="s">
        <v>298</v>
      </c>
      <c r="B95" s="75" t="s">
        <v>299</v>
      </c>
      <c r="C95" s="75" t="s">
        <v>300</v>
      </c>
      <c r="D95" s="75" t="s">
        <v>301</v>
      </c>
    </row>
    <row r="96" spans="1:4" ht="70" customHeight="1" x14ac:dyDescent="0.35">
      <c r="A96" s="75" t="s">
        <v>2497</v>
      </c>
      <c r="B96" s="75"/>
      <c r="C96" s="75" t="s">
        <v>398</v>
      </c>
      <c r="D9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142"/>
  <sheetViews>
    <sheetView showGridLines="0" workbookViewId="0">
      <pane ySplit="4" topLeftCell="A79" activePane="bottomLeft" state="frozen"/>
      <selection pane="bottomLeft" activeCell="G102" sqref="G102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2498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2499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650</v>
      </c>
      <c r="B8" s="33" t="s">
        <v>651</v>
      </c>
      <c r="C8" s="33" t="s">
        <v>114</v>
      </c>
      <c r="D8" s="14">
        <v>4417032</v>
      </c>
      <c r="E8" s="15">
        <v>34834.92</v>
      </c>
      <c r="F8" s="16">
        <v>2.4299999999999999E-2</v>
      </c>
      <c r="G8" s="16"/>
    </row>
    <row r="9" spans="1:8" x14ac:dyDescent="0.35">
      <c r="A9" s="13" t="s">
        <v>491</v>
      </c>
      <c r="B9" s="33" t="s">
        <v>492</v>
      </c>
      <c r="C9" s="33" t="s">
        <v>100</v>
      </c>
      <c r="D9" s="14">
        <v>1372945</v>
      </c>
      <c r="E9" s="15">
        <v>33545.17</v>
      </c>
      <c r="F9" s="16">
        <v>2.3400000000000001E-2</v>
      </c>
      <c r="G9" s="16"/>
    </row>
    <row r="10" spans="1:8" x14ac:dyDescent="0.35">
      <c r="A10" s="13" t="s">
        <v>542</v>
      </c>
      <c r="B10" s="33" t="s">
        <v>543</v>
      </c>
      <c r="C10" s="33" t="s">
        <v>13</v>
      </c>
      <c r="D10" s="14">
        <v>11159723</v>
      </c>
      <c r="E10" s="15">
        <v>33462.43</v>
      </c>
      <c r="F10" s="16">
        <v>2.3300000000000001E-2</v>
      </c>
      <c r="G10" s="16"/>
    </row>
    <row r="11" spans="1:8" x14ac:dyDescent="0.35">
      <c r="A11" s="13" t="s">
        <v>72</v>
      </c>
      <c r="B11" s="33" t="s">
        <v>73</v>
      </c>
      <c r="C11" s="33" t="s">
        <v>74</v>
      </c>
      <c r="D11" s="14">
        <v>3454648</v>
      </c>
      <c r="E11" s="15">
        <v>32565.24</v>
      </c>
      <c r="F11" s="16">
        <v>2.2700000000000001E-2</v>
      </c>
      <c r="G11" s="16"/>
    </row>
    <row r="12" spans="1:8" x14ac:dyDescent="0.35">
      <c r="A12" s="13" t="s">
        <v>575</v>
      </c>
      <c r="B12" s="33" t="s">
        <v>576</v>
      </c>
      <c r="C12" s="33" t="s">
        <v>13</v>
      </c>
      <c r="D12" s="14">
        <v>3120547</v>
      </c>
      <c r="E12" s="15">
        <v>30909.02</v>
      </c>
      <c r="F12" s="16">
        <v>2.1499999999999998E-2</v>
      </c>
      <c r="G12" s="16"/>
    </row>
    <row r="13" spans="1:8" x14ac:dyDescent="0.35">
      <c r="A13" s="13" t="s">
        <v>600</v>
      </c>
      <c r="B13" s="33" t="s">
        <v>601</v>
      </c>
      <c r="C13" s="33" t="s">
        <v>556</v>
      </c>
      <c r="D13" s="14">
        <v>1286528</v>
      </c>
      <c r="E13" s="15">
        <v>28748.75</v>
      </c>
      <c r="F13" s="16">
        <v>0.02</v>
      </c>
      <c r="G13" s="16"/>
    </row>
    <row r="14" spans="1:8" x14ac:dyDescent="0.35">
      <c r="A14" s="13" t="s">
        <v>654</v>
      </c>
      <c r="B14" s="33" t="s">
        <v>655</v>
      </c>
      <c r="C14" s="33" t="s">
        <v>13</v>
      </c>
      <c r="D14" s="14">
        <v>38471898</v>
      </c>
      <c r="E14" s="15">
        <v>28269.15</v>
      </c>
      <c r="F14" s="16">
        <v>1.9699999999999999E-2</v>
      </c>
      <c r="G14" s="16"/>
    </row>
    <row r="15" spans="1:8" x14ac:dyDescent="0.35">
      <c r="A15" s="13" t="s">
        <v>602</v>
      </c>
      <c r="B15" s="33" t="s">
        <v>603</v>
      </c>
      <c r="C15" s="33" t="s">
        <v>95</v>
      </c>
      <c r="D15" s="14">
        <v>5661327</v>
      </c>
      <c r="E15" s="15">
        <v>27395.16</v>
      </c>
      <c r="F15" s="16">
        <v>1.9099999999999999E-2</v>
      </c>
      <c r="G15" s="16"/>
    </row>
    <row r="16" spans="1:8" x14ac:dyDescent="0.35">
      <c r="A16" s="13" t="s">
        <v>926</v>
      </c>
      <c r="B16" s="33" t="s">
        <v>927</v>
      </c>
      <c r="C16" s="33" t="s">
        <v>13</v>
      </c>
      <c r="D16" s="14">
        <v>2842581</v>
      </c>
      <c r="E16" s="15">
        <v>27241.88</v>
      </c>
      <c r="F16" s="16">
        <v>1.9E-2</v>
      </c>
      <c r="G16" s="16"/>
    </row>
    <row r="17" spans="1:7" x14ac:dyDescent="0.35">
      <c r="A17" s="13" t="s">
        <v>989</v>
      </c>
      <c r="B17" s="33" t="s">
        <v>990</v>
      </c>
      <c r="C17" s="33" t="s">
        <v>29</v>
      </c>
      <c r="D17" s="14">
        <v>447202</v>
      </c>
      <c r="E17" s="15">
        <v>25293.75</v>
      </c>
      <c r="F17" s="16">
        <v>1.7600000000000001E-2</v>
      </c>
      <c r="G17" s="16"/>
    </row>
    <row r="18" spans="1:7" x14ac:dyDescent="0.35">
      <c r="A18" s="13" t="s">
        <v>683</v>
      </c>
      <c r="B18" s="33" t="s">
        <v>684</v>
      </c>
      <c r="C18" s="33" t="s">
        <v>106</v>
      </c>
      <c r="D18" s="14">
        <v>184763</v>
      </c>
      <c r="E18" s="15">
        <v>24950.400000000001</v>
      </c>
      <c r="F18" s="16">
        <v>1.7399999999999999E-2</v>
      </c>
      <c r="G18" s="16"/>
    </row>
    <row r="19" spans="1:7" x14ac:dyDescent="0.35">
      <c r="A19" s="13" t="s">
        <v>98</v>
      </c>
      <c r="B19" s="33" t="s">
        <v>99</v>
      </c>
      <c r="C19" s="33" t="s">
        <v>100</v>
      </c>
      <c r="D19" s="14">
        <v>918671</v>
      </c>
      <c r="E19" s="15">
        <v>24869.34</v>
      </c>
      <c r="F19" s="16">
        <v>1.7299999999999999E-2</v>
      </c>
      <c r="G19" s="16"/>
    </row>
    <row r="20" spans="1:7" x14ac:dyDescent="0.35">
      <c r="A20" s="13" t="s">
        <v>557</v>
      </c>
      <c r="B20" s="33" t="s">
        <v>558</v>
      </c>
      <c r="C20" s="33" t="s">
        <v>559</v>
      </c>
      <c r="D20" s="14">
        <v>11650470</v>
      </c>
      <c r="E20" s="15">
        <v>24594.14</v>
      </c>
      <c r="F20" s="16">
        <v>1.7100000000000001E-2</v>
      </c>
      <c r="G20" s="16"/>
    </row>
    <row r="21" spans="1:7" x14ac:dyDescent="0.35">
      <c r="A21" s="13" t="s">
        <v>997</v>
      </c>
      <c r="B21" s="33" t="s">
        <v>998</v>
      </c>
      <c r="C21" s="33" t="s">
        <v>89</v>
      </c>
      <c r="D21" s="14">
        <v>2055489</v>
      </c>
      <c r="E21" s="15">
        <v>24429.49</v>
      </c>
      <c r="F21" s="16">
        <v>1.7000000000000001E-2</v>
      </c>
      <c r="G21" s="16"/>
    </row>
    <row r="22" spans="1:7" x14ac:dyDescent="0.35">
      <c r="A22" s="13" t="s">
        <v>932</v>
      </c>
      <c r="B22" s="33" t="s">
        <v>933</v>
      </c>
      <c r="C22" s="33" t="s">
        <v>523</v>
      </c>
      <c r="D22" s="14">
        <v>1328316</v>
      </c>
      <c r="E22" s="15">
        <v>24087.68</v>
      </c>
      <c r="F22" s="16">
        <v>1.6799999999999999E-2</v>
      </c>
      <c r="G22" s="16"/>
    </row>
    <row r="23" spans="1:7" x14ac:dyDescent="0.35">
      <c r="A23" s="13" t="s">
        <v>598</v>
      </c>
      <c r="B23" s="33" t="s">
        <v>599</v>
      </c>
      <c r="C23" s="33" t="s">
        <v>79</v>
      </c>
      <c r="D23" s="14">
        <v>1527636</v>
      </c>
      <c r="E23" s="15">
        <v>23928.89</v>
      </c>
      <c r="F23" s="16">
        <v>1.67E-2</v>
      </c>
      <c r="G23" s="16"/>
    </row>
    <row r="24" spans="1:7" x14ac:dyDescent="0.35">
      <c r="A24" s="13" t="s">
        <v>526</v>
      </c>
      <c r="B24" s="33" t="s">
        <v>527</v>
      </c>
      <c r="C24" s="33" t="s">
        <v>55</v>
      </c>
      <c r="D24" s="14">
        <v>8317564</v>
      </c>
      <c r="E24" s="15">
        <v>23617.72</v>
      </c>
      <c r="F24" s="16">
        <v>1.6500000000000001E-2</v>
      </c>
      <c r="G24" s="16"/>
    </row>
    <row r="25" spans="1:7" x14ac:dyDescent="0.35">
      <c r="A25" s="13" t="s">
        <v>604</v>
      </c>
      <c r="B25" s="33" t="s">
        <v>605</v>
      </c>
      <c r="C25" s="33" t="s">
        <v>106</v>
      </c>
      <c r="D25" s="14">
        <v>913522</v>
      </c>
      <c r="E25" s="15">
        <v>23406.26</v>
      </c>
      <c r="F25" s="16">
        <v>1.6299999999999999E-2</v>
      </c>
      <c r="G25" s="16"/>
    </row>
    <row r="26" spans="1:7" x14ac:dyDescent="0.35">
      <c r="A26" s="13" t="s">
        <v>924</v>
      </c>
      <c r="B26" s="33" t="s">
        <v>925</v>
      </c>
      <c r="C26" s="33" t="s">
        <v>19</v>
      </c>
      <c r="D26" s="14">
        <v>5126562</v>
      </c>
      <c r="E26" s="15">
        <v>23323.29</v>
      </c>
      <c r="F26" s="16">
        <v>1.6199999999999999E-2</v>
      </c>
      <c r="G26" s="16"/>
    </row>
    <row r="27" spans="1:7" x14ac:dyDescent="0.35">
      <c r="A27" s="13" t="s">
        <v>546</v>
      </c>
      <c r="B27" s="33" t="s">
        <v>547</v>
      </c>
      <c r="C27" s="33" t="s">
        <v>501</v>
      </c>
      <c r="D27" s="14">
        <v>488766</v>
      </c>
      <c r="E27" s="15">
        <v>23133.29</v>
      </c>
      <c r="F27" s="16">
        <v>1.61E-2</v>
      </c>
      <c r="G27" s="16"/>
    </row>
    <row r="28" spans="1:7" x14ac:dyDescent="0.35">
      <c r="A28" s="13" t="s">
        <v>963</v>
      </c>
      <c r="B28" s="33" t="s">
        <v>964</v>
      </c>
      <c r="C28" s="33" t="s">
        <v>737</v>
      </c>
      <c r="D28" s="14">
        <v>28010035</v>
      </c>
      <c r="E28" s="15">
        <v>22895.4</v>
      </c>
      <c r="F28" s="16">
        <v>1.5900000000000001E-2</v>
      </c>
      <c r="G28" s="16"/>
    </row>
    <row r="29" spans="1:7" x14ac:dyDescent="0.35">
      <c r="A29" s="13" t="s">
        <v>940</v>
      </c>
      <c r="B29" s="33" t="s">
        <v>941</v>
      </c>
      <c r="C29" s="33" t="s">
        <v>55</v>
      </c>
      <c r="D29" s="14">
        <v>411327</v>
      </c>
      <c r="E29" s="15">
        <v>22662.06</v>
      </c>
      <c r="F29" s="16">
        <v>1.5800000000000002E-2</v>
      </c>
      <c r="G29" s="16"/>
    </row>
    <row r="30" spans="1:7" x14ac:dyDescent="0.35">
      <c r="A30" s="13" t="s">
        <v>675</v>
      </c>
      <c r="B30" s="33" t="s">
        <v>676</v>
      </c>
      <c r="C30" s="33" t="s">
        <v>100</v>
      </c>
      <c r="D30" s="14">
        <v>839351</v>
      </c>
      <c r="E30" s="15">
        <v>22650.73</v>
      </c>
      <c r="F30" s="16">
        <v>1.5800000000000002E-2</v>
      </c>
      <c r="G30" s="16"/>
    </row>
    <row r="31" spans="1:7" x14ac:dyDescent="0.35">
      <c r="A31" s="13" t="s">
        <v>538</v>
      </c>
      <c r="B31" s="33" t="s">
        <v>539</v>
      </c>
      <c r="C31" s="33" t="s">
        <v>63</v>
      </c>
      <c r="D31" s="14">
        <v>963654</v>
      </c>
      <c r="E31" s="15">
        <v>22182.35</v>
      </c>
      <c r="F31" s="16">
        <v>1.55E-2</v>
      </c>
      <c r="G31" s="16"/>
    </row>
    <row r="32" spans="1:7" x14ac:dyDescent="0.35">
      <c r="A32" s="13" t="s">
        <v>979</v>
      </c>
      <c r="B32" s="33" t="s">
        <v>980</v>
      </c>
      <c r="C32" s="33" t="s">
        <v>16</v>
      </c>
      <c r="D32" s="14">
        <v>2856258</v>
      </c>
      <c r="E32" s="15">
        <v>22174.560000000001</v>
      </c>
      <c r="F32" s="16">
        <v>1.54E-2</v>
      </c>
      <c r="G32" s="16"/>
    </row>
    <row r="33" spans="1:7" x14ac:dyDescent="0.35">
      <c r="A33" s="13" t="s">
        <v>577</v>
      </c>
      <c r="B33" s="33" t="s">
        <v>578</v>
      </c>
      <c r="C33" s="33" t="s">
        <v>501</v>
      </c>
      <c r="D33" s="14">
        <v>1868457</v>
      </c>
      <c r="E33" s="15">
        <v>22156.16</v>
      </c>
      <c r="F33" s="16">
        <v>1.54E-2</v>
      </c>
      <c r="G33" s="16"/>
    </row>
    <row r="34" spans="1:7" x14ac:dyDescent="0.35">
      <c r="A34" s="13" t="s">
        <v>96</v>
      </c>
      <c r="B34" s="33" t="s">
        <v>97</v>
      </c>
      <c r="C34" s="33" t="s">
        <v>74</v>
      </c>
      <c r="D34" s="14">
        <v>2025746</v>
      </c>
      <c r="E34" s="15">
        <v>22120.13</v>
      </c>
      <c r="F34" s="16">
        <v>1.54E-2</v>
      </c>
      <c r="G34" s="16"/>
    </row>
    <row r="35" spans="1:7" x14ac:dyDescent="0.35">
      <c r="A35" s="13" t="s">
        <v>554</v>
      </c>
      <c r="B35" s="33" t="s">
        <v>555</v>
      </c>
      <c r="C35" s="33" t="s">
        <v>556</v>
      </c>
      <c r="D35" s="14">
        <v>433982</v>
      </c>
      <c r="E35" s="15">
        <v>22048.02</v>
      </c>
      <c r="F35" s="16">
        <v>1.54E-2</v>
      </c>
      <c r="G35" s="16"/>
    </row>
    <row r="36" spans="1:7" x14ac:dyDescent="0.35">
      <c r="A36" s="13" t="s">
        <v>981</v>
      </c>
      <c r="B36" s="33" t="s">
        <v>982</v>
      </c>
      <c r="C36" s="33" t="s">
        <v>55</v>
      </c>
      <c r="D36" s="14">
        <v>5749453</v>
      </c>
      <c r="E36" s="15">
        <v>21520.2</v>
      </c>
      <c r="F36" s="16">
        <v>1.4999999999999999E-2</v>
      </c>
      <c r="G36" s="16"/>
    </row>
    <row r="37" spans="1:7" x14ac:dyDescent="0.35">
      <c r="A37" s="13" t="s">
        <v>669</v>
      </c>
      <c r="B37" s="33" t="s">
        <v>670</v>
      </c>
      <c r="C37" s="33" t="s">
        <v>556</v>
      </c>
      <c r="D37" s="14">
        <v>429984</v>
      </c>
      <c r="E37" s="15">
        <v>21061.91</v>
      </c>
      <c r="F37" s="16">
        <v>1.47E-2</v>
      </c>
      <c r="G37" s="16"/>
    </row>
    <row r="38" spans="1:7" x14ac:dyDescent="0.35">
      <c r="A38" s="13" t="s">
        <v>544</v>
      </c>
      <c r="B38" s="33" t="s">
        <v>545</v>
      </c>
      <c r="C38" s="33" t="s">
        <v>63</v>
      </c>
      <c r="D38" s="14">
        <v>1369779</v>
      </c>
      <c r="E38" s="15">
        <v>20942.55</v>
      </c>
      <c r="F38" s="16">
        <v>1.46E-2</v>
      </c>
      <c r="G38" s="16"/>
    </row>
    <row r="39" spans="1:7" x14ac:dyDescent="0.35">
      <c r="A39" s="13" t="s">
        <v>677</v>
      </c>
      <c r="B39" s="33" t="s">
        <v>678</v>
      </c>
      <c r="C39" s="33" t="s">
        <v>562</v>
      </c>
      <c r="D39" s="14">
        <v>498719</v>
      </c>
      <c r="E39" s="15">
        <v>19201.68</v>
      </c>
      <c r="F39" s="16">
        <v>1.34E-2</v>
      </c>
      <c r="G39" s="16"/>
    </row>
    <row r="40" spans="1:7" x14ac:dyDescent="0.35">
      <c r="A40" s="13" t="s">
        <v>930</v>
      </c>
      <c r="B40" s="33" t="s">
        <v>931</v>
      </c>
      <c r="C40" s="33" t="s">
        <v>89</v>
      </c>
      <c r="D40" s="14">
        <v>992848</v>
      </c>
      <c r="E40" s="15">
        <v>18975.310000000001</v>
      </c>
      <c r="F40" s="16">
        <v>1.32E-2</v>
      </c>
      <c r="G40" s="16"/>
    </row>
    <row r="41" spans="1:7" x14ac:dyDescent="0.35">
      <c r="A41" s="13" t="s">
        <v>82</v>
      </c>
      <c r="B41" s="33" t="s">
        <v>83</v>
      </c>
      <c r="C41" s="33" t="s">
        <v>84</v>
      </c>
      <c r="D41" s="14">
        <v>1265969</v>
      </c>
      <c r="E41" s="15">
        <v>18756.599999999999</v>
      </c>
      <c r="F41" s="16">
        <v>1.3100000000000001E-2</v>
      </c>
      <c r="G41" s="16"/>
    </row>
    <row r="42" spans="1:7" x14ac:dyDescent="0.35">
      <c r="A42" s="13" t="s">
        <v>1010</v>
      </c>
      <c r="B42" s="33" t="s">
        <v>1011</v>
      </c>
      <c r="C42" s="33" t="s">
        <v>1012</v>
      </c>
      <c r="D42" s="14">
        <v>3545976</v>
      </c>
      <c r="E42" s="15">
        <v>18435.53</v>
      </c>
      <c r="F42" s="16">
        <v>1.2800000000000001E-2</v>
      </c>
      <c r="G42" s="16"/>
    </row>
    <row r="43" spans="1:7" x14ac:dyDescent="0.35">
      <c r="A43" s="13" t="s">
        <v>519</v>
      </c>
      <c r="B43" s="33" t="s">
        <v>520</v>
      </c>
      <c r="C43" s="33" t="s">
        <v>55</v>
      </c>
      <c r="D43" s="14">
        <v>1449443</v>
      </c>
      <c r="E43" s="15">
        <v>18338.349999999999</v>
      </c>
      <c r="F43" s="16">
        <v>1.2800000000000001E-2</v>
      </c>
      <c r="G43" s="16"/>
    </row>
    <row r="44" spans="1:7" x14ac:dyDescent="0.35">
      <c r="A44" s="13" t="s">
        <v>608</v>
      </c>
      <c r="B44" s="33" t="s">
        <v>609</v>
      </c>
      <c r="C44" s="33" t="s">
        <v>610</v>
      </c>
      <c r="D44" s="14">
        <v>686271</v>
      </c>
      <c r="E44" s="15">
        <v>18182.75</v>
      </c>
      <c r="F44" s="16">
        <v>1.2699999999999999E-2</v>
      </c>
      <c r="G44" s="16"/>
    </row>
    <row r="45" spans="1:7" x14ac:dyDescent="0.35">
      <c r="A45" s="13" t="s">
        <v>567</v>
      </c>
      <c r="B45" s="33" t="s">
        <v>568</v>
      </c>
      <c r="C45" s="33" t="s">
        <v>13</v>
      </c>
      <c r="D45" s="14">
        <v>11162378</v>
      </c>
      <c r="E45" s="15">
        <v>17566.23</v>
      </c>
      <c r="F45" s="16">
        <v>1.2200000000000001E-2</v>
      </c>
      <c r="G45" s="16"/>
    </row>
    <row r="46" spans="1:7" x14ac:dyDescent="0.35">
      <c r="A46" s="13" t="s">
        <v>33</v>
      </c>
      <c r="B46" s="33" t="s">
        <v>34</v>
      </c>
      <c r="C46" s="33" t="s">
        <v>32</v>
      </c>
      <c r="D46" s="14">
        <v>3891232</v>
      </c>
      <c r="E46" s="15">
        <v>17304.310000000001</v>
      </c>
      <c r="F46" s="16">
        <v>1.21E-2</v>
      </c>
      <c r="G46" s="16"/>
    </row>
    <row r="47" spans="1:7" x14ac:dyDescent="0.35">
      <c r="A47" s="13" t="s">
        <v>493</v>
      </c>
      <c r="B47" s="33" t="s">
        <v>494</v>
      </c>
      <c r="C47" s="33" t="s">
        <v>55</v>
      </c>
      <c r="D47" s="14">
        <v>498658</v>
      </c>
      <c r="E47" s="15">
        <v>16722.5</v>
      </c>
      <c r="F47" s="16">
        <v>1.1599999999999999E-2</v>
      </c>
      <c r="G47" s="16"/>
    </row>
    <row r="48" spans="1:7" x14ac:dyDescent="0.35">
      <c r="A48" s="13" t="s">
        <v>656</v>
      </c>
      <c r="B48" s="33" t="s">
        <v>657</v>
      </c>
      <c r="C48" s="33" t="s">
        <v>44</v>
      </c>
      <c r="D48" s="14">
        <v>14134178</v>
      </c>
      <c r="E48" s="15">
        <v>16647.23</v>
      </c>
      <c r="F48" s="16">
        <v>1.1599999999999999E-2</v>
      </c>
      <c r="G48" s="16"/>
    </row>
    <row r="49" spans="1:7" x14ac:dyDescent="0.35">
      <c r="A49" s="13" t="s">
        <v>621</v>
      </c>
      <c r="B49" s="33" t="s">
        <v>622</v>
      </c>
      <c r="C49" s="33" t="s">
        <v>103</v>
      </c>
      <c r="D49" s="14">
        <v>989699</v>
      </c>
      <c r="E49" s="15">
        <v>16415.150000000001</v>
      </c>
      <c r="F49" s="16">
        <v>1.14E-2</v>
      </c>
      <c r="G49" s="16"/>
    </row>
    <row r="50" spans="1:7" x14ac:dyDescent="0.35">
      <c r="A50" s="13" t="s">
        <v>497</v>
      </c>
      <c r="B50" s="33" t="s">
        <v>498</v>
      </c>
      <c r="C50" s="33" t="s">
        <v>13</v>
      </c>
      <c r="D50" s="14">
        <v>4759931</v>
      </c>
      <c r="E50" s="15">
        <v>15526.89</v>
      </c>
      <c r="F50" s="16">
        <v>1.0800000000000001E-2</v>
      </c>
      <c r="G50" s="16"/>
    </row>
    <row r="51" spans="1:7" x14ac:dyDescent="0.35">
      <c r="A51" s="13" t="s">
        <v>510</v>
      </c>
      <c r="B51" s="33" t="s">
        <v>511</v>
      </c>
      <c r="C51" s="33" t="s">
        <v>13</v>
      </c>
      <c r="D51" s="14">
        <v>5429290</v>
      </c>
      <c r="E51" s="15">
        <v>15367.61</v>
      </c>
      <c r="F51" s="16">
        <v>1.0699999999999999E-2</v>
      </c>
      <c r="G51" s="16"/>
    </row>
    <row r="52" spans="1:7" x14ac:dyDescent="0.35">
      <c r="A52" s="13" t="s">
        <v>586</v>
      </c>
      <c r="B52" s="33" t="s">
        <v>587</v>
      </c>
      <c r="C52" s="33" t="s">
        <v>89</v>
      </c>
      <c r="D52" s="14">
        <v>567266</v>
      </c>
      <c r="E52" s="15">
        <v>15098.92</v>
      </c>
      <c r="F52" s="16">
        <v>1.0500000000000001E-2</v>
      </c>
      <c r="G52" s="16"/>
    </row>
    <row r="53" spans="1:7" x14ac:dyDescent="0.35">
      <c r="A53" s="13" t="s">
        <v>633</v>
      </c>
      <c r="B53" s="33" t="s">
        <v>634</v>
      </c>
      <c r="C53" s="33" t="s">
        <v>537</v>
      </c>
      <c r="D53" s="14">
        <v>935822</v>
      </c>
      <c r="E53" s="15">
        <v>14870.21</v>
      </c>
      <c r="F53" s="16">
        <v>1.04E-2</v>
      </c>
      <c r="G53" s="16"/>
    </row>
    <row r="54" spans="1:7" x14ac:dyDescent="0.35">
      <c r="A54" s="13" t="s">
        <v>40</v>
      </c>
      <c r="B54" s="33" t="s">
        <v>41</v>
      </c>
      <c r="C54" s="33" t="s">
        <v>22</v>
      </c>
      <c r="D54" s="14">
        <v>3366783</v>
      </c>
      <c r="E54" s="15">
        <v>14771.76</v>
      </c>
      <c r="F54" s="16">
        <v>1.03E-2</v>
      </c>
      <c r="G54" s="16"/>
    </row>
    <row r="55" spans="1:7" x14ac:dyDescent="0.35">
      <c r="A55" s="13" t="s">
        <v>1003</v>
      </c>
      <c r="B55" s="33" t="s">
        <v>1004</v>
      </c>
      <c r="C55" s="33" t="s">
        <v>1005</v>
      </c>
      <c r="D55" s="14">
        <v>45537</v>
      </c>
      <c r="E55" s="15">
        <v>14621.93</v>
      </c>
      <c r="F55" s="16">
        <v>1.0200000000000001E-2</v>
      </c>
      <c r="G55" s="16"/>
    </row>
    <row r="56" spans="1:7" x14ac:dyDescent="0.35">
      <c r="A56" s="13" t="s">
        <v>934</v>
      </c>
      <c r="B56" s="33" t="s">
        <v>935</v>
      </c>
      <c r="C56" s="33" t="s">
        <v>556</v>
      </c>
      <c r="D56" s="14">
        <v>167663</v>
      </c>
      <c r="E56" s="15">
        <v>14436.62</v>
      </c>
      <c r="F56" s="16">
        <v>1.01E-2</v>
      </c>
      <c r="G56" s="16"/>
    </row>
    <row r="57" spans="1:7" x14ac:dyDescent="0.35">
      <c r="A57" s="13" t="s">
        <v>1013</v>
      </c>
      <c r="B57" s="33" t="s">
        <v>1014</v>
      </c>
      <c r="C57" s="33" t="s">
        <v>89</v>
      </c>
      <c r="D57" s="14">
        <v>591428</v>
      </c>
      <c r="E57" s="15">
        <v>14099.05</v>
      </c>
      <c r="F57" s="16">
        <v>9.7999999999999997E-3</v>
      </c>
      <c r="G57" s="16"/>
    </row>
    <row r="58" spans="1:7" x14ac:dyDescent="0.35">
      <c r="A58" s="13" t="s">
        <v>1518</v>
      </c>
      <c r="B58" s="33" t="s">
        <v>1519</v>
      </c>
      <c r="C58" s="33" t="s">
        <v>106</v>
      </c>
      <c r="D58" s="14">
        <v>216552</v>
      </c>
      <c r="E58" s="15">
        <v>13548.58</v>
      </c>
      <c r="F58" s="16">
        <v>9.4000000000000004E-3</v>
      </c>
      <c r="G58" s="16"/>
    </row>
    <row r="59" spans="1:7" x14ac:dyDescent="0.35">
      <c r="A59" s="13" t="s">
        <v>1092</v>
      </c>
      <c r="B59" s="33" t="s">
        <v>1093</v>
      </c>
      <c r="C59" s="33" t="s">
        <v>19</v>
      </c>
      <c r="D59" s="14">
        <v>783875</v>
      </c>
      <c r="E59" s="15">
        <v>12596.09</v>
      </c>
      <c r="F59" s="16">
        <v>8.8000000000000005E-3</v>
      </c>
      <c r="G59" s="16"/>
    </row>
    <row r="60" spans="1:7" x14ac:dyDescent="0.35">
      <c r="A60" s="13" t="s">
        <v>101</v>
      </c>
      <c r="B60" s="33" t="s">
        <v>102</v>
      </c>
      <c r="C60" s="33" t="s">
        <v>103</v>
      </c>
      <c r="D60" s="14">
        <v>886158</v>
      </c>
      <c r="E60" s="15">
        <v>12344.18</v>
      </c>
      <c r="F60" s="16">
        <v>8.6E-3</v>
      </c>
      <c r="G60" s="16"/>
    </row>
    <row r="61" spans="1:7" x14ac:dyDescent="0.35">
      <c r="A61" s="13" t="s">
        <v>1104</v>
      </c>
      <c r="B61" s="33" t="s">
        <v>1105</v>
      </c>
      <c r="C61" s="33" t="s">
        <v>32</v>
      </c>
      <c r="D61" s="14">
        <v>967490</v>
      </c>
      <c r="E61" s="15">
        <v>12240.68</v>
      </c>
      <c r="F61" s="16">
        <v>8.5000000000000006E-3</v>
      </c>
      <c r="G61" s="16"/>
    </row>
    <row r="62" spans="1:7" x14ac:dyDescent="0.35">
      <c r="A62" s="13" t="s">
        <v>1047</v>
      </c>
      <c r="B62" s="33" t="s">
        <v>1048</v>
      </c>
      <c r="C62" s="33" t="s">
        <v>1012</v>
      </c>
      <c r="D62" s="14">
        <v>1811162</v>
      </c>
      <c r="E62" s="15">
        <v>12081.36</v>
      </c>
      <c r="F62" s="16">
        <v>8.3999999999999995E-3</v>
      </c>
      <c r="G62" s="16"/>
    </row>
    <row r="63" spans="1:7" x14ac:dyDescent="0.35">
      <c r="A63" s="13" t="s">
        <v>1084</v>
      </c>
      <c r="B63" s="33" t="s">
        <v>1085</v>
      </c>
      <c r="C63" s="33" t="s">
        <v>63</v>
      </c>
      <c r="D63" s="14">
        <v>395930</v>
      </c>
      <c r="E63" s="15">
        <v>11853.75</v>
      </c>
      <c r="F63" s="16">
        <v>8.3000000000000001E-3</v>
      </c>
      <c r="G63" s="16"/>
    </row>
    <row r="64" spans="1:7" x14ac:dyDescent="0.35">
      <c r="A64" s="13" t="s">
        <v>1025</v>
      </c>
      <c r="B64" s="33" t="s">
        <v>1026</v>
      </c>
      <c r="C64" s="33" t="s">
        <v>89</v>
      </c>
      <c r="D64" s="14">
        <v>270994</v>
      </c>
      <c r="E64" s="15">
        <v>11807.75</v>
      </c>
      <c r="F64" s="16">
        <v>8.2000000000000007E-3</v>
      </c>
      <c r="G64" s="16"/>
    </row>
    <row r="65" spans="1:7" x14ac:dyDescent="0.35">
      <c r="A65" s="13" t="s">
        <v>66</v>
      </c>
      <c r="B65" s="33" t="s">
        <v>67</v>
      </c>
      <c r="C65" s="33" t="s">
        <v>39</v>
      </c>
      <c r="D65" s="14">
        <v>303279</v>
      </c>
      <c r="E65" s="15">
        <v>11735.99</v>
      </c>
      <c r="F65" s="16">
        <v>8.2000000000000007E-3</v>
      </c>
      <c r="G65" s="16"/>
    </row>
    <row r="66" spans="1:7" x14ac:dyDescent="0.35">
      <c r="A66" s="13" t="s">
        <v>596</v>
      </c>
      <c r="B66" s="33" t="s">
        <v>597</v>
      </c>
      <c r="C66" s="33" t="s">
        <v>537</v>
      </c>
      <c r="D66" s="14">
        <v>566468</v>
      </c>
      <c r="E66" s="15">
        <v>10996.28</v>
      </c>
      <c r="F66" s="16">
        <v>7.7000000000000002E-3</v>
      </c>
      <c r="G66" s="16"/>
    </row>
    <row r="67" spans="1:7" x14ac:dyDescent="0.35">
      <c r="A67" s="13" t="s">
        <v>17</v>
      </c>
      <c r="B67" s="33" t="s">
        <v>18</v>
      </c>
      <c r="C67" s="33" t="s">
        <v>19</v>
      </c>
      <c r="D67" s="14">
        <v>100402481</v>
      </c>
      <c r="E67" s="15">
        <v>10632.62</v>
      </c>
      <c r="F67" s="16">
        <v>7.4000000000000003E-3</v>
      </c>
      <c r="G67" s="16"/>
    </row>
    <row r="68" spans="1:7" x14ac:dyDescent="0.35">
      <c r="A68" s="13" t="s">
        <v>524</v>
      </c>
      <c r="B68" s="33" t="s">
        <v>525</v>
      </c>
      <c r="C68" s="33" t="s">
        <v>55</v>
      </c>
      <c r="D68" s="14">
        <v>603255</v>
      </c>
      <c r="E68" s="15">
        <v>10441.14</v>
      </c>
      <c r="F68" s="16">
        <v>7.3000000000000001E-3</v>
      </c>
      <c r="G68" s="16"/>
    </row>
    <row r="69" spans="1:7" x14ac:dyDescent="0.35">
      <c r="A69" s="13" t="s">
        <v>631</v>
      </c>
      <c r="B69" s="33" t="s">
        <v>632</v>
      </c>
      <c r="C69" s="33" t="s">
        <v>537</v>
      </c>
      <c r="D69" s="14">
        <v>98730</v>
      </c>
      <c r="E69" s="15">
        <v>10394.290000000001</v>
      </c>
      <c r="F69" s="16">
        <v>7.1999999999999998E-3</v>
      </c>
      <c r="G69" s="16"/>
    </row>
    <row r="70" spans="1:7" x14ac:dyDescent="0.35">
      <c r="A70" s="13" t="s">
        <v>652</v>
      </c>
      <c r="B70" s="33" t="s">
        <v>653</v>
      </c>
      <c r="C70" s="33" t="s">
        <v>63</v>
      </c>
      <c r="D70" s="14">
        <v>443296</v>
      </c>
      <c r="E70" s="15">
        <v>9963.52</v>
      </c>
      <c r="F70" s="16">
        <v>6.8999999999999999E-3</v>
      </c>
      <c r="G70" s="16"/>
    </row>
    <row r="71" spans="1:7" x14ac:dyDescent="0.35">
      <c r="A71" s="13" t="s">
        <v>530</v>
      </c>
      <c r="B71" s="33" t="s">
        <v>531</v>
      </c>
      <c r="C71" s="33" t="s">
        <v>532</v>
      </c>
      <c r="D71" s="14">
        <v>1544700</v>
      </c>
      <c r="E71" s="15">
        <v>9857.5</v>
      </c>
      <c r="F71" s="16">
        <v>6.8999999999999999E-3</v>
      </c>
      <c r="G71" s="16"/>
    </row>
    <row r="72" spans="1:7" x14ac:dyDescent="0.35">
      <c r="A72" s="13" t="s">
        <v>954</v>
      </c>
      <c r="B72" s="33" t="s">
        <v>955</v>
      </c>
      <c r="C72" s="33" t="s">
        <v>562</v>
      </c>
      <c r="D72" s="14">
        <v>35556</v>
      </c>
      <c r="E72" s="15">
        <v>9088.82</v>
      </c>
      <c r="F72" s="16">
        <v>6.3E-3</v>
      </c>
      <c r="G72" s="16"/>
    </row>
    <row r="73" spans="1:7" x14ac:dyDescent="0.35">
      <c r="A73" s="13" t="s">
        <v>14</v>
      </c>
      <c r="B73" s="33" t="s">
        <v>15</v>
      </c>
      <c r="C73" s="33" t="s">
        <v>16</v>
      </c>
      <c r="D73" s="14">
        <v>5345399</v>
      </c>
      <c r="E73" s="15">
        <v>8857.86</v>
      </c>
      <c r="F73" s="16">
        <v>6.1999999999999998E-3</v>
      </c>
      <c r="G73" s="16"/>
    </row>
    <row r="74" spans="1:7" x14ac:dyDescent="0.35">
      <c r="A74" s="13" t="s">
        <v>606</v>
      </c>
      <c r="B74" s="33" t="s">
        <v>607</v>
      </c>
      <c r="C74" s="33" t="s">
        <v>562</v>
      </c>
      <c r="D74" s="14">
        <v>1127326</v>
      </c>
      <c r="E74" s="15">
        <v>8175.37</v>
      </c>
      <c r="F74" s="16">
        <v>5.7000000000000002E-3</v>
      </c>
      <c r="G74" s="16"/>
    </row>
    <row r="75" spans="1:7" x14ac:dyDescent="0.35">
      <c r="A75" s="13" t="s">
        <v>581</v>
      </c>
      <c r="B75" s="33" t="s">
        <v>582</v>
      </c>
      <c r="C75" s="33" t="s">
        <v>583</v>
      </c>
      <c r="D75" s="14">
        <v>1947975</v>
      </c>
      <c r="E75" s="15">
        <v>7814.3</v>
      </c>
      <c r="F75" s="16">
        <v>5.4000000000000003E-3</v>
      </c>
      <c r="G75" s="16"/>
    </row>
    <row r="76" spans="1:7" x14ac:dyDescent="0.35">
      <c r="A76" s="13" t="s">
        <v>573</v>
      </c>
      <c r="B76" s="33" t="s">
        <v>574</v>
      </c>
      <c r="C76" s="33" t="s">
        <v>89</v>
      </c>
      <c r="D76" s="14">
        <v>99374</v>
      </c>
      <c r="E76" s="15">
        <v>7478.89</v>
      </c>
      <c r="F76" s="16">
        <v>5.1999999999999998E-3</v>
      </c>
      <c r="G76" s="16"/>
    </row>
    <row r="77" spans="1:7" x14ac:dyDescent="0.35">
      <c r="A77" s="13" t="s">
        <v>685</v>
      </c>
      <c r="B77" s="33" t="s">
        <v>686</v>
      </c>
      <c r="C77" s="33" t="s">
        <v>100</v>
      </c>
      <c r="D77" s="14">
        <v>658969</v>
      </c>
      <c r="E77" s="15">
        <v>7272.38</v>
      </c>
      <c r="F77" s="16">
        <v>5.1000000000000004E-3</v>
      </c>
      <c r="G77" s="16"/>
    </row>
    <row r="78" spans="1:7" x14ac:dyDescent="0.35">
      <c r="A78" s="13" t="s">
        <v>512</v>
      </c>
      <c r="B78" s="33" t="s">
        <v>513</v>
      </c>
      <c r="C78" s="33" t="s">
        <v>39</v>
      </c>
      <c r="D78" s="14">
        <v>1013707</v>
      </c>
      <c r="E78" s="15">
        <v>7206.44</v>
      </c>
      <c r="F78" s="16">
        <v>5.0000000000000001E-3</v>
      </c>
      <c r="G78" s="16"/>
    </row>
    <row r="79" spans="1:7" x14ac:dyDescent="0.35">
      <c r="A79" s="13" t="s">
        <v>107</v>
      </c>
      <c r="B79" s="33" t="s">
        <v>108</v>
      </c>
      <c r="C79" s="33" t="s">
        <v>109</v>
      </c>
      <c r="D79" s="14">
        <v>1388815</v>
      </c>
      <c r="E79" s="15">
        <v>7201.01</v>
      </c>
      <c r="F79" s="16">
        <v>5.0000000000000001E-3</v>
      </c>
      <c r="G79" s="16"/>
    </row>
    <row r="80" spans="1:7" x14ac:dyDescent="0.35">
      <c r="A80" s="13" t="s">
        <v>619</v>
      </c>
      <c r="B80" s="33" t="s">
        <v>620</v>
      </c>
      <c r="C80" s="33" t="s">
        <v>44</v>
      </c>
      <c r="D80" s="14">
        <v>2247975</v>
      </c>
      <c r="E80" s="15">
        <v>6783.26</v>
      </c>
      <c r="F80" s="16">
        <v>4.7000000000000002E-3</v>
      </c>
      <c r="G80" s="16"/>
    </row>
    <row r="81" spans="1:7" x14ac:dyDescent="0.35">
      <c r="A81" s="13" t="s">
        <v>1507</v>
      </c>
      <c r="B81" s="33" t="s">
        <v>1508</v>
      </c>
      <c r="C81" s="33" t="s">
        <v>562</v>
      </c>
      <c r="D81" s="14">
        <v>1327321</v>
      </c>
      <c r="E81" s="15">
        <v>6493.25</v>
      </c>
      <c r="F81" s="16">
        <v>4.4999999999999997E-3</v>
      </c>
      <c r="G81" s="16"/>
    </row>
    <row r="82" spans="1:7" x14ac:dyDescent="0.35">
      <c r="A82" s="13" t="s">
        <v>569</v>
      </c>
      <c r="B82" s="33" t="s">
        <v>570</v>
      </c>
      <c r="C82" s="33" t="s">
        <v>100</v>
      </c>
      <c r="D82" s="14">
        <v>677524</v>
      </c>
      <c r="E82" s="15">
        <v>6481.87</v>
      </c>
      <c r="F82" s="16">
        <v>4.4999999999999997E-3</v>
      </c>
      <c r="G82" s="16"/>
    </row>
    <row r="83" spans="1:7" x14ac:dyDescent="0.35">
      <c r="A83" s="13" t="s">
        <v>2473</v>
      </c>
      <c r="B83" s="33" t="s">
        <v>2474</v>
      </c>
      <c r="C83" s="33" t="s">
        <v>89</v>
      </c>
      <c r="D83" s="14">
        <v>178702</v>
      </c>
      <c r="E83" s="15">
        <v>6310.68</v>
      </c>
      <c r="F83" s="16">
        <v>4.4000000000000003E-3</v>
      </c>
      <c r="G83" s="16"/>
    </row>
    <row r="84" spans="1:7" x14ac:dyDescent="0.35">
      <c r="A84" s="13" t="s">
        <v>50</v>
      </c>
      <c r="B84" s="33" t="s">
        <v>51</v>
      </c>
      <c r="C84" s="33" t="s">
        <v>52</v>
      </c>
      <c r="D84" s="14">
        <v>1658732</v>
      </c>
      <c r="E84" s="15">
        <v>5881.86</v>
      </c>
      <c r="F84" s="16">
        <v>4.1000000000000003E-3</v>
      </c>
      <c r="G84" s="16"/>
    </row>
    <row r="85" spans="1:7" x14ac:dyDescent="0.35">
      <c r="A85" s="13" t="s">
        <v>1201</v>
      </c>
      <c r="B85" s="33" t="s">
        <v>1202</v>
      </c>
      <c r="C85" s="33" t="s">
        <v>55</v>
      </c>
      <c r="D85" s="14">
        <v>793337</v>
      </c>
      <c r="E85" s="15">
        <v>5595.01</v>
      </c>
      <c r="F85" s="16">
        <v>3.8999999999999998E-3</v>
      </c>
      <c r="G85" s="16"/>
    </row>
    <row r="86" spans="1:7" x14ac:dyDescent="0.35">
      <c r="A86" s="13" t="s">
        <v>1752</v>
      </c>
      <c r="B86" s="33" t="s">
        <v>1753</v>
      </c>
      <c r="C86" s="33" t="s">
        <v>717</v>
      </c>
      <c r="D86" s="14">
        <v>2537185</v>
      </c>
      <c r="E86" s="15">
        <v>5408.01</v>
      </c>
      <c r="F86" s="16">
        <v>3.8E-3</v>
      </c>
      <c r="G86" s="16"/>
    </row>
    <row r="87" spans="1:7" x14ac:dyDescent="0.35">
      <c r="A87" s="13" t="s">
        <v>1008</v>
      </c>
      <c r="B87" s="33" t="s">
        <v>1009</v>
      </c>
      <c r="C87" s="33" t="s">
        <v>556</v>
      </c>
      <c r="D87" s="14">
        <v>262739</v>
      </c>
      <c r="E87" s="15">
        <v>4382.22</v>
      </c>
      <c r="F87" s="16">
        <v>3.0999999999999999E-3</v>
      </c>
      <c r="G87" s="16"/>
    </row>
    <row r="88" spans="1:7" x14ac:dyDescent="0.35">
      <c r="A88" s="13" t="s">
        <v>975</v>
      </c>
      <c r="B88" s="33" t="s">
        <v>976</v>
      </c>
      <c r="C88" s="33" t="s">
        <v>556</v>
      </c>
      <c r="D88" s="14">
        <v>109020</v>
      </c>
      <c r="E88" s="15">
        <v>4333.76</v>
      </c>
      <c r="F88" s="16">
        <v>3.0000000000000001E-3</v>
      </c>
      <c r="G88" s="16"/>
    </row>
    <row r="89" spans="1:7" x14ac:dyDescent="0.35">
      <c r="A89" s="13" t="s">
        <v>1037</v>
      </c>
      <c r="B89" s="33" t="s">
        <v>1038</v>
      </c>
      <c r="C89" s="33" t="s">
        <v>1012</v>
      </c>
      <c r="D89" s="14">
        <v>2440195</v>
      </c>
      <c r="E89" s="15">
        <v>4296.21</v>
      </c>
      <c r="F89" s="16">
        <v>3.0000000000000001E-3</v>
      </c>
      <c r="G89" s="16"/>
    </row>
    <row r="90" spans="1:7" x14ac:dyDescent="0.35">
      <c r="A90" s="13" t="s">
        <v>1023</v>
      </c>
      <c r="B90" s="33" t="s">
        <v>1024</v>
      </c>
      <c r="C90" s="33" t="s">
        <v>103</v>
      </c>
      <c r="D90" s="14">
        <v>220778</v>
      </c>
      <c r="E90" s="15">
        <v>3362.01</v>
      </c>
      <c r="F90" s="16">
        <v>2.3E-3</v>
      </c>
      <c r="G90" s="16"/>
    </row>
    <row r="91" spans="1:7" x14ac:dyDescent="0.35">
      <c r="A91" s="13" t="s">
        <v>667</v>
      </c>
      <c r="B91" s="33" t="s">
        <v>668</v>
      </c>
      <c r="C91" s="33" t="s">
        <v>39</v>
      </c>
      <c r="D91" s="14">
        <v>47204</v>
      </c>
      <c r="E91" s="15">
        <v>2695.35</v>
      </c>
      <c r="F91" s="16">
        <v>1.9E-3</v>
      </c>
      <c r="G91" s="16"/>
    </row>
    <row r="92" spans="1:7" x14ac:dyDescent="0.35">
      <c r="A92" s="13" t="s">
        <v>1102</v>
      </c>
      <c r="B92" s="33" t="s">
        <v>1103</v>
      </c>
      <c r="C92" s="33" t="s">
        <v>559</v>
      </c>
      <c r="D92" s="14">
        <v>48656</v>
      </c>
      <c r="E92" s="15">
        <v>1712.01</v>
      </c>
      <c r="F92" s="16">
        <v>1.1999999999999999E-3</v>
      </c>
      <c r="G92" s="16"/>
    </row>
    <row r="93" spans="1:7" x14ac:dyDescent="0.35">
      <c r="A93" s="13" t="s">
        <v>1269</v>
      </c>
      <c r="B93" s="33" t="s">
        <v>1270</v>
      </c>
      <c r="C93" s="33" t="s">
        <v>537</v>
      </c>
      <c r="D93" s="14">
        <v>410248</v>
      </c>
      <c r="E93" s="15">
        <v>766.47</v>
      </c>
      <c r="F93" s="16">
        <v>5.0000000000000001E-4</v>
      </c>
      <c r="G93" s="16"/>
    </row>
    <row r="94" spans="1:7" x14ac:dyDescent="0.35">
      <c r="A94" s="13" t="s">
        <v>1227</v>
      </c>
      <c r="B94" s="33" t="s">
        <v>1228</v>
      </c>
      <c r="C94" s="33" t="s">
        <v>44</v>
      </c>
      <c r="D94" s="14">
        <v>225248</v>
      </c>
      <c r="E94" s="15">
        <v>360.37</v>
      </c>
      <c r="F94" s="16">
        <v>2.9999999999999997E-4</v>
      </c>
      <c r="G94" s="16"/>
    </row>
    <row r="95" spans="1:7" x14ac:dyDescent="0.35">
      <c r="A95" s="17" t="s">
        <v>120</v>
      </c>
      <c r="B95" s="34"/>
      <c r="C95" s="34"/>
      <c r="D95" s="18"/>
      <c r="E95" s="37">
        <v>1388809.81</v>
      </c>
      <c r="F95" s="38">
        <v>0.96750000000000003</v>
      </c>
      <c r="G95" s="21"/>
    </row>
    <row r="96" spans="1:7" x14ac:dyDescent="0.35">
      <c r="A96" s="17"/>
      <c r="B96" s="34"/>
      <c r="C96" s="34"/>
      <c r="D96" s="18"/>
      <c r="E96" s="41"/>
      <c r="F96" s="21"/>
      <c r="G96" s="21"/>
    </row>
    <row r="97" spans="1:7" x14ac:dyDescent="0.35">
      <c r="A97" s="17"/>
      <c r="B97" s="34"/>
      <c r="C97" s="34"/>
      <c r="D97" s="18"/>
      <c r="E97" s="41"/>
      <c r="F97" s="21"/>
      <c r="G97" s="21"/>
    </row>
    <row r="98" spans="1:7" x14ac:dyDescent="0.35">
      <c r="A98" s="17"/>
      <c r="B98" s="34"/>
      <c r="C98" s="34"/>
      <c r="D98" s="18"/>
      <c r="E98" s="41"/>
      <c r="F98" s="21"/>
      <c r="G98" s="21"/>
    </row>
    <row r="99" spans="1:7" x14ac:dyDescent="0.35">
      <c r="A99" s="59" t="s">
        <v>171</v>
      </c>
      <c r="B99" s="34"/>
      <c r="C99" s="34"/>
      <c r="D99" s="18"/>
      <c r="E99" s="41"/>
      <c r="F99" s="21"/>
      <c r="G99" s="21"/>
    </row>
    <row r="100" spans="1:7" x14ac:dyDescent="0.35">
      <c r="A100" s="59" t="s">
        <v>641</v>
      </c>
      <c r="B100" s="33"/>
      <c r="C100" s="33"/>
      <c r="D100" s="14"/>
      <c r="E100" s="15"/>
      <c r="F100" s="16"/>
      <c r="G100" s="16"/>
    </row>
    <row r="101" spans="1:7" x14ac:dyDescent="0.35">
      <c r="A101" s="59" t="s">
        <v>642</v>
      </c>
      <c r="B101" s="33"/>
      <c r="C101" s="33"/>
      <c r="D101" s="14"/>
      <c r="E101" s="15"/>
      <c r="F101" s="16"/>
      <c r="G101" s="16"/>
    </row>
    <row r="102" spans="1:7" x14ac:dyDescent="0.35">
      <c r="A102" s="13" t="s">
        <v>643</v>
      </c>
      <c r="B102" s="33" t="s">
        <v>644</v>
      </c>
      <c r="C102" s="33" t="s">
        <v>39</v>
      </c>
      <c r="D102" s="14">
        <v>1175900</v>
      </c>
      <c r="E102" s="15">
        <v>120.79</v>
      </c>
      <c r="F102" s="16">
        <v>1E-4</v>
      </c>
      <c r="G102" s="16">
        <v>6.3299999999999995E-2</v>
      </c>
    </row>
    <row r="103" spans="1:7" x14ac:dyDescent="0.35">
      <c r="A103" s="17" t="s">
        <v>120</v>
      </c>
      <c r="B103" s="34"/>
      <c r="C103" s="34"/>
      <c r="D103" s="18"/>
      <c r="E103" s="37">
        <v>120.79</v>
      </c>
      <c r="F103" s="38">
        <v>1E-4</v>
      </c>
      <c r="G103" s="21"/>
    </row>
    <row r="104" spans="1:7" x14ac:dyDescent="0.35">
      <c r="A104" s="24" t="s">
        <v>121</v>
      </c>
      <c r="B104" s="35"/>
      <c r="C104" s="35"/>
      <c r="D104" s="25"/>
      <c r="E104" s="30">
        <v>1388930.6</v>
      </c>
      <c r="F104" s="31">
        <v>0.96760000000000002</v>
      </c>
      <c r="G104" s="21"/>
    </row>
    <row r="105" spans="1:7" x14ac:dyDescent="0.35">
      <c r="A105" s="13"/>
      <c r="B105" s="33"/>
      <c r="C105" s="33"/>
      <c r="D105" s="14"/>
      <c r="E105" s="15"/>
      <c r="F105" s="16"/>
      <c r="G105" s="16"/>
    </row>
    <row r="106" spans="1:7" x14ac:dyDescent="0.35">
      <c r="A106" s="13"/>
      <c r="B106" s="33"/>
      <c r="C106" s="33"/>
      <c r="D106" s="14"/>
      <c r="E106" s="15"/>
      <c r="F106" s="16"/>
      <c r="G106" s="16"/>
    </row>
    <row r="107" spans="1:7" x14ac:dyDescent="0.35">
      <c r="A107" s="17" t="s">
        <v>262</v>
      </c>
      <c r="B107" s="33"/>
      <c r="C107" s="33"/>
      <c r="D107" s="14"/>
      <c r="E107" s="15"/>
      <c r="F107" s="16"/>
      <c r="G107" s="16"/>
    </row>
    <row r="108" spans="1:7" x14ac:dyDescent="0.35">
      <c r="A108" s="13" t="s">
        <v>263</v>
      </c>
      <c r="B108" s="33"/>
      <c r="C108" s="33"/>
      <c r="D108" s="14"/>
      <c r="E108" s="15">
        <v>51469.14</v>
      </c>
      <c r="F108" s="16">
        <v>3.5900000000000001E-2</v>
      </c>
      <c r="G108" s="16">
        <v>4.9306000000000003E-2</v>
      </c>
    </row>
    <row r="109" spans="1:7" x14ac:dyDescent="0.35">
      <c r="A109" s="17" t="s">
        <v>120</v>
      </c>
      <c r="B109" s="34"/>
      <c r="C109" s="34"/>
      <c r="D109" s="18"/>
      <c r="E109" s="37">
        <v>51469.14</v>
      </c>
      <c r="F109" s="38">
        <v>3.5900000000000001E-2</v>
      </c>
      <c r="G109" s="21"/>
    </row>
    <row r="110" spans="1:7" x14ac:dyDescent="0.35">
      <c r="A110" s="13"/>
      <c r="B110" s="33"/>
      <c r="C110" s="33"/>
      <c r="D110" s="14"/>
      <c r="E110" s="15"/>
      <c r="F110" s="16"/>
      <c r="G110" s="16"/>
    </row>
    <row r="111" spans="1:7" x14ac:dyDescent="0.35">
      <c r="A111" s="24" t="s">
        <v>121</v>
      </c>
      <c r="B111" s="35"/>
      <c r="C111" s="35"/>
      <c r="D111" s="25"/>
      <c r="E111" s="19">
        <v>51469.14</v>
      </c>
      <c r="F111" s="20">
        <v>3.5900000000000001E-2</v>
      </c>
      <c r="G111" s="21"/>
    </row>
    <row r="112" spans="1:7" x14ac:dyDescent="0.35">
      <c r="A112" s="13" t="s">
        <v>264</v>
      </c>
      <c r="B112" s="33"/>
      <c r="C112" s="33"/>
      <c r="D112" s="14"/>
      <c r="E112" s="15">
        <v>13.905411000000001</v>
      </c>
      <c r="F112" s="16">
        <v>9.0000000000000002E-6</v>
      </c>
      <c r="G112" s="16"/>
    </row>
    <row r="113" spans="1:7" x14ac:dyDescent="0.35">
      <c r="A113" s="13" t="s">
        <v>265</v>
      </c>
      <c r="B113" s="33"/>
      <c r="C113" s="33"/>
      <c r="D113" s="14"/>
      <c r="E113" s="26">
        <v>-4891.585411</v>
      </c>
      <c r="F113" s="27">
        <v>-3.509E-3</v>
      </c>
      <c r="G113" s="16">
        <v>4.9306000000000003E-2</v>
      </c>
    </row>
    <row r="114" spans="1:7" x14ac:dyDescent="0.35">
      <c r="A114" s="28" t="s">
        <v>266</v>
      </c>
      <c r="B114" s="36"/>
      <c r="C114" s="36"/>
      <c r="D114" s="29"/>
      <c r="E114" s="30">
        <v>1435522.06</v>
      </c>
      <c r="F114" s="31">
        <v>1</v>
      </c>
      <c r="G114" s="31"/>
    </row>
    <row r="119" spans="1:7" x14ac:dyDescent="0.35">
      <c r="A119" s="1" t="s">
        <v>269</v>
      </c>
    </row>
    <row r="120" spans="1:7" x14ac:dyDescent="0.35">
      <c r="A120" s="48" t="s">
        <v>270</v>
      </c>
      <c r="B120" s="3" t="s">
        <v>248</v>
      </c>
    </row>
    <row r="121" spans="1:7" x14ac:dyDescent="0.35">
      <c r="A121" t="s">
        <v>271</v>
      </c>
    </row>
    <row r="122" spans="1:7" x14ac:dyDescent="0.35">
      <c r="A122" t="s">
        <v>272</v>
      </c>
      <c r="B122" t="s">
        <v>273</v>
      </c>
      <c r="C122" t="s">
        <v>273</v>
      </c>
    </row>
    <row r="123" spans="1:7" x14ac:dyDescent="0.35">
      <c r="B123" s="49">
        <v>46052</v>
      </c>
      <c r="C123" s="49">
        <v>46080</v>
      </c>
    </row>
    <row r="124" spans="1:7" x14ac:dyDescent="0.35">
      <c r="A124" t="s">
        <v>645</v>
      </c>
      <c r="B124">
        <v>119.955</v>
      </c>
      <c r="C124">
        <v>121.081</v>
      </c>
    </row>
    <row r="125" spans="1:7" x14ac:dyDescent="0.35">
      <c r="A125" t="s">
        <v>275</v>
      </c>
      <c r="B125">
        <v>87.468000000000004</v>
      </c>
      <c r="C125">
        <v>88.29</v>
      </c>
    </row>
    <row r="126" spans="1:7" x14ac:dyDescent="0.35">
      <c r="A126" t="s">
        <v>646</v>
      </c>
      <c r="B126">
        <v>102.045</v>
      </c>
      <c r="C126">
        <v>102.905</v>
      </c>
    </row>
    <row r="127" spans="1:7" x14ac:dyDescent="0.35">
      <c r="A127" t="s">
        <v>277</v>
      </c>
      <c r="B127">
        <v>58.831000000000003</v>
      </c>
      <c r="C127">
        <v>59.326999999999998</v>
      </c>
    </row>
    <row r="129" spans="1:4" x14ac:dyDescent="0.35">
      <c r="A129" t="s">
        <v>278</v>
      </c>
      <c r="B129" s="3" t="s">
        <v>248</v>
      </c>
    </row>
    <row r="130" spans="1:4" x14ac:dyDescent="0.35">
      <c r="A130" t="s">
        <v>279</v>
      </c>
      <c r="B130" s="3" t="s">
        <v>248</v>
      </c>
    </row>
    <row r="131" spans="1:4" ht="29" customHeight="1" x14ac:dyDescent="0.35">
      <c r="A131" s="48" t="s">
        <v>280</v>
      </c>
      <c r="B131" s="3" t="s">
        <v>248</v>
      </c>
    </row>
    <row r="132" spans="1:4" ht="29" customHeight="1" x14ac:dyDescent="0.35">
      <c r="A132" s="48" t="s">
        <v>281</v>
      </c>
      <c r="B132" s="3" t="s">
        <v>248</v>
      </c>
    </row>
    <row r="133" spans="1:4" x14ac:dyDescent="0.35">
      <c r="A133" t="s">
        <v>283</v>
      </c>
      <c r="B133" s="50">
        <v>0.39560000000000001</v>
      </c>
    </row>
    <row r="134" spans="1:4" ht="43.5" customHeight="1" x14ac:dyDescent="0.35">
      <c r="A134" s="48" t="s">
        <v>284</v>
      </c>
      <c r="B134" s="3" t="s">
        <v>248</v>
      </c>
    </row>
    <row r="135" spans="1:4" x14ac:dyDescent="0.35">
      <c r="B135" s="3"/>
    </row>
    <row r="136" spans="1:4" ht="29" customHeight="1" x14ac:dyDescent="0.35">
      <c r="A136" s="48" t="s">
        <v>285</v>
      </c>
      <c r="B136" s="3" t="s">
        <v>248</v>
      </c>
    </row>
    <row r="137" spans="1:4" ht="29" customHeight="1" x14ac:dyDescent="0.35">
      <c r="A137" s="48" t="s">
        <v>286</v>
      </c>
      <c r="B137" t="s">
        <v>248</v>
      </c>
    </row>
    <row r="138" spans="1:4" ht="29" customHeight="1" x14ac:dyDescent="0.35">
      <c r="A138" s="48" t="s">
        <v>287</v>
      </c>
      <c r="B138" s="3" t="s">
        <v>248</v>
      </c>
    </row>
    <row r="139" spans="1:4" ht="29" customHeight="1" x14ac:dyDescent="0.35">
      <c r="A139" s="48" t="s">
        <v>288</v>
      </c>
      <c r="B139" s="3" t="s">
        <v>248</v>
      </c>
    </row>
    <row r="141" spans="1:4" ht="70" customHeight="1" x14ac:dyDescent="0.35">
      <c r="A141" s="75" t="s">
        <v>298</v>
      </c>
      <c r="B141" s="75" t="s">
        <v>299</v>
      </c>
      <c r="C141" s="75" t="s">
        <v>300</v>
      </c>
      <c r="D141" s="75" t="s">
        <v>301</v>
      </c>
    </row>
    <row r="142" spans="1:4" ht="70" customHeight="1" x14ac:dyDescent="0.35">
      <c r="A142" s="75" t="s">
        <v>2500</v>
      </c>
      <c r="B142" s="75"/>
      <c r="C142" s="75" t="s">
        <v>400</v>
      </c>
      <c r="D142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4"/>
  <sheetViews>
    <sheetView showGridLines="0" workbookViewId="0">
      <pane ySplit="4" topLeftCell="A19" activePane="bottomLeft" state="frozen"/>
      <selection pane="bottomLeft" activeCell="G44" sqref="G44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648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649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806241</v>
      </c>
      <c r="E8" s="15">
        <v>7157.4</v>
      </c>
      <c r="F8" s="16">
        <v>6.7699999999999996E-2</v>
      </c>
      <c r="G8" s="16"/>
    </row>
    <row r="9" spans="1:8" x14ac:dyDescent="0.35">
      <c r="A9" s="13" t="s">
        <v>486</v>
      </c>
      <c r="B9" s="33" t="s">
        <v>487</v>
      </c>
      <c r="C9" s="33" t="s">
        <v>488</v>
      </c>
      <c r="D9" s="14">
        <v>148023</v>
      </c>
      <c r="E9" s="15">
        <v>6332.87</v>
      </c>
      <c r="F9" s="16">
        <v>5.9900000000000002E-2</v>
      </c>
      <c r="G9" s="16"/>
    </row>
    <row r="10" spans="1:8" x14ac:dyDescent="0.35">
      <c r="A10" s="13" t="s">
        <v>25</v>
      </c>
      <c r="B10" s="33" t="s">
        <v>26</v>
      </c>
      <c r="C10" s="33" t="s">
        <v>13</v>
      </c>
      <c r="D10" s="14">
        <v>448233</v>
      </c>
      <c r="E10" s="15">
        <v>6180.68</v>
      </c>
      <c r="F10" s="16">
        <v>5.8500000000000003E-2</v>
      </c>
      <c r="G10" s="16"/>
    </row>
    <row r="11" spans="1:8" x14ac:dyDescent="0.35">
      <c r="A11" s="13" t="s">
        <v>20</v>
      </c>
      <c r="B11" s="33" t="s">
        <v>21</v>
      </c>
      <c r="C11" s="33" t="s">
        <v>22</v>
      </c>
      <c r="D11" s="14">
        <v>432067</v>
      </c>
      <c r="E11" s="15">
        <v>6022.58</v>
      </c>
      <c r="F11" s="16">
        <v>5.7000000000000002E-2</v>
      </c>
      <c r="G11" s="16"/>
    </row>
    <row r="12" spans="1:8" x14ac:dyDescent="0.35">
      <c r="A12" s="13" t="s">
        <v>489</v>
      </c>
      <c r="B12" s="33" t="s">
        <v>490</v>
      </c>
      <c r="C12" s="33" t="s">
        <v>13</v>
      </c>
      <c r="D12" s="14">
        <v>474385</v>
      </c>
      <c r="E12" s="15">
        <v>5700.68</v>
      </c>
      <c r="F12" s="16">
        <v>5.3900000000000003E-2</v>
      </c>
      <c r="G12" s="16"/>
    </row>
    <row r="13" spans="1:8" x14ac:dyDescent="0.35">
      <c r="A13" s="13" t="s">
        <v>64</v>
      </c>
      <c r="B13" s="33" t="s">
        <v>65</v>
      </c>
      <c r="C13" s="33" t="s">
        <v>55</v>
      </c>
      <c r="D13" s="14">
        <v>502171</v>
      </c>
      <c r="E13" s="15">
        <v>5420.43</v>
      </c>
      <c r="F13" s="16">
        <v>5.1299999999999998E-2</v>
      </c>
      <c r="G13" s="16"/>
    </row>
    <row r="14" spans="1:8" x14ac:dyDescent="0.35">
      <c r="A14" s="13" t="s">
        <v>68</v>
      </c>
      <c r="B14" s="33" t="s">
        <v>69</v>
      </c>
      <c r="C14" s="33" t="s">
        <v>16</v>
      </c>
      <c r="D14" s="14">
        <v>2434274</v>
      </c>
      <c r="E14" s="15">
        <v>5168.6899999999996</v>
      </c>
      <c r="F14" s="16">
        <v>4.8899999999999999E-2</v>
      </c>
      <c r="G14" s="16"/>
    </row>
    <row r="15" spans="1:8" x14ac:dyDescent="0.35">
      <c r="A15" s="13" t="s">
        <v>650</v>
      </c>
      <c r="B15" s="33" t="s">
        <v>651</v>
      </c>
      <c r="C15" s="33" t="s">
        <v>114</v>
      </c>
      <c r="D15" s="14">
        <v>589238</v>
      </c>
      <c r="E15" s="15">
        <v>4647.03</v>
      </c>
      <c r="F15" s="16">
        <v>4.3999999999999997E-2</v>
      </c>
      <c r="G15" s="16"/>
    </row>
    <row r="16" spans="1:8" x14ac:dyDescent="0.35">
      <c r="A16" s="13" t="s">
        <v>554</v>
      </c>
      <c r="B16" s="33" t="s">
        <v>555</v>
      </c>
      <c r="C16" s="33" t="s">
        <v>556</v>
      </c>
      <c r="D16" s="14">
        <v>87184</v>
      </c>
      <c r="E16" s="15">
        <v>4429.3</v>
      </c>
      <c r="F16" s="16">
        <v>4.19E-2</v>
      </c>
      <c r="G16" s="16"/>
    </row>
    <row r="17" spans="1:7" x14ac:dyDescent="0.35">
      <c r="A17" s="13" t="s">
        <v>495</v>
      </c>
      <c r="B17" s="33" t="s">
        <v>496</v>
      </c>
      <c r="C17" s="33" t="s">
        <v>79</v>
      </c>
      <c r="D17" s="14">
        <v>949510</v>
      </c>
      <c r="E17" s="15">
        <v>3626.18</v>
      </c>
      <c r="F17" s="16">
        <v>3.4299999999999997E-2</v>
      </c>
      <c r="G17" s="16"/>
    </row>
    <row r="18" spans="1:7" x14ac:dyDescent="0.35">
      <c r="A18" s="13" t="s">
        <v>56</v>
      </c>
      <c r="B18" s="33" t="s">
        <v>57</v>
      </c>
      <c r="C18" s="33" t="s">
        <v>29</v>
      </c>
      <c r="D18" s="14">
        <v>28331</v>
      </c>
      <c r="E18" s="15">
        <v>3591.52</v>
      </c>
      <c r="F18" s="16">
        <v>3.4000000000000002E-2</v>
      </c>
      <c r="G18" s="16"/>
    </row>
    <row r="19" spans="1:7" x14ac:dyDescent="0.35">
      <c r="A19" s="13" t="s">
        <v>499</v>
      </c>
      <c r="B19" s="33" t="s">
        <v>500</v>
      </c>
      <c r="C19" s="33" t="s">
        <v>501</v>
      </c>
      <c r="D19" s="14">
        <v>261021</v>
      </c>
      <c r="E19" s="15">
        <v>3393.53</v>
      </c>
      <c r="F19" s="16">
        <v>3.2099999999999997E-2</v>
      </c>
      <c r="G19" s="16"/>
    </row>
    <row r="20" spans="1:7" x14ac:dyDescent="0.35">
      <c r="A20" s="13" t="s">
        <v>592</v>
      </c>
      <c r="B20" s="33" t="s">
        <v>593</v>
      </c>
      <c r="C20" s="33" t="s">
        <v>55</v>
      </c>
      <c r="D20" s="14">
        <v>328274</v>
      </c>
      <c r="E20" s="15">
        <v>3269.28</v>
      </c>
      <c r="F20" s="16">
        <v>3.09E-2</v>
      </c>
      <c r="G20" s="16"/>
    </row>
    <row r="21" spans="1:7" x14ac:dyDescent="0.35">
      <c r="A21" s="13" t="s">
        <v>37</v>
      </c>
      <c r="B21" s="33" t="s">
        <v>38</v>
      </c>
      <c r="C21" s="33" t="s">
        <v>39</v>
      </c>
      <c r="D21" s="14">
        <v>93201</v>
      </c>
      <c r="E21" s="15">
        <v>3166.41</v>
      </c>
      <c r="F21" s="16">
        <v>2.9899999999999999E-2</v>
      </c>
      <c r="G21" s="16"/>
    </row>
    <row r="22" spans="1:7" x14ac:dyDescent="0.35">
      <c r="A22" s="13" t="s">
        <v>96</v>
      </c>
      <c r="B22" s="33" t="s">
        <v>97</v>
      </c>
      <c r="C22" s="33" t="s">
        <v>74</v>
      </c>
      <c r="D22" s="14">
        <v>274283</v>
      </c>
      <c r="E22" s="15">
        <v>2995.03</v>
      </c>
      <c r="F22" s="16">
        <v>2.8299999999999999E-2</v>
      </c>
      <c r="G22" s="16"/>
    </row>
    <row r="23" spans="1:7" x14ac:dyDescent="0.35">
      <c r="A23" s="13" t="s">
        <v>535</v>
      </c>
      <c r="B23" s="33" t="s">
        <v>536</v>
      </c>
      <c r="C23" s="33" t="s">
        <v>537</v>
      </c>
      <c r="D23" s="14">
        <v>67654</v>
      </c>
      <c r="E23" s="15">
        <v>2927.73</v>
      </c>
      <c r="F23" s="16">
        <v>2.7699999999999999E-2</v>
      </c>
      <c r="G23" s="16"/>
    </row>
    <row r="24" spans="1:7" x14ac:dyDescent="0.35">
      <c r="A24" s="13" t="s">
        <v>66</v>
      </c>
      <c r="B24" s="33" t="s">
        <v>67</v>
      </c>
      <c r="C24" s="33" t="s">
        <v>39</v>
      </c>
      <c r="D24" s="14">
        <v>73870</v>
      </c>
      <c r="E24" s="15">
        <v>2858.55</v>
      </c>
      <c r="F24" s="16">
        <v>2.7E-2</v>
      </c>
      <c r="G24" s="16"/>
    </row>
    <row r="25" spans="1:7" x14ac:dyDescent="0.35">
      <c r="A25" s="13" t="s">
        <v>33</v>
      </c>
      <c r="B25" s="33" t="s">
        <v>34</v>
      </c>
      <c r="C25" s="33" t="s">
        <v>32</v>
      </c>
      <c r="D25" s="14">
        <v>641152</v>
      </c>
      <c r="E25" s="15">
        <v>2851.2</v>
      </c>
      <c r="F25" s="16">
        <v>2.7E-2</v>
      </c>
      <c r="G25" s="16"/>
    </row>
    <row r="26" spans="1:7" x14ac:dyDescent="0.35">
      <c r="A26" s="13" t="s">
        <v>652</v>
      </c>
      <c r="B26" s="33" t="s">
        <v>653</v>
      </c>
      <c r="C26" s="33" t="s">
        <v>63</v>
      </c>
      <c r="D26" s="14">
        <v>120946</v>
      </c>
      <c r="E26" s="15">
        <v>2718.38</v>
      </c>
      <c r="F26" s="16">
        <v>2.5700000000000001E-2</v>
      </c>
      <c r="G26" s="16"/>
    </row>
    <row r="27" spans="1:7" x14ac:dyDescent="0.35">
      <c r="A27" s="13" t="s">
        <v>654</v>
      </c>
      <c r="B27" s="33" t="s">
        <v>655</v>
      </c>
      <c r="C27" s="33" t="s">
        <v>13</v>
      </c>
      <c r="D27" s="14">
        <v>3698538</v>
      </c>
      <c r="E27" s="15">
        <v>2717.69</v>
      </c>
      <c r="F27" s="16">
        <v>2.5700000000000001E-2</v>
      </c>
      <c r="G27" s="16"/>
    </row>
    <row r="28" spans="1:7" x14ac:dyDescent="0.35">
      <c r="A28" s="13" t="s">
        <v>577</v>
      </c>
      <c r="B28" s="33" t="s">
        <v>578</v>
      </c>
      <c r="C28" s="33" t="s">
        <v>501</v>
      </c>
      <c r="D28" s="14">
        <v>217740</v>
      </c>
      <c r="E28" s="15">
        <v>2581.96</v>
      </c>
      <c r="F28" s="16">
        <v>2.4400000000000002E-2</v>
      </c>
      <c r="G28" s="16"/>
    </row>
    <row r="29" spans="1:7" x14ac:dyDescent="0.35">
      <c r="A29" s="13" t="s">
        <v>491</v>
      </c>
      <c r="B29" s="33" t="s">
        <v>492</v>
      </c>
      <c r="C29" s="33" t="s">
        <v>100</v>
      </c>
      <c r="D29" s="14">
        <v>101855</v>
      </c>
      <c r="E29" s="15">
        <v>2488.62</v>
      </c>
      <c r="F29" s="16">
        <v>2.35E-2</v>
      </c>
      <c r="G29" s="16"/>
    </row>
    <row r="30" spans="1:7" x14ac:dyDescent="0.35">
      <c r="A30" s="13" t="s">
        <v>524</v>
      </c>
      <c r="B30" s="33" t="s">
        <v>525</v>
      </c>
      <c r="C30" s="33" t="s">
        <v>55</v>
      </c>
      <c r="D30" s="14">
        <v>141965</v>
      </c>
      <c r="E30" s="15">
        <v>2457.13</v>
      </c>
      <c r="F30" s="16">
        <v>2.3199999999999998E-2</v>
      </c>
      <c r="G30" s="16"/>
    </row>
    <row r="31" spans="1:7" x14ac:dyDescent="0.35">
      <c r="A31" s="13" t="s">
        <v>586</v>
      </c>
      <c r="B31" s="33" t="s">
        <v>587</v>
      </c>
      <c r="C31" s="33" t="s">
        <v>89</v>
      </c>
      <c r="D31" s="14">
        <v>84311</v>
      </c>
      <c r="E31" s="15">
        <v>2244.11</v>
      </c>
      <c r="F31" s="16">
        <v>2.12E-2</v>
      </c>
      <c r="G31" s="16"/>
    </row>
    <row r="32" spans="1:7" x14ac:dyDescent="0.35">
      <c r="A32" s="13" t="s">
        <v>82</v>
      </c>
      <c r="B32" s="33" t="s">
        <v>83</v>
      </c>
      <c r="C32" s="33" t="s">
        <v>84</v>
      </c>
      <c r="D32" s="14">
        <v>136870</v>
      </c>
      <c r="E32" s="15">
        <v>2027.87</v>
      </c>
      <c r="F32" s="16">
        <v>1.9199999999999998E-2</v>
      </c>
      <c r="G32" s="16"/>
    </row>
    <row r="33" spans="1:7" x14ac:dyDescent="0.35">
      <c r="A33" s="13" t="s">
        <v>656</v>
      </c>
      <c r="B33" s="33" t="s">
        <v>657</v>
      </c>
      <c r="C33" s="33" t="s">
        <v>44</v>
      </c>
      <c r="D33" s="14">
        <v>1693436</v>
      </c>
      <c r="E33" s="15">
        <v>1994.53</v>
      </c>
      <c r="F33" s="16">
        <v>1.89E-2</v>
      </c>
      <c r="G33" s="16"/>
    </row>
    <row r="34" spans="1:7" x14ac:dyDescent="0.35">
      <c r="A34" s="13" t="s">
        <v>633</v>
      </c>
      <c r="B34" s="33" t="s">
        <v>634</v>
      </c>
      <c r="C34" s="33" t="s">
        <v>537</v>
      </c>
      <c r="D34" s="14">
        <v>101521</v>
      </c>
      <c r="E34" s="15">
        <v>1613.17</v>
      </c>
      <c r="F34" s="16">
        <v>1.5299999999999999E-2</v>
      </c>
      <c r="G34" s="16"/>
    </row>
    <row r="35" spans="1:7" x14ac:dyDescent="0.35">
      <c r="A35" s="13" t="s">
        <v>506</v>
      </c>
      <c r="B35" s="33" t="s">
        <v>507</v>
      </c>
      <c r="C35" s="33" t="s">
        <v>44</v>
      </c>
      <c r="D35" s="14">
        <v>38532</v>
      </c>
      <c r="E35" s="15">
        <v>1502.56</v>
      </c>
      <c r="F35" s="16">
        <v>1.4200000000000001E-2</v>
      </c>
      <c r="G35" s="16"/>
    </row>
    <row r="36" spans="1:7" x14ac:dyDescent="0.35">
      <c r="A36" s="13" t="s">
        <v>602</v>
      </c>
      <c r="B36" s="33" t="s">
        <v>603</v>
      </c>
      <c r="C36" s="33" t="s">
        <v>95</v>
      </c>
      <c r="D36" s="14">
        <v>161712</v>
      </c>
      <c r="E36" s="15">
        <v>782.52</v>
      </c>
      <c r="F36" s="16">
        <v>7.4000000000000003E-3</v>
      </c>
      <c r="G36" s="16"/>
    </row>
    <row r="37" spans="1:7" x14ac:dyDescent="0.35">
      <c r="A37" s="13" t="s">
        <v>658</v>
      </c>
      <c r="B37" s="33" t="s">
        <v>659</v>
      </c>
      <c r="C37" s="33" t="s">
        <v>559</v>
      </c>
      <c r="D37" s="14">
        <v>135728</v>
      </c>
      <c r="E37" s="15">
        <v>685.83</v>
      </c>
      <c r="F37" s="16">
        <v>6.4999999999999997E-3</v>
      </c>
      <c r="G37" s="16"/>
    </row>
    <row r="38" spans="1:7" x14ac:dyDescent="0.35">
      <c r="A38" s="17" t="s">
        <v>120</v>
      </c>
      <c r="B38" s="34"/>
      <c r="C38" s="34"/>
      <c r="D38" s="18"/>
      <c r="E38" s="37">
        <v>103553.46</v>
      </c>
      <c r="F38" s="38">
        <v>0.97950000000000004</v>
      </c>
      <c r="G38" s="21"/>
    </row>
    <row r="39" spans="1:7" x14ac:dyDescent="0.35">
      <c r="A39" s="17"/>
      <c r="B39" s="34"/>
      <c r="C39" s="34"/>
      <c r="D39" s="18"/>
      <c r="E39" s="41"/>
      <c r="F39" s="21"/>
      <c r="G39" s="21"/>
    </row>
    <row r="40" spans="1:7" x14ac:dyDescent="0.35">
      <c r="A40" s="17"/>
      <c r="B40" s="34"/>
      <c r="C40" s="34"/>
      <c r="D40" s="18"/>
      <c r="E40" s="41"/>
      <c r="F40" s="21"/>
      <c r="G40" s="21"/>
    </row>
    <row r="41" spans="1:7" x14ac:dyDescent="0.35">
      <c r="A41" s="59" t="s">
        <v>171</v>
      </c>
      <c r="B41" s="34"/>
      <c r="C41" s="34"/>
      <c r="D41" s="18"/>
      <c r="E41" s="41"/>
      <c r="F41" s="21"/>
      <c r="G41" s="21"/>
    </row>
    <row r="42" spans="1:7" x14ac:dyDescent="0.35">
      <c r="A42" s="59" t="s">
        <v>641</v>
      </c>
      <c r="B42" s="33"/>
      <c r="C42" s="33"/>
      <c r="D42" s="14"/>
      <c r="E42" s="15"/>
      <c r="F42" s="16"/>
      <c r="G42" s="16"/>
    </row>
    <row r="43" spans="1:7" x14ac:dyDescent="0.35">
      <c r="A43" s="59" t="s">
        <v>642</v>
      </c>
      <c r="B43" s="33"/>
      <c r="C43" s="33"/>
      <c r="D43" s="14"/>
      <c r="E43" s="15"/>
      <c r="F43" s="16"/>
      <c r="G43" s="16"/>
    </row>
    <row r="44" spans="1:7" x14ac:dyDescent="0.35">
      <c r="A44" s="13" t="s">
        <v>643</v>
      </c>
      <c r="B44" s="33" t="s">
        <v>644</v>
      </c>
      <c r="C44" s="33" t="s">
        <v>39</v>
      </c>
      <c r="D44" s="14">
        <v>325116</v>
      </c>
      <c r="E44" s="15">
        <v>33.4</v>
      </c>
      <c r="F44" s="16">
        <v>2.9999999999999997E-4</v>
      </c>
      <c r="G44" s="16">
        <v>6.3299999999999995E-2</v>
      </c>
    </row>
    <row r="45" spans="1:7" x14ac:dyDescent="0.35">
      <c r="A45" s="17" t="s">
        <v>120</v>
      </c>
      <c r="B45" s="34"/>
      <c r="C45" s="34"/>
      <c r="D45" s="18"/>
      <c r="E45" s="37">
        <v>33.4</v>
      </c>
      <c r="F45" s="38">
        <v>2.9999999999999997E-4</v>
      </c>
      <c r="G45" s="21"/>
    </row>
    <row r="46" spans="1:7" x14ac:dyDescent="0.35">
      <c r="A46" s="24" t="s">
        <v>121</v>
      </c>
      <c r="B46" s="35"/>
      <c r="C46" s="35"/>
      <c r="D46" s="25"/>
      <c r="E46" s="30">
        <v>103586.86</v>
      </c>
      <c r="F46" s="31">
        <v>0.9798</v>
      </c>
      <c r="G46" s="21"/>
    </row>
    <row r="47" spans="1:7" x14ac:dyDescent="0.35">
      <c r="A47" s="13"/>
      <c r="B47" s="33"/>
      <c r="C47" s="33"/>
      <c r="D47" s="14"/>
      <c r="E47" s="15"/>
      <c r="F47" s="16"/>
      <c r="G47" s="16"/>
    </row>
    <row r="48" spans="1:7" x14ac:dyDescent="0.35">
      <c r="A48" s="13"/>
      <c r="B48" s="33"/>
      <c r="C48" s="33"/>
      <c r="D48" s="14"/>
      <c r="E48" s="15"/>
      <c r="F48" s="16"/>
      <c r="G48" s="16"/>
    </row>
    <row r="49" spans="1:7" x14ac:dyDescent="0.35">
      <c r="A49" s="17" t="s">
        <v>262</v>
      </c>
      <c r="B49" s="33"/>
      <c r="C49" s="33"/>
      <c r="D49" s="14"/>
      <c r="E49" s="15"/>
      <c r="F49" s="16"/>
      <c r="G49" s="16"/>
    </row>
    <row r="50" spans="1:7" x14ac:dyDescent="0.35">
      <c r="A50" s="13" t="s">
        <v>263</v>
      </c>
      <c r="B50" s="33"/>
      <c r="C50" s="33"/>
      <c r="D50" s="14"/>
      <c r="E50" s="15">
        <v>2282.08</v>
      </c>
      <c r="F50" s="16">
        <v>2.1600000000000001E-2</v>
      </c>
      <c r="G50" s="16">
        <v>4.9306000000000003E-2</v>
      </c>
    </row>
    <row r="51" spans="1:7" x14ac:dyDescent="0.35">
      <c r="A51" s="17" t="s">
        <v>120</v>
      </c>
      <c r="B51" s="34"/>
      <c r="C51" s="34"/>
      <c r="D51" s="18"/>
      <c r="E51" s="37">
        <v>2282.08</v>
      </c>
      <c r="F51" s="38">
        <v>2.1600000000000001E-2</v>
      </c>
      <c r="G51" s="21"/>
    </row>
    <row r="52" spans="1:7" x14ac:dyDescent="0.35">
      <c r="A52" s="13"/>
      <c r="B52" s="33"/>
      <c r="C52" s="33"/>
      <c r="D52" s="14"/>
      <c r="E52" s="15"/>
      <c r="F52" s="16"/>
      <c r="G52" s="16"/>
    </row>
    <row r="53" spans="1:7" x14ac:dyDescent="0.35">
      <c r="A53" s="24" t="s">
        <v>121</v>
      </c>
      <c r="B53" s="35"/>
      <c r="C53" s="35"/>
      <c r="D53" s="25"/>
      <c r="E53" s="19">
        <v>2282.08</v>
      </c>
      <c r="F53" s="20">
        <v>2.1600000000000001E-2</v>
      </c>
      <c r="G53" s="21"/>
    </row>
    <row r="54" spans="1:7" x14ac:dyDescent="0.35">
      <c r="A54" s="13" t="s">
        <v>264</v>
      </c>
      <c r="B54" s="33"/>
      <c r="C54" s="33"/>
      <c r="D54" s="14"/>
      <c r="E54" s="15">
        <v>0.61654790000000004</v>
      </c>
      <c r="F54" s="16">
        <v>5.0000000000000004E-6</v>
      </c>
      <c r="G54" s="16"/>
    </row>
    <row r="55" spans="1:7" x14ac:dyDescent="0.35">
      <c r="A55" s="13" t="s">
        <v>265</v>
      </c>
      <c r="B55" s="33"/>
      <c r="C55" s="33"/>
      <c r="D55" s="14"/>
      <c r="E55" s="26">
        <v>-142.82654790000001</v>
      </c>
      <c r="F55" s="27">
        <v>-1.405E-3</v>
      </c>
      <c r="G55" s="16">
        <v>4.9305000000000002E-2</v>
      </c>
    </row>
    <row r="56" spans="1:7" x14ac:dyDescent="0.35">
      <c r="A56" s="28" t="s">
        <v>266</v>
      </c>
      <c r="B56" s="36"/>
      <c r="C56" s="36"/>
      <c r="D56" s="29"/>
      <c r="E56" s="30">
        <v>105726.73</v>
      </c>
      <c r="F56" s="31">
        <v>1</v>
      </c>
      <c r="G56" s="31"/>
    </row>
    <row r="61" spans="1:7" x14ac:dyDescent="0.35">
      <c r="A61" s="1" t="s">
        <v>269</v>
      </c>
    </row>
    <row r="62" spans="1:7" x14ac:dyDescent="0.35">
      <c r="A62" s="48" t="s">
        <v>270</v>
      </c>
      <c r="B62" s="3" t="s">
        <v>248</v>
      </c>
    </row>
    <row r="63" spans="1:7" x14ac:dyDescent="0.35">
      <c r="A63" t="s">
        <v>271</v>
      </c>
    </row>
    <row r="64" spans="1:7" x14ac:dyDescent="0.35">
      <c r="A64" t="s">
        <v>272</v>
      </c>
      <c r="B64" t="s">
        <v>273</v>
      </c>
      <c r="C64" t="s">
        <v>273</v>
      </c>
    </row>
    <row r="65" spans="1:3" x14ac:dyDescent="0.35">
      <c r="B65" s="49">
        <v>46052</v>
      </c>
      <c r="C65" s="49">
        <v>46080</v>
      </c>
    </row>
    <row r="66" spans="1:3" x14ac:dyDescent="0.35">
      <c r="A66" t="s">
        <v>274</v>
      </c>
      <c r="B66">
        <v>17.626000000000001</v>
      </c>
      <c r="C66">
        <v>17.954000000000001</v>
      </c>
    </row>
    <row r="67" spans="1:3" x14ac:dyDescent="0.35">
      <c r="A67" t="s">
        <v>275</v>
      </c>
      <c r="B67">
        <v>17.626000000000001</v>
      </c>
      <c r="C67">
        <v>17.954000000000001</v>
      </c>
    </row>
    <row r="68" spans="1:3" x14ac:dyDescent="0.35">
      <c r="A68" t="s">
        <v>276</v>
      </c>
      <c r="B68">
        <v>16.646999999999998</v>
      </c>
      <c r="C68">
        <v>16.937000000000001</v>
      </c>
    </row>
    <row r="69" spans="1:3" x14ac:dyDescent="0.35">
      <c r="A69" t="s">
        <v>277</v>
      </c>
      <c r="B69">
        <v>16.646000000000001</v>
      </c>
      <c r="C69">
        <v>16.936</v>
      </c>
    </row>
    <row r="71" spans="1:3" x14ac:dyDescent="0.35">
      <c r="A71" t="s">
        <v>278</v>
      </c>
      <c r="B71" s="3" t="s">
        <v>248</v>
      </c>
    </row>
    <row r="72" spans="1:3" x14ac:dyDescent="0.35">
      <c r="A72" t="s">
        <v>279</v>
      </c>
      <c r="B72" s="3" t="s">
        <v>248</v>
      </c>
    </row>
    <row r="73" spans="1:3" ht="29" customHeight="1" x14ac:dyDescent="0.35">
      <c r="A73" s="48" t="s">
        <v>280</v>
      </c>
      <c r="B73" s="3" t="s">
        <v>248</v>
      </c>
    </row>
    <row r="74" spans="1:3" ht="29" customHeight="1" x14ac:dyDescent="0.35">
      <c r="A74" s="48" t="s">
        <v>281</v>
      </c>
      <c r="B74" s="3" t="s">
        <v>248</v>
      </c>
    </row>
    <row r="75" spans="1:3" x14ac:dyDescent="0.35">
      <c r="A75" t="s">
        <v>283</v>
      </c>
      <c r="B75" s="50">
        <v>0.31209999999999999</v>
      </c>
    </row>
    <row r="76" spans="1:3" ht="43.5" customHeight="1" x14ac:dyDescent="0.35">
      <c r="A76" s="48" t="s">
        <v>284</v>
      </c>
      <c r="B76" s="3" t="s">
        <v>248</v>
      </c>
    </row>
    <row r="77" spans="1:3" x14ac:dyDescent="0.35">
      <c r="B77" s="3"/>
    </row>
    <row r="78" spans="1:3" ht="29" customHeight="1" x14ac:dyDescent="0.35">
      <c r="A78" s="48" t="s">
        <v>285</v>
      </c>
      <c r="B78" s="3" t="s">
        <v>248</v>
      </c>
    </row>
    <row r="79" spans="1:3" ht="29" customHeight="1" x14ac:dyDescent="0.35">
      <c r="A79" s="48" t="s">
        <v>286</v>
      </c>
      <c r="B79">
        <v>4430.62</v>
      </c>
    </row>
    <row r="80" spans="1:3" ht="29" customHeight="1" x14ac:dyDescent="0.35">
      <c r="A80" s="48" t="s">
        <v>287</v>
      </c>
      <c r="B80" s="3" t="s">
        <v>248</v>
      </c>
    </row>
    <row r="81" spans="1:4" ht="29" customHeight="1" x14ac:dyDescent="0.35">
      <c r="A81" s="48" t="s">
        <v>288</v>
      </c>
      <c r="B81" s="3" t="s">
        <v>248</v>
      </c>
    </row>
    <row r="83" spans="1:4" ht="70" customHeight="1" x14ac:dyDescent="0.35">
      <c r="A83" s="75" t="s">
        <v>298</v>
      </c>
      <c r="B83" s="75" t="s">
        <v>299</v>
      </c>
      <c r="C83" s="75" t="s">
        <v>300</v>
      </c>
      <c r="D83" s="75" t="s">
        <v>301</v>
      </c>
    </row>
    <row r="84" spans="1:4" ht="70" customHeight="1" x14ac:dyDescent="0.35">
      <c r="A84" s="75" t="s">
        <v>660</v>
      </c>
      <c r="B84" s="75"/>
      <c r="C84" s="75" t="s">
        <v>314</v>
      </c>
      <c r="D84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46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2501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2502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747</v>
      </c>
      <c r="B7" s="33"/>
      <c r="C7" s="33"/>
      <c r="D7" s="14"/>
      <c r="E7" s="15"/>
      <c r="F7" s="16"/>
      <c r="G7" s="16"/>
    </row>
    <row r="8" spans="1:8" x14ac:dyDescent="0.35">
      <c r="A8" s="17" t="s">
        <v>748</v>
      </c>
      <c r="B8" s="34"/>
      <c r="C8" s="34"/>
      <c r="D8" s="18"/>
      <c r="E8" s="41"/>
      <c r="F8" s="21"/>
      <c r="G8" s="21"/>
    </row>
    <row r="9" spans="1:8" x14ac:dyDescent="0.35">
      <c r="A9" s="13" t="s">
        <v>2503</v>
      </c>
      <c r="B9" s="33" t="s">
        <v>2504</v>
      </c>
      <c r="C9" s="33"/>
      <c r="D9" s="14">
        <v>68777.444000000003</v>
      </c>
      <c r="E9" s="15">
        <v>14532.38</v>
      </c>
      <c r="F9" s="16">
        <v>0.98350000000000004</v>
      </c>
      <c r="G9" s="16"/>
    </row>
    <row r="10" spans="1:8" x14ac:dyDescent="0.35">
      <c r="A10" s="17" t="s">
        <v>120</v>
      </c>
      <c r="B10" s="34"/>
      <c r="C10" s="34"/>
      <c r="D10" s="18"/>
      <c r="E10" s="19">
        <v>14532.38</v>
      </c>
      <c r="F10" s="20">
        <v>0.98350000000000004</v>
      </c>
      <c r="G10" s="21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24" t="s">
        <v>121</v>
      </c>
      <c r="B12" s="35"/>
      <c r="C12" s="35"/>
      <c r="D12" s="25"/>
      <c r="E12" s="19">
        <v>14532.38</v>
      </c>
      <c r="F12" s="20">
        <v>0.98350000000000004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262</v>
      </c>
      <c r="B14" s="33"/>
      <c r="C14" s="33"/>
      <c r="D14" s="14"/>
      <c r="E14" s="15"/>
      <c r="F14" s="16"/>
      <c r="G14" s="16"/>
    </row>
    <row r="15" spans="1:8" x14ac:dyDescent="0.35">
      <c r="A15" s="13" t="s">
        <v>263</v>
      </c>
      <c r="B15" s="33"/>
      <c r="C15" s="33"/>
      <c r="D15" s="14"/>
      <c r="E15" s="15">
        <v>245.9</v>
      </c>
      <c r="F15" s="16">
        <v>1.66E-2</v>
      </c>
      <c r="G15" s="16">
        <v>4.9306000000000003E-2</v>
      </c>
    </row>
    <row r="16" spans="1:8" x14ac:dyDescent="0.35">
      <c r="A16" s="17" t="s">
        <v>120</v>
      </c>
      <c r="B16" s="34"/>
      <c r="C16" s="34"/>
      <c r="D16" s="18"/>
      <c r="E16" s="19">
        <v>245.9</v>
      </c>
      <c r="F16" s="20">
        <v>1.66E-2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24" t="s">
        <v>121</v>
      </c>
      <c r="B18" s="35"/>
      <c r="C18" s="35"/>
      <c r="D18" s="25"/>
      <c r="E18" s="19">
        <v>245.9</v>
      </c>
      <c r="F18" s="20">
        <v>1.66E-2</v>
      </c>
      <c r="G18" s="21"/>
    </row>
    <row r="19" spans="1:7" x14ac:dyDescent="0.35">
      <c r="A19" s="13" t="s">
        <v>264</v>
      </c>
      <c r="B19" s="33"/>
      <c r="C19" s="33"/>
      <c r="D19" s="14"/>
      <c r="E19" s="15">
        <v>6.6434900000000005E-2</v>
      </c>
      <c r="F19" s="16">
        <v>3.9999999999999998E-6</v>
      </c>
      <c r="G19" s="16"/>
    </row>
    <row r="20" spans="1:7" x14ac:dyDescent="0.35">
      <c r="A20" s="13" t="s">
        <v>265</v>
      </c>
      <c r="B20" s="33"/>
      <c r="C20" s="33"/>
      <c r="D20" s="14"/>
      <c r="E20" s="26">
        <v>-2.6264349</v>
      </c>
      <c r="F20" s="27">
        <v>-1.0399999999999999E-4</v>
      </c>
      <c r="G20" s="16">
        <v>4.9305000000000002E-2</v>
      </c>
    </row>
    <row r="21" spans="1:7" x14ac:dyDescent="0.35">
      <c r="A21" s="28" t="s">
        <v>266</v>
      </c>
      <c r="B21" s="36"/>
      <c r="C21" s="36"/>
      <c r="D21" s="29"/>
      <c r="E21" s="30">
        <v>14775.72</v>
      </c>
      <c r="F21" s="31">
        <v>1</v>
      </c>
      <c r="G21" s="31"/>
    </row>
    <row r="26" spans="1:7" x14ac:dyDescent="0.35">
      <c r="A26" s="1" t="s">
        <v>269</v>
      </c>
    </row>
    <row r="27" spans="1:7" x14ac:dyDescent="0.35">
      <c r="A27" s="48" t="s">
        <v>270</v>
      </c>
      <c r="B27" s="3" t="s">
        <v>248</v>
      </c>
    </row>
    <row r="28" spans="1:7" x14ac:dyDescent="0.35">
      <c r="A28" t="s">
        <v>271</v>
      </c>
    </row>
    <row r="29" spans="1:7" x14ac:dyDescent="0.35">
      <c r="A29" t="s">
        <v>272</v>
      </c>
      <c r="B29" t="s">
        <v>273</v>
      </c>
      <c r="C29" t="s">
        <v>273</v>
      </c>
    </row>
    <row r="30" spans="1:7" x14ac:dyDescent="0.35">
      <c r="B30" s="49">
        <v>46052</v>
      </c>
      <c r="C30" s="49">
        <v>46080</v>
      </c>
    </row>
    <row r="31" spans="1:7" x14ac:dyDescent="0.35">
      <c r="A31" t="s">
        <v>645</v>
      </c>
      <c r="B31">
        <v>38.712000000000003</v>
      </c>
      <c r="C31">
        <v>39.628999999999998</v>
      </c>
    </row>
    <row r="32" spans="1:7" x14ac:dyDescent="0.35">
      <c r="A32" t="s">
        <v>646</v>
      </c>
      <c r="B32">
        <v>34.545000000000002</v>
      </c>
      <c r="C32">
        <v>35.343000000000004</v>
      </c>
    </row>
    <row r="34" spans="1:4" x14ac:dyDescent="0.35">
      <c r="A34" t="s">
        <v>278</v>
      </c>
      <c r="B34" s="3" t="s">
        <v>248</v>
      </c>
    </row>
    <row r="35" spans="1:4" x14ac:dyDescent="0.35">
      <c r="A35" t="s">
        <v>279</v>
      </c>
      <c r="B35" s="3" t="s">
        <v>248</v>
      </c>
    </row>
    <row r="36" spans="1:4" ht="29" customHeight="1" x14ac:dyDescent="0.35">
      <c r="A36" s="48" t="s">
        <v>280</v>
      </c>
      <c r="B36" s="3" t="s">
        <v>248</v>
      </c>
    </row>
    <row r="37" spans="1:4" ht="29" customHeight="1" x14ac:dyDescent="0.35">
      <c r="A37" s="48" t="s">
        <v>281</v>
      </c>
      <c r="B37" s="50">
        <v>14532.3783171</v>
      </c>
    </row>
    <row r="38" spans="1:4" ht="43.5" customHeight="1" x14ac:dyDescent="0.35">
      <c r="A38" s="48" t="s">
        <v>751</v>
      </c>
      <c r="B38" s="3" t="s">
        <v>248</v>
      </c>
    </row>
    <row r="39" spans="1:4" x14ac:dyDescent="0.35">
      <c r="B39" s="3"/>
    </row>
    <row r="40" spans="1:4" ht="29" customHeight="1" x14ac:dyDescent="0.35">
      <c r="A40" s="48" t="s">
        <v>752</v>
      </c>
      <c r="B40" s="3" t="s">
        <v>248</v>
      </c>
    </row>
    <row r="41" spans="1:4" ht="29" customHeight="1" x14ac:dyDescent="0.35">
      <c r="A41" s="48" t="s">
        <v>753</v>
      </c>
      <c r="B41" t="s">
        <v>248</v>
      </c>
    </row>
    <row r="42" spans="1:4" ht="29" customHeight="1" x14ac:dyDescent="0.35">
      <c r="A42" s="48" t="s">
        <v>754</v>
      </c>
      <c r="B42" s="3" t="s">
        <v>248</v>
      </c>
    </row>
    <row r="43" spans="1:4" ht="29" customHeight="1" x14ac:dyDescent="0.35">
      <c r="A43" s="48" t="s">
        <v>755</v>
      </c>
      <c r="B43" s="3" t="s">
        <v>248</v>
      </c>
    </row>
    <row r="45" spans="1:4" ht="70" customHeight="1" x14ac:dyDescent="0.35">
      <c r="A45" s="75" t="s">
        <v>298</v>
      </c>
      <c r="B45" s="75" t="s">
        <v>299</v>
      </c>
      <c r="C45" s="75" t="s">
        <v>300</v>
      </c>
      <c r="D45" s="75" t="s">
        <v>301</v>
      </c>
    </row>
    <row r="46" spans="1:4" ht="70" customHeight="1" x14ac:dyDescent="0.35">
      <c r="A46" s="75" t="s">
        <v>2505</v>
      </c>
      <c r="B46" s="75"/>
      <c r="C46" s="75" t="s">
        <v>402</v>
      </c>
      <c r="D4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46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2506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2507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747</v>
      </c>
      <c r="B7" s="33"/>
      <c r="C7" s="33"/>
      <c r="D7" s="14"/>
      <c r="E7" s="15"/>
      <c r="F7" s="16"/>
      <c r="G7" s="16"/>
    </row>
    <row r="8" spans="1:8" x14ac:dyDescent="0.35">
      <c r="A8" s="17" t="s">
        <v>748</v>
      </c>
      <c r="B8" s="34"/>
      <c r="C8" s="34"/>
      <c r="D8" s="18"/>
      <c r="E8" s="41"/>
      <c r="F8" s="21"/>
      <c r="G8" s="21"/>
    </row>
    <row r="9" spans="1:8" x14ac:dyDescent="0.35">
      <c r="A9" s="13" t="s">
        <v>2508</v>
      </c>
      <c r="B9" s="33" t="s">
        <v>2509</v>
      </c>
      <c r="C9" s="33"/>
      <c r="D9" s="14">
        <v>49999.133000000002</v>
      </c>
      <c r="E9" s="15">
        <v>19943.64</v>
      </c>
      <c r="F9" s="16">
        <v>0.98699999999999999</v>
      </c>
      <c r="G9" s="16"/>
    </row>
    <row r="10" spans="1:8" x14ac:dyDescent="0.35">
      <c r="A10" s="17" t="s">
        <v>120</v>
      </c>
      <c r="B10" s="34"/>
      <c r="C10" s="34"/>
      <c r="D10" s="18"/>
      <c r="E10" s="19">
        <v>19943.64</v>
      </c>
      <c r="F10" s="20">
        <v>0.98699999999999999</v>
      </c>
      <c r="G10" s="21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24" t="s">
        <v>121</v>
      </c>
      <c r="B12" s="35"/>
      <c r="C12" s="35"/>
      <c r="D12" s="25"/>
      <c r="E12" s="19">
        <v>19943.64</v>
      </c>
      <c r="F12" s="20">
        <v>0.98699999999999999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262</v>
      </c>
      <c r="B14" s="33"/>
      <c r="C14" s="33"/>
      <c r="D14" s="14"/>
      <c r="E14" s="15"/>
      <c r="F14" s="16"/>
      <c r="G14" s="16"/>
    </row>
    <row r="15" spans="1:8" x14ac:dyDescent="0.35">
      <c r="A15" s="13" t="s">
        <v>263</v>
      </c>
      <c r="B15" s="33"/>
      <c r="C15" s="33"/>
      <c r="D15" s="14"/>
      <c r="E15" s="15">
        <v>276.89</v>
      </c>
      <c r="F15" s="16">
        <v>1.37E-2</v>
      </c>
      <c r="G15" s="16">
        <v>4.9306000000000003E-2</v>
      </c>
    </row>
    <row r="16" spans="1:8" x14ac:dyDescent="0.35">
      <c r="A16" s="17" t="s">
        <v>120</v>
      </c>
      <c r="B16" s="34"/>
      <c r="C16" s="34"/>
      <c r="D16" s="18"/>
      <c r="E16" s="19">
        <v>276.89</v>
      </c>
      <c r="F16" s="20">
        <v>1.37E-2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24" t="s">
        <v>121</v>
      </c>
      <c r="B18" s="35"/>
      <c r="C18" s="35"/>
      <c r="D18" s="25"/>
      <c r="E18" s="19">
        <v>276.89</v>
      </c>
      <c r="F18" s="20">
        <v>1.37E-2</v>
      </c>
      <c r="G18" s="21"/>
    </row>
    <row r="19" spans="1:7" x14ac:dyDescent="0.35">
      <c r="A19" s="13" t="s">
        <v>264</v>
      </c>
      <c r="B19" s="33"/>
      <c r="C19" s="33"/>
      <c r="D19" s="14"/>
      <c r="E19" s="15">
        <v>7.4806700000000004E-2</v>
      </c>
      <c r="F19" s="16">
        <v>3.0000000000000001E-6</v>
      </c>
      <c r="G19" s="16"/>
    </row>
    <row r="20" spans="1:7" x14ac:dyDescent="0.35">
      <c r="A20" s="13" t="s">
        <v>265</v>
      </c>
      <c r="B20" s="33"/>
      <c r="C20" s="33"/>
      <c r="D20" s="14"/>
      <c r="E20" s="26">
        <v>-14.684806699999999</v>
      </c>
      <c r="F20" s="27">
        <v>-7.0299999999999996E-4</v>
      </c>
      <c r="G20" s="16">
        <v>4.9305000000000002E-2</v>
      </c>
    </row>
    <row r="21" spans="1:7" x14ac:dyDescent="0.35">
      <c r="A21" s="28" t="s">
        <v>266</v>
      </c>
      <c r="B21" s="36"/>
      <c r="C21" s="36"/>
      <c r="D21" s="29"/>
      <c r="E21" s="30">
        <v>20205.919999999998</v>
      </c>
      <c r="F21" s="31">
        <v>1</v>
      </c>
      <c r="G21" s="31"/>
    </row>
    <row r="26" spans="1:7" x14ac:dyDescent="0.35">
      <c r="A26" s="1" t="s">
        <v>269</v>
      </c>
    </row>
    <row r="27" spans="1:7" x14ac:dyDescent="0.35">
      <c r="A27" s="48" t="s">
        <v>270</v>
      </c>
      <c r="B27" s="3" t="s">
        <v>248</v>
      </c>
    </row>
    <row r="28" spans="1:7" x14ac:dyDescent="0.35">
      <c r="A28" t="s">
        <v>271</v>
      </c>
    </row>
    <row r="29" spans="1:7" x14ac:dyDescent="0.35">
      <c r="A29" t="s">
        <v>272</v>
      </c>
      <c r="B29" t="s">
        <v>273</v>
      </c>
      <c r="C29" t="s">
        <v>273</v>
      </c>
    </row>
    <row r="30" spans="1:7" x14ac:dyDescent="0.35">
      <c r="B30" s="49">
        <v>46052</v>
      </c>
      <c r="C30" s="49">
        <v>46080</v>
      </c>
    </row>
    <row r="31" spans="1:7" x14ac:dyDescent="0.35">
      <c r="A31" t="s">
        <v>645</v>
      </c>
      <c r="B31">
        <v>42.695799999999998</v>
      </c>
      <c r="C31">
        <v>42.452500000000001</v>
      </c>
    </row>
    <row r="32" spans="1:7" x14ac:dyDescent="0.35">
      <c r="A32" t="s">
        <v>646</v>
      </c>
      <c r="B32">
        <v>38.434600000000003</v>
      </c>
      <c r="C32">
        <v>38.187800000000003</v>
      </c>
    </row>
    <row r="34" spans="1:4" x14ac:dyDescent="0.35">
      <c r="A34" t="s">
        <v>278</v>
      </c>
      <c r="B34" s="3" t="s">
        <v>248</v>
      </c>
    </row>
    <row r="35" spans="1:4" x14ac:dyDescent="0.35">
      <c r="A35" t="s">
        <v>279</v>
      </c>
      <c r="B35" s="3" t="s">
        <v>248</v>
      </c>
    </row>
    <row r="36" spans="1:4" ht="29" customHeight="1" x14ac:dyDescent="0.35">
      <c r="A36" s="48" t="s">
        <v>280</v>
      </c>
      <c r="B36" s="3" t="s">
        <v>248</v>
      </c>
    </row>
    <row r="37" spans="1:4" ht="29" customHeight="1" x14ac:dyDescent="0.35">
      <c r="A37" s="48" t="s">
        <v>281</v>
      </c>
      <c r="B37" s="50">
        <v>19943.636378899999</v>
      </c>
    </row>
    <row r="38" spans="1:4" ht="43.5" customHeight="1" x14ac:dyDescent="0.35">
      <c r="A38" s="48" t="s">
        <v>751</v>
      </c>
      <c r="B38" s="3" t="s">
        <v>248</v>
      </c>
    </row>
    <row r="39" spans="1:4" x14ac:dyDescent="0.35">
      <c r="B39" s="3"/>
    </row>
    <row r="40" spans="1:4" ht="29" customHeight="1" x14ac:dyDescent="0.35">
      <c r="A40" s="48" t="s">
        <v>752</v>
      </c>
      <c r="B40" s="3" t="s">
        <v>248</v>
      </c>
    </row>
    <row r="41" spans="1:4" ht="29" customHeight="1" x14ac:dyDescent="0.35">
      <c r="A41" s="48" t="s">
        <v>753</v>
      </c>
      <c r="B41" t="s">
        <v>248</v>
      </c>
    </row>
    <row r="42" spans="1:4" ht="29" customHeight="1" x14ac:dyDescent="0.35">
      <c r="A42" s="48" t="s">
        <v>754</v>
      </c>
      <c r="B42" s="3" t="s">
        <v>248</v>
      </c>
    </row>
    <row r="43" spans="1:4" ht="29" customHeight="1" x14ac:dyDescent="0.35">
      <c r="A43" s="48" t="s">
        <v>755</v>
      </c>
      <c r="B43" s="3" t="s">
        <v>248</v>
      </c>
    </row>
    <row r="45" spans="1:4" ht="70" customHeight="1" x14ac:dyDescent="0.35">
      <c r="A45" s="75" t="s">
        <v>298</v>
      </c>
      <c r="B45" s="75" t="s">
        <v>299</v>
      </c>
      <c r="C45" s="75" t="s">
        <v>300</v>
      </c>
      <c r="D45" s="75" t="s">
        <v>301</v>
      </c>
    </row>
    <row r="46" spans="1:4" ht="70" customHeight="1" x14ac:dyDescent="0.35">
      <c r="A46" s="75" t="s">
        <v>2510</v>
      </c>
      <c r="B46" s="75"/>
      <c r="C46" s="75" t="s">
        <v>404</v>
      </c>
      <c r="D4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4"/>
  <sheetViews>
    <sheetView showGridLines="0" workbookViewId="0">
      <pane ySplit="4" topLeftCell="A5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2511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2512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7"/>
      <c r="B8" s="33"/>
      <c r="C8" s="33"/>
      <c r="D8" s="14"/>
      <c r="E8" s="15"/>
      <c r="F8" s="16"/>
      <c r="G8" s="16"/>
    </row>
    <row r="9" spans="1:8" x14ac:dyDescent="0.35">
      <c r="A9" s="17" t="s">
        <v>250</v>
      </c>
      <c r="B9" s="34"/>
      <c r="C9" s="34"/>
      <c r="D9" s="18"/>
      <c r="E9" s="41"/>
      <c r="F9" s="21"/>
      <c r="G9" s="16"/>
    </row>
    <row r="10" spans="1:8" x14ac:dyDescent="0.35">
      <c r="A10" s="17" t="s">
        <v>2513</v>
      </c>
      <c r="B10" s="34"/>
      <c r="C10" s="34"/>
      <c r="D10" s="18"/>
      <c r="E10" s="41"/>
      <c r="F10" s="21"/>
      <c r="G10" s="16"/>
    </row>
    <row r="11" spans="1:8" x14ac:dyDescent="0.35">
      <c r="A11" s="61" t="s">
        <v>255</v>
      </c>
      <c r="B11" s="66" t="s">
        <v>256</v>
      </c>
      <c r="C11" s="34"/>
      <c r="D11" s="67">
        <v>61442.181100000002</v>
      </c>
      <c r="E11" s="41">
        <v>163514.23329599999</v>
      </c>
      <c r="F11" s="21">
        <f>E11/E20</f>
        <v>0.98351302464499168</v>
      </c>
      <c r="G11" s="16"/>
    </row>
    <row r="12" spans="1:8" x14ac:dyDescent="0.35">
      <c r="A12" s="62" t="s">
        <v>121</v>
      </c>
      <c r="B12" s="63"/>
      <c r="C12" s="63"/>
      <c r="D12" s="64"/>
      <c r="E12" s="37">
        <f>SUM(E11)</f>
        <v>163514.23329599999</v>
      </c>
      <c r="F12" s="21">
        <f>F11</f>
        <v>0.98351302464499168</v>
      </c>
      <c r="G12" s="16"/>
    </row>
    <row r="13" spans="1:8" x14ac:dyDescent="0.35">
      <c r="A13" s="17" t="s">
        <v>262</v>
      </c>
      <c r="B13" s="33"/>
      <c r="C13" s="33"/>
      <c r="D13" s="14"/>
      <c r="E13" s="15"/>
      <c r="F13" s="16"/>
      <c r="G13" s="16"/>
    </row>
    <row r="14" spans="1:8" x14ac:dyDescent="0.35">
      <c r="A14" s="13" t="s">
        <v>263</v>
      </c>
      <c r="B14" s="33"/>
      <c r="C14" s="33"/>
      <c r="D14" s="14"/>
      <c r="E14" s="15">
        <v>1</v>
      </c>
      <c r="F14" s="16">
        <v>6.0000000000000002E-6</v>
      </c>
      <c r="G14" s="16">
        <v>4.9306000000000003E-2</v>
      </c>
    </row>
    <row r="15" spans="1:8" x14ac:dyDescent="0.35">
      <c r="A15" s="17" t="s">
        <v>120</v>
      </c>
      <c r="B15" s="34"/>
      <c r="C15" s="34"/>
      <c r="D15" s="18"/>
      <c r="E15" s="19">
        <v>1</v>
      </c>
      <c r="F15" s="20">
        <v>6.0000000000000002E-6</v>
      </c>
      <c r="G15" s="21"/>
    </row>
    <row r="16" spans="1:8" x14ac:dyDescent="0.35">
      <c r="A16" s="13"/>
      <c r="B16" s="33"/>
      <c r="C16" s="33"/>
      <c r="D16" s="14"/>
      <c r="E16" s="15"/>
      <c r="F16" s="16"/>
      <c r="G16" s="16"/>
    </row>
    <row r="17" spans="1:7" x14ac:dyDescent="0.35">
      <c r="A17" s="24" t="s">
        <v>121</v>
      </c>
      <c r="B17" s="35"/>
      <c r="C17" s="35"/>
      <c r="D17" s="25"/>
      <c r="E17" s="19">
        <v>1</v>
      </c>
      <c r="F17" s="20">
        <v>6.0000000000000002E-6</v>
      </c>
      <c r="G17" s="21"/>
    </row>
    <row r="18" spans="1:7" x14ac:dyDescent="0.35">
      <c r="A18" s="13" t="s">
        <v>264</v>
      </c>
      <c r="B18" s="33"/>
      <c r="C18" s="33"/>
      <c r="D18" s="14"/>
      <c r="E18" s="15">
        <v>2.7010000000000001E-4</v>
      </c>
      <c r="F18" s="16">
        <v>0</v>
      </c>
      <c r="G18" s="16"/>
    </row>
    <row r="19" spans="1:7" x14ac:dyDescent="0.35">
      <c r="A19" s="13" t="s">
        <v>265</v>
      </c>
      <c r="B19" s="33"/>
      <c r="C19" s="33"/>
      <c r="D19" s="14"/>
      <c r="E19" s="15">
        <v>2740.0497298999999</v>
      </c>
      <c r="F19" s="16">
        <v>1.6500000000000001E-2</v>
      </c>
      <c r="G19" s="16">
        <v>4.9306000000000003E-2</v>
      </c>
    </row>
    <row r="20" spans="1:7" x14ac:dyDescent="0.35">
      <c r="A20" s="28" t="s">
        <v>266</v>
      </c>
      <c r="B20" s="36"/>
      <c r="C20" s="36"/>
      <c r="D20" s="29"/>
      <c r="E20" s="30">
        <v>166255.28</v>
      </c>
      <c r="F20" s="31">
        <v>1</v>
      </c>
      <c r="G20" s="31"/>
    </row>
    <row r="25" spans="1:7" x14ac:dyDescent="0.35">
      <c r="A25" s="1" t="s">
        <v>269</v>
      </c>
    </row>
    <row r="26" spans="1:7" x14ac:dyDescent="0.35">
      <c r="A26" s="48" t="s">
        <v>270</v>
      </c>
      <c r="B26" s="3" t="s">
        <v>248</v>
      </c>
    </row>
    <row r="27" spans="1:7" x14ac:dyDescent="0.35">
      <c r="A27" t="s">
        <v>271</v>
      </c>
    </row>
    <row r="28" spans="1:7" x14ac:dyDescent="0.35">
      <c r="A28" t="s">
        <v>272</v>
      </c>
      <c r="B28" t="s">
        <v>273</v>
      </c>
      <c r="C28" t="s">
        <v>273</v>
      </c>
    </row>
    <row r="29" spans="1:7" x14ac:dyDescent="0.35">
      <c r="B29" s="49">
        <v>46052</v>
      </c>
      <c r="C29" s="49">
        <v>46080</v>
      </c>
    </row>
    <row r="30" spans="1:7" x14ac:dyDescent="0.35">
      <c r="A30" t="s">
        <v>276</v>
      </c>
      <c r="B30">
        <v>329.0754</v>
      </c>
      <c r="C30">
        <v>263.36970000000002</v>
      </c>
    </row>
    <row r="32" spans="1:7" x14ac:dyDescent="0.35">
      <c r="A32" t="s">
        <v>278</v>
      </c>
      <c r="B32" s="3" t="s">
        <v>248</v>
      </c>
    </row>
    <row r="33" spans="1:4" x14ac:dyDescent="0.35">
      <c r="A33" t="s">
        <v>279</v>
      </c>
      <c r="B33" s="3" t="s">
        <v>248</v>
      </c>
    </row>
    <row r="34" spans="1:4" ht="29" customHeight="1" x14ac:dyDescent="0.35">
      <c r="A34" s="48" t="s">
        <v>280</v>
      </c>
      <c r="B34" s="3" t="s">
        <v>248</v>
      </c>
    </row>
    <row r="35" spans="1:4" ht="29" customHeight="1" x14ac:dyDescent="0.35">
      <c r="A35" s="48" t="s">
        <v>281</v>
      </c>
      <c r="B35" s="3" t="s">
        <v>248</v>
      </c>
    </row>
    <row r="36" spans="1:4" ht="43.5" customHeight="1" x14ac:dyDescent="0.35">
      <c r="A36" s="48" t="s">
        <v>284</v>
      </c>
      <c r="B36" s="3" t="s">
        <v>248</v>
      </c>
    </row>
    <row r="37" spans="1:4" x14ac:dyDescent="0.35">
      <c r="B37" s="3"/>
    </row>
    <row r="38" spans="1:4" ht="29" customHeight="1" x14ac:dyDescent="0.35">
      <c r="A38" s="48" t="s">
        <v>285</v>
      </c>
      <c r="B38" s="3" t="s">
        <v>248</v>
      </c>
    </row>
    <row r="39" spans="1:4" ht="29" customHeight="1" x14ac:dyDescent="0.35">
      <c r="A39" s="48" t="s">
        <v>286</v>
      </c>
      <c r="B39">
        <v>161696.65</v>
      </c>
    </row>
    <row r="40" spans="1:4" ht="29" customHeight="1" x14ac:dyDescent="0.35">
      <c r="A40" s="48" t="s">
        <v>287</v>
      </c>
      <c r="B40" s="3" t="s">
        <v>248</v>
      </c>
    </row>
    <row r="41" spans="1:4" ht="29" customHeight="1" x14ac:dyDescent="0.35">
      <c r="A41" s="48" t="s">
        <v>288</v>
      </c>
      <c r="B41" s="3" t="s">
        <v>248</v>
      </c>
    </row>
    <row r="43" spans="1:4" ht="70" customHeight="1" x14ac:dyDescent="0.35">
      <c r="A43" s="75" t="s">
        <v>298</v>
      </c>
      <c r="B43" s="75" t="s">
        <v>299</v>
      </c>
      <c r="C43" s="75" t="s">
        <v>300</v>
      </c>
      <c r="D43" s="75" t="s">
        <v>301</v>
      </c>
    </row>
    <row r="44" spans="1:4" ht="70" customHeight="1" x14ac:dyDescent="0.35">
      <c r="A44" s="75" t="s">
        <v>2514</v>
      </c>
      <c r="B44" s="75"/>
      <c r="C44" s="75" t="s">
        <v>366</v>
      </c>
      <c r="D44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90"/>
  <sheetViews>
    <sheetView showGridLines="0" workbookViewId="0">
      <pane ySplit="4" topLeftCell="A50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2515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2516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7" t="s">
        <v>171</v>
      </c>
      <c r="B8" s="33"/>
      <c r="C8" s="33"/>
      <c r="D8" s="14"/>
      <c r="E8" s="15"/>
      <c r="F8" s="16"/>
      <c r="G8" s="16"/>
    </row>
    <row r="9" spans="1:8" x14ac:dyDescent="0.35">
      <c r="A9" s="17" t="s">
        <v>470</v>
      </c>
      <c r="B9" s="33"/>
      <c r="C9" s="33"/>
      <c r="D9" s="14"/>
      <c r="E9" s="15"/>
      <c r="F9" s="16"/>
      <c r="G9" s="16"/>
    </row>
    <row r="10" spans="1:8" x14ac:dyDescent="0.35">
      <c r="A10" s="17" t="s">
        <v>120</v>
      </c>
      <c r="B10" s="33"/>
      <c r="C10" s="33"/>
      <c r="D10" s="14"/>
      <c r="E10" s="22" t="s">
        <v>248</v>
      </c>
      <c r="F10" s="23" t="s">
        <v>248</v>
      </c>
      <c r="G10" s="16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17" t="s">
        <v>235</v>
      </c>
      <c r="B12" s="33"/>
      <c r="C12" s="33"/>
      <c r="D12" s="14"/>
      <c r="E12" s="15"/>
      <c r="F12" s="16"/>
      <c r="G12" s="16"/>
    </row>
    <row r="13" spans="1:8" x14ac:dyDescent="0.35">
      <c r="A13" s="13" t="s">
        <v>2517</v>
      </c>
      <c r="B13" s="33" t="s">
        <v>2518</v>
      </c>
      <c r="C13" s="33" t="s">
        <v>238</v>
      </c>
      <c r="D13" s="14">
        <v>35500000</v>
      </c>
      <c r="E13" s="15">
        <v>37142.620000000003</v>
      </c>
      <c r="F13" s="16">
        <v>0.38669999999999999</v>
      </c>
      <c r="G13" s="16">
        <v>6.9119E-2</v>
      </c>
    </row>
    <row r="14" spans="1:8" x14ac:dyDescent="0.35">
      <c r="A14" s="13" t="s">
        <v>2519</v>
      </c>
      <c r="B14" s="33" t="s">
        <v>2520</v>
      </c>
      <c r="C14" s="33" t="s">
        <v>238</v>
      </c>
      <c r="D14" s="14">
        <v>8500000</v>
      </c>
      <c r="E14" s="15">
        <v>8993.11</v>
      </c>
      <c r="F14" s="16">
        <v>9.3600000000000003E-2</v>
      </c>
      <c r="G14" s="16">
        <v>6.8572999999999995E-2</v>
      </c>
    </row>
    <row r="15" spans="1:8" x14ac:dyDescent="0.35">
      <c r="A15" s="17" t="s">
        <v>120</v>
      </c>
      <c r="B15" s="34"/>
      <c r="C15" s="34"/>
      <c r="D15" s="18"/>
      <c r="E15" s="19">
        <v>46135.73</v>
      </c>
      <c r="F15" s="20">
        <v>0.4803</v>
      </c>
      <c r="G15" s="21"/>
    </row>
    <row r="16" spans="1:8" x14ac:dyDescent="0.35">
      <c r="A16" s="13"/>
      <c r="B16" s="33"/>
      <c r="C16" s="33"/>
      <c r="D16" s="14"/>
      <c r="E16" s="15"/>
      <c r="F16" s="16"/>
      <c r="G16" s="16"/>
    </row>
    <row r="17" spans="1:7" x14ac:dyDescent="0.35">
      <c r="A17" s="17" t="s">
        <v>473</v>
      </c>
      <c r="B17" s="33"/>
      <c r="C17" s="33"/>
      <c r="D17" s="14"/>
      <c r="E17" s="15"/>
      <c r="F17" s="16"/>
      <c r="G17" s="16"/>
    </row>
    <row r="18" spans="1:7" x14ac:dyDescent="0.35">
      <c r="A18" s="13" t="s">
        <v>2521</v>
      </c>
      <c r="B18" s="33" t="s">
        <v>2522</v>
      </c>
      <c r="C18" s="33" t="s">
        <v>238</v>
      </c>
      <c r="D18" s="14">
        <v>12000000</v>
      </c>
      <c r="E18" s="15">
        <v>12371.17</v>
      </c>
      <c r="F18" s="16">
        <v>0.1288</v>
      </c>
      <c r="G18" s="16">
        <v>7.5448000000000001E-2</v>
      </c>
    </row>
    <row r="19" spans="1:7" x14ac:dyDescent="0.35">
      <c r="A19" s="13" t="s">
        <v>2523</v>
      </c>
      <c r="B19" s="33" t="s">
        <v>2524</v>
      </c>
      <c r="C19" s="33" t="s">
        <v>238</v>
      </c>
      <c r="D19" s="14">
        <v>9323700</v>
      </c>
      <c r="E19" s="15">
        <v>9525.64</v>
      </c>
      <c r="F19" s="16">
        <v>9.9199999999999997E-2</v>
      </c>
      <c r="G19" s="16">
        <v>7.5868000000000005E-2</v>
      </c>
    </row>
    <row r="20" spans="1:7" x14ac:dyDescent="0.35">
      <c r="A20" s="13" t="s">
        <v>2525</v>
      </c>
      <c r="B20" s="33" t="s">
        <v>2526</v>
      </c>
      <c r="C20" s="33" t="s">
        <v>238</v>
      </c>
      <c r="D20" s="14">
        <v>5000000</v>
      </c>
      <c r="E20" s="15">
        <v>5193.3100000000004</v>
      </c>
      <c r="F20" s="16">
        <v>5.4100000000000002E-2</v>
      </c>
      <c r="G20" s="16">
        <v>7.6261999999999996E-2</v>
      </c>
    </row>
    <row r="21" spans="1:7" x14ac:dyDescent="0.35">
      <c r="A21" s="13" t="s">
        <v>2527</v>
      </c>
      <c r="B21" s="33" t="s">
        <v>2528</v>
      </c>
      <c r="C21" s="33" t="s">
        <v>238</v>
      </c>
      <c r="D21" s="14">
        <v>5000000</v>
      </c>
      <c r="E21" s="15">
        <v>5174.8599999999997</v>
      </c>
      <c r="F21" s="16">
        <v>5.3900000000000003E-2</v>
      </c>
      <c r="G21" s="16">
        <v>7.5448000000000001E-2</v>
      </c>
    </row>
    <row r="22" spans="1:7" x14ac:dyDescent="0.35">
      <c r="A22" s="13" t="s">
        <v>2529</v>
      </c>
      <c r="B22" s="33" t="s">
        <v>2530</v>
      </c>
      <c r="C22" s="33" t="s">
        <v>238</v>
      </c>
      <c r="D22" s="14">
        <v>5000000</v>
      </c>
      <c r="E22" s="15">
        <v>5103.1099999999997</v>
      </c>
      <c r="F22" s="16">
        <v>5.3100000000000001E-2</v>
      </c>
      <c r="G22" s="16">
        <v>7.6035000000000005E-2</v>
      </c>
    </row>
    <row r="23" spans="1:7" x14ac:dyDescent="0.35">
      <c r="A23" s="13" t="s">
        <v>2531</v>
      </c>
      <c r="B23" s="33" t="s">
        <v>2532</v>
      </c>
      <c r="C23" s="33" t="s">
        <v>238</v>
      </c>
      <c r="D23" s="14">
        <v>3107800</v>
      </c>
      <c r="E23" s="15">
        <v>3162.32</v>
      </c>
      <c r="F23" s="16">
        <v>3.2899999999999999E-2</v>
      </c>
      <c r="G23" s="16">
        <v>7.6158000000000003E-2</v>
      </c>
    </row>
    <row r="24" spans="1:7" x14ac:dyDescent="0.35">
      <c r="A24" s="13" t="s">
        <v>2533</v>
      </c>
      <c r="B24" s="33" t="s">
        <v>2534</v>
      </c>
      <c r="C24" s="33" t="s">
        <v>238</v>
      </c>
      <c r="D24" s="14">
        <v>3000000</v>
      </c>
      <c r="E24" s="15">
        <v>3091.58</v>
      </c>
      <c r="F24" s="16">
        <v>3.2199999999999999E-2</v>
      </c>
      <c r="G24" s="16">
        <v>7.5448000000000001E-2</v>
      </c>
    </row>
    <row r="25" spans="1:7" x14ac:dyDescent="0.35">
      <c r="A25" s="13" t="s">
        <v>2535</v>
      </c>
      <c r="B25" s="33" t="s">
        <v>2536</v>
      </c>
      <c r="C25" s="33" t="s">
        <v>238</v>
      </c>
      <c r="D25" s="14">
        <v>1000000</v>
      </c>
      <c r="E25" s="15">
        <v>999.26</v>
      </c>
      <c r="F25" s="16">
        <v>1.04E-2</v>
      </c>
      <c r="G25" s="16">
        <v>7.6177999999999996E-2</v>
      </c>
    </row>
    <row r="26" spans="1:7" x14ac:dyDescent="0.35">
      <c r="A26" s="13" t="s">
        <v>2537</v>
      </c>
      <c r="B26" s="33" t="s">
        <v>2538</v>
      </c>
      <c r="C26" s="33" t="s">
        <v>238</v>
      </c>
      <c r="D26" s="14">
        <v>1000000</v>
      </c>
      <c r="E26" s="15">
        <v>988.85</v>
      </c>
      <c r="F26" s="16">
        <v>1.03E-2</v>
      </c>
      <c r="G26" s="16">
        <v>7.5257000000000004E-2</v>
      </c>
    </row>
    <row r="27" spans="1:7" x14ac:dyDescent="0.35">
      <c r="A27" s="13" t="s">
        <v>2539</v>
      </c>
      <c r="B27" s="33" t="s">
        <v>2540</v>
      </c>
      <c r="C27" s="33" t="s">
        <v>238</v>
      </c>
      <c r="D27" s="14">
        <v>500000</v>
      </c>
      <c r="E27" s="15">
        <v>518.9</v>
      </c>
      <c r="F27" s="16">
        <v>5.4000000000000003E-3</v>
      </c>
      <c r="G27" s="16">
        <v>7.5448000000000001E-2</v>
      </c>
    </row>
    <row r="28" spans="1:7" x14ac:dyDescent="0.35">
      <c r="A28" s="13" t="s">
        <v>2541</v>
      </c>
      <c r="B28" s="33" t="s">
        <v>2542</v>
      </c>
      <c r="C28" s="33" t="s">
        <v>238</v>
      </c>
      <c r="D28" s="14">
        <v>500000</v>
      </c>
      <c r="E28" s="15">
        <v>517.64</v>
      </c>
      <c r="F28" s="16">
        <v>5.4000000000000003E-3</v>
      </c>
      <c r="G28" s="16">
        <v>7.6158000000000003E-2</v>
      </c>
    </row>
    <row r="29" spans="1:7" x14ac:dyDescent="0.35">
      <c r="A29" s="13" t="s">
        <v>2543</v>
      </c>
      <c r="B29" s="33" t="s">
        <v>2544</v>
      </c>
      <c r="C29" s="33" t="s">
        <v>238</v>
      </c>
      <c r="D29" s="14">
        <v>500000</v>
      </c>
      <c r="E29" s="15">
        <v>512.13</v>
      </c>
      <c r="F29" s="16">
        <v>5.3E-3</v>
      </c>
      <c r="G29" s="16">
        <v>7.5257000000000004E-2</v>
      </c>
    </row>
    <row r="30" spans="1:7" x14ac:dyDescent="0.35">
      <c r="A30" s="13" t="s">
        <v>2545</v>
      </c>
      <c r="B30" s="33" t="s">
        <v>2546</v>
      </c>
      <c r="C30" s="33" t="s">
        <v>238</v>
      </c>
      <c r="D30" s="14">
        <v>500000</v>
      </c>
      <c r="E30" s="15">
        <v>502.24</v>
      </c>
      <c r="F30" s="16">
        <v>5.1999999999999998E-3</v>
      </c>
      <c r="G30" s="16">
        <v>7.5257000000000004E-2</v>
      </c>
    </row>
    <row r="31" spans="1:7" x14ac:dyDescent="0.35">
      <c r="A31" s="13" t="s">
        <v>2547</v>
      </c>
      <c r="B31" s="33" t="s">
        <v>2548</v>
      </c>
      <c r="C31" s="33" t="s">
        <v>238</v>
      </c>
      <c r="D31" s="14">
        <v>500000</v>
      </c>
      <c r="E31" s="15">
        <v>502.24</v>
      </c>
      <c r="F31" s="16">
        <v>5.1999999999999998E-3</v>
      </c>
      <c r="G31" s="16">
        <v>7.5257000000000004E-2</v>
      </c>
    </row>
    <row r="32" spans="1:7" x14ac:dyDescent="0.35">
      <c r="A32" s="17" t="s">
        <v>120</v>
      </c>
      <c r="B32" s="34"/>
      <c r="C32" s="34"/>
      <c r="D32" s="18"/>
      <c r="E32" s="19">
        <v>48163.25</v>
      </c>
      <c r="F32" s="20">
        <v>0.50139999999999996</v>
      </c>
      <c r="G32" s="21"/>
    </row>
    <row r="33" spans="1:7" x14ac:dyDescent="0.35">
      <c r="A33" s="13"/>
      <c r="B33" s="33"/>
      <c r="C33" s="33"/>
      <c r="D33" s="14"/>
      <c r="E33" s="15"/>
      <c r="F33" s="16"/>
      <c r="G33" s="16"/>
    </row>
    <row r="34" spans="1:7" x14ac:dyDescent="0.35">
      <c r="A34" s="13"/>
      <c r="B34" s="33"/>
      <c r="C34" s="33"/>
      <c r="D34" s="14"/>
      <c r="E34" s="15"/>
      <c r="F34" s="16"/>
      <c r="G34" s="16"/>
    </row>
    <row r="35" spans="1:7" x14ac:dyDescent="0.35">
      <c r="A35" s="17" t="s">
        <v>247</v>
      </c>
      <c r="B35" s="33"/>
      <c r="C35" s="33"/>
      <c r="D35" s="14"/>
      <c r="E35" s="15"/>
      <c r="F35" s="16"/>
      <c r="G35" s="16"/>
    </row>
    <row r="36" spans="1:7" x14ac:dyDescent="0.35">
      <c r="A36" s="17" t="s">
        <v>120</v>
      </c>
      <c r="B36" s="33"/>
      <c r="C36" s="33"/>
      <c r="D36" s="14"/>
      <c r="E36" s="22" t="s">
        <v>248</v>
      </c>
      <c r="F36" s="23" t="s">
        <v>248</v>
      </c>
      <c r="G36" s="16"/>
    </row>
    <row r="37" spans="1:7" x14ac:dyDescent="0.35">
      <c r="A37" s="13"/>
      <c r="B37" s="33"/>
      <c r="C37" s="33"/>
      <c r="D37" s="14"/>
      <c r="E37" s="15"/>
      <c r="F37" s="16"/>
      <c r="G37" s="16"/>
    </row>
    <row r="38" spans="1:7" x14ac:dyDescent="0.35">
      <c r="A38" s="17" t="s">
        <v>249</v>
      </c>
      <c r="B38" s="33"/>
      <c r="C38" s="33"/>
      <c r="D38" s="14"/>
      <c r="E38" s="15"/>
      <c r="F38" s="16"/>
      <c r="G38" s="16"/>
    </row>
    <row r="39" spans="1:7" x14ac:dyDescent="0.35">
      <c r="A39" s="17" t="s">
        <v>120</v>
      </c>
      <c r="B39" s="33"/>
      <c r="C39" s="33"/>
      <c r="D39" s="14"/>
      <c r="E39" s="22" t="s">
        <v>248</v>
      </c>
      <c r="F39" s="23" t="s">
        <v>248</v>
      </c>
      <c r="G39" s="16"/>
    </row>
    <row r="40" spans="1:7" x14ac:dyDescent="0.35">
      <c r="A40" s="13"/>
      <c r="B40" s="33"/>
      <c r="C40" s="33"/>
      <c r="D40" s="14"/>
      <c r="E40" s="15"/>
      <c r="F40" s="16"/>
      <c r="G40" s="16"/>
    </row>
    <row r="41" spans="1:7" x14ac:dyDescent="0.35">
      <c r="A41" s="24" t="s">
        <v>121</v>
      </c>
      <c r="B41" s="35"/>
      <c r="C41" s="35"/>
      <c r="D41" s="25"/>
      <c r="E41" s="19">
        <v>94298.98</v>
      </c>
      <c r="F41" s="20">
        <v>0.98170000000000002</v>
      </c>
      <c r="G41" s="21"/>
    </row>
    <row r="42" spans="1:7" x14ac:dyDescent="0.35">
      <c r="A42" s="13"/>
      <c r="B42" s="33"/>
      <c r="C42" s="33"/>
      <c r="D42" s="14"/>
      <c r="E42" s="15"/>
      <c r="F42" s="16"/>
      <c r="G42" s="16"/>
    </row>
    <row r="43" spans="1:7" x14ac:dyDescent="0.35">
      <c r="A43" s="13"/>
      <c r="B43" s="33"/>
      <c r="C43" s="33"/>
      <c r="D43" s="14"/>
      <c r="E43" s="15"/>
      <c r="F43" s="16"/>
      <c r="G43" s="16"/>
    </row>
    <row r="44" spans="1:7" x14ac:dyDescent="0.35">
      <c r="A44" s="17" t="s">
        <v>262</v>
      </c>
      <c r="B44" s="33"/>
      <c r="C44" s="33"/>
      <c r="D44" s="14"/>
      <c r="E44" s="15"/>
      <c r="F44" s="16"/>
      <c r="G44" s="16"/>
    </row>
    <row r="45" spans="1:7" x14ac:dyDescent="0.35">
      <c r="A45" s="13" t="s">
        <v>263</v>
      </c>
      <c r="B45" s="33"/>
      <c r="C45" s="33"/>
      <c r="D45" s="14"/>
      <c r="E45" s="15">
        <v>264.89</v>
      </c>
      <c r="F45" s="16">
        <v>2.8E-3</v>
      </c>
      <c r="G45" s="16">
        <v>4.9306000000000003E-2</v>
      </c>
    </row>
    <row r="46" spans="1:7" x14ac:dyDescent="0.35">
      <c r="A46" s="17" t="s">
        <v>120</v>
      </c>
      <c r="B46" s="34"/>
      <c r="C46" s="34"/>
      <c r="D46" s="18"/>
      <c r="E46" s="19">
        <v>264.89</v>
      </c>
      <c r="F46" s="20">
        <v>2.8E-3</v>
      </c>
      <c r="G46" s="21"/>
    </row>
    <row r="47" spans="1:7" x14ac:dyDescent="0.35">
      <c r="A47" s="13"/>
      <c r="B47" s="33"/>
      <c r="C47" s="33"/>
      <c r="D47" s="14"/>
      <c r="E47" s="15"/>
      <c r="F47" s="16"/>
      <c r="G47" s="16"/>
    </row>
    <row r="48" spans="1:7" x14ac:dyDescent="0.35">
      <c r="A48" s="24" t="s">
        <v>121</v>
      </c>
      <c r="B48" s="35"/>
      <c r="C48" s="35"/>
      <c r="D48" s="25"/>
      <c r="E48" s="19">
        <v>264.89</v>
      </c>
      <c r="F48" s="20">
        <v>2.8E-3</v>
      </c>
      <c r="G48" s="21"/>
    </row>
    <row r="49" spans="1:7" x14ac:dyDescent="0.35">
      <c r="A49" s="13" t="s">
        <v>264</v>
      </c>
      <c r="B49" s="33"/>
      <c r="C49" s="33"/>
      <c r="D49" s="14"/>
      <c r="E49" s="15">
        <v>1697.9925914999999</v>
      </c>
      <c r="F49" s="16">
        <v>1.7679E-2</v>
      </c>
      <c r="G49" s="16"/>
    </row>
    <row r="50" spans="1:7" x14ac:dyDescent="0.35">
      <c r="A50" s="13" t="s">
        <v>265</v>
      </c>
      <c r="B50" s="33"/>
      <c r="C50" s="33"/>
      <c r="D50" s="14"/>
      <c r="E50" s="26">
        <v>-218.04259149999999</v>
      </c>
      <c r="F50" s="27">
        <v>-2.1789999999999999E-3</v>
      </c>
      <c r="G50" s="16">
        <v>4.9305000000000002E-2</v>
      </c>
    </row>
    <row r="51" spans="1:7" x14ac:dyDescent="0.35">
      <c r="A51" s="28" t="s">
        <v>266</v>
      </c>
      <c r="B51" s="36"/>
      <c r="C51" s="36"/>
      <c r="D51" s="29"/>
      <c r="E51" s="30">
        <v>96043.82</v>
      </c>
      <c r="F51" s="31">
        <v>1</v>
      </c>
      <c r="G51" s="31"/>
    </row>
    <row r="53" spans="1:7" x14ac:dyDescent="0.35">
      <c r="A53" s="1" t="s">
        <v>268</v>
      </c>
    </row>
    <row r="54" spans="1:7" x14ac:dyDescent="0.35">
      <c r="A54" s="73" t="s">
        <v>2549</v>
      </c>
    </row>
    <row r="56" spans="1:7" x14ac:dyDescent="0.35">
      <c r="A56" s="1" t="s">
        <v>269</v>
      </c>
    </row>
    <row r="57" spans="1:7" x14ac:dyDescent="0.35">
      <c r="A57" s="48" t="s">
        <v>270</v>
      </c>
      <c r="B57" s="3" t="s">
        <v>248</v>
      </c>
    </row>
    <row r="58" spans="1:7" x14ac:dyDescent="0.35">
      <c r="A58" t="s">
        <v>271</v>
      </c>
    </row>
    <row r="59" spans="1:7" x14ac:dyDescent="0.35">
      <c r="A59" t="s">
        <v>272</v>
      </c>
      <c r="B59" t="s">
        <v>273</v>
      </c>
      <c r="C59" t="s">
        <v>273</v>
      </c>
    </row>
    <row r="60" spans="1:7" x14ac:dyDescent="0.35">
      <c r="B60" s="49">
        <v>46052</v>
      </c>
      <c r="C60" s="49">
        <v>46080</v>
      </c>
    </row>
    <row r="61" spans="1:7" x14ac:dyDescent="0.35">
      <c r="A61" t="s">
        <v>274</v>
      </c>
      <c r="B61">
        <v>13.0548</v>
      </c>
      <c r="C61">
        <v>13.1913</v>
      </c>
    </row>
    <row r="62" spans="1:7" x14ac:dyDescent="0.35">
      <c r="A62" t="s">
        <v>275</v>
      </c>
      <c r="B62">
        <v>13.0548</v>
      </c>
      <c r="C62">
        <v>13.1912</v>
      </c>
    </row>
    <row r="63" spans="1:7" x14ac:dyDescent="0.35">
      <c r="A63" t="s">
        <v>276</v>
      </c>
      <c r="B63">
        <v>12.935600000000001</v>
      </c>
      <c r="C63">
        <v>13.067600000000001</v>
      </c>
    </row>
    <row r="64" spans="1:7" x14ac:dyDescent="0.35">
      <c r="A64" t="s">
        <v>277</v>
      </c>
      <c r="B64">
        <v>12.9358</v>
      </c>
      <c r="C64">
        <v>13.0678</v>
      </c>
    </row>
    <row r="66" spans="1:2" x14ac:dyDescent="0.35">
      <c r="A66" t="s">
        <v>278</v>
      </c>
      <c r="B66" s="3" t="s">
        <v>248</v>
      </c>
    </row>
    <row r="67" spans="1:2" x14ac:dyDescent="0.35">
      <c r="A67" t="s">
        <v>279</v>
      </c>
      <c r="B67" s="3" t="s">
        <v>248</v>
      </c>
    </row>
    <row r="68" spans="1:2" ht="29" customHeight="1" x14ac:dyDescent="0.35">
      <c r="A68" s="48" t="s">
        <v>280</v>
      </c>
      <c r="B68" s="3" t="s">
        <v>248</v>
      </c>
    </row>
    <row r="69" spans="1:2" ht="29" customHeight="1" x14ac:dyDescent="0.35">
      <c r="A69" s="48" t="s">
        <v>281</v>
      </c>
      <c r="B69" s="3" t="s">
        <v>248</v>
      </c>
    </row>
    <row r="70" spans="1:2" x14ac:dyDescent="0.35">
      <c r="A70" t="s">
        <v>282</v>
      </c>
      <c r="B70" s="50">
        <f>B85</f>
        <v>10.681680563386591</v>
      </c>
    </row>
    <row r="71" spans="1:2" ht="43.5" customHeight="1" x14ac:dyDescent="0.35">
      <c r="A71" s="48" t="s">
        <v>284</v>
      </c>
      <c r="B71" s="3" t="s">
        <v>248</v>
      </c>
    </row>
    <row r="72" spans="1:2" x14ac:dyDescent="0.35">
      <c r="B72" s="3"/>
    </row>
    <row r="73" spans="1:2" ht="29" customHeight="1" x14ac:dyDescent="0.35">
      <c r="A73" s="48" t="s">
        <v>285</v>
      </c>
      <c r="B73" s="3" t="s">
        <v>248</v>
      </c>
    </row>
    <row r="74" spans="1:2" ht="29" customHeight="1" x14ac:dyDescent="0.35">
      <c r="A74" s="48" t="s">
        <v>286</v>
      </c>
      <c r="B74" t="s">
        <v>248</v>
      </c>
    </row>
    <row r="75" spans="1:2" ht="29" customHeight="1" x14ac:dyDescent="0.35">
      <c r="A75" s="48" t="s">
        <v>287</v>
      </c>
      <c r="B75" s="3" t="s">
        <v>248</v>
      </c>
    </row>
    <row r="76" spans="1:2" ht="29" customHeight="1" x14ac:dyDescent="0.35">
      <c r="A76" s="48" t="s">
        <v>288</v>
      </c>
      <c r="B76" s="3" t="s">
        <v>248</v>
      </c>
    </row>
    <row r="78" spans="1:2" x14ac:dyDescent="0.35">
      <c r="A78" t="s">
        <v>289</v>
      </c>
    </row>
    <row r="79" spans="1:2" ht="58" customHeight="1" x14ac:dyDescent="0.35">
      <c r="A79" s="52" t="s">
        <v>290</v>
      </c>
      <c r="B79" s="56" t="s">
        <v>2550</v>
      </c>
    </row>
    <row r="80" spans="1:2" ht="43.5" customHeight="1" x14ac:dyDescent="0.35">
      <c r="A80" s="52" t="s">
        <v>292</v>
      </c>
      <c r="B80" s="56" t="s">
        <v>2551</v>
      </c>
    </row>
    <row r="81" spans="1:4" x14ac:dyDescent="0.35">
      <c r="A81" s="52"/>
      <c r="B81" s="52"/>
    </row>
    <row r="82" spans="1:4" x14ac:dyDescent="0.35">
      <c r="A82" s="52" t="s">
        <v>294</v>
      </c>
      <c r="B82" s="53">
        <v>7.2445110223016442</v>
      </c>
    </row>
    <row r="83" spans="1:4" x14ac:dyDescent="0.35">
      <c r="A83" s="52"/>
      <c r="B83" s="52"/>
    </row>
    <row r="84" spans="1:4" x14ac:dyDescent="0.35">
      <c r="A84" s="52" t="s">
        <v>295</v>
      </c>
      <c r="B84" s="54">
        <v>7.4211</v>
      </c>
    </row>
    <row r="85" spans="1:4" x14ac:dyDescent="0.35">
      <c r="A85" s="52" t="s">
        <v>296</v>
      </c>
      <c r="B85" s="54">
        <v>10.681680563386591</v>
      </c>
    </row>
    <row r="86" spans="1:4" x14ac:dyDescent="0.35">
      <c r="A86" s="52"/>
      <c r="B86" s="52"/>
    </row>
    <row r="87" spans="1:4" x14ac:dyDescent="0.35">
      <c r="A87" s="52" t="s">
        <v>297</v>
      </c>
      <c r="B87" s="55">
        <v>46081</v>
      </c>
    </row>
    <row r="89" spans="1:4" ht="70" customHeight="1" x14ac:dyDescent="0.35">
      <c r="A89" s="75" t="s">
        <v>298</v>
      </c>
      <c r="B89" s="75" t="s">
        <v>299</v>
      </c>
      <c r="C89" s="75" t="s">
        <v>300</v>
      </c>
      <c r="D89" s="75" t="s">
        <v>301</v>
      </c>
    </row>
    <row r="90" spans="1:4" ht="70" customHeight="1" x14ac:dyDescent="0.35">
      <c r="A90" s="75" t="s">
        <v>2552</v>
      </c>
      <c r="B90" s="75"/>
      <c r="C90" s="75" t="s">
        <v>407</v>
      </c>
      <c r="D90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H59"/>
  <sheetViews>
    <sheetView showGridLines="0" workbookViewId="0">
      <pane ySplit="4" topLeftCell="A35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2553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2554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3"/>
      <c r="B7" s="33"/>
      <c r="C7" s="33"/>
      <c r="D7" s="14"/>
      <c r="E7" s="15"/>
      <c r="F7" s="16"/>
      <c r="G7" s="16"/>
    </row>
    <row r="8" spans="1:8" x14ac:dyDescent="0.35">
      <c r="A8" s="17" t="s">
        <v>257</v>
      </c>
      <c r="B8" s="33"/>
      <c r="C8" s="33"/>
      <c r="D8" s="14"/>
      <c r="E8" s="15"/>
      <c r="F8" s="16"/>
      <c r="G8" s="16"/>
    </row>
    <row r="9" spans="1:8" x14ac:dyDescent="0.35">
      <c r="A9" s="13" t="s">
        <v>2555</v>
      </c>
      <c r="B9" s="33" t="s">
        <v>2556</v>
      </c>
      <c r="C9" s="33"/>
      <c r="D9" s="14">
        <v>59030953.002099998</v>
      </c>
      <c r="E9" s="15">
        <v>927630.1</v>
      </c>
      <c r="F9" s="16">
        <v>0.99909999999999999</v>
      </c>
      <c r="G9" s="16"/>
    </row>
    <row r="10" spans="1:8" x14ac:dyDescent="0.35">
      <c r="A10" s="17" t="s">
        <v>120</v>
      </c>
      <c r="B10" s="34"/>
      <c r="C10" s="34"/>
      <c r="D10" s="18"/>
      <c r="E10" s="19">
        <v>927630.1</v>
      </c>
      <c r="F10" s="20">
        <v>0.99909999999999999</v>
      </c>
      <c r="G10" s="21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24" t="s">
        <v>121</v>
      </c>
      <c r="B12" s="35"/>
      <c r="C12" s="35"/>
      <c r="D12" s="25"/>
      <c r="E12" s="19">
        <v>927630.1</v>
      </c>
      <c r="F12" s="20">
        <v>0.99909999999999999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262</v>
      </c>
      <c r="B14" s="33"/>
      <c r="C14" s="33"/>
      <c r="D14" s="14"/>
      <c r="E14" s="15"/>
      <c r="F14" s="16"/>
      <c r="G14" s="16"/>
    </row>
    <row r="15" spans="1:8" x14ac:dyDescent="0.35">
      <c r="A15" s="13" t="s">
        <v>263</v>
      </c>
      <c r="B15" s="33"/>
      <c r="C15" s="33"/>
      <c r="D15" s="14"/>
      <c r="E15" s="15">
        <v>1298.47</v>
      </c>
      <c r="F15" s="16">
        <v>1.4E-3</v>
      </c>
      <c r="G15" s="16">
        <v>4.9306000000000003E-2</v>
      </c>
    </row>
    <row r="16" spans="1:8" x14ac:dyDescent="0.35">
      <c r="A16" s="17" t="s">
        <v>120</v>
      </c>
      <c r="B16" s="34"/>
      <c r="C16" s="34"/>
      <c r="D16" s="18"/>
      <c r="E16" s="19">
        <v>1298.47</v>
      </c>
      <c r="F16" s="20">
        <v>1.4E-3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24" t="s">
        <v>121</v>
      </c>
      <c r="B18" s="35"/>
      <c r="C18" s="35"/>
      <c r="D18" s="25"/>
      <c r="E18" s="19">
        <v>1298.47</v>
      </c>
      <c r="F18" s="20">
        <v>1.4E-3</v>
      </c>
      <c r="G18" s="21"/>
    </row>
    <row r="19" spans="1:7" x14ac:dyDescent="0.35">
      <c r="A19" s="13" t="s">
        <v>264</v>
      </c>
      <c r="B19" s="33"/>
      <c r="C19" s="33"/>
      <c r="D19" s="14"/>
      <c r="E19" s="15">
        <v>0.35080850000000002</v>
      </c>
      <c r="F19" s="16">
        <v>0</v>
      </c>
      <c r="G19" s="16"/>
    </row>
    <row r="20" spans="1:7" x14ac:dyDescent="0.35">
      <c r="A20" s="13" t="s">
        <v>265</v>
      </c>
      <c r="B20" s="33"/>
      <c r="C20" s="33"/>
      <c r="D20" s="14"/>
      <c r="E20" s="26">
        <v>-462.90080849999998</v>
      </c>
      <c r="F20" s="27">
        <v>-5.0000000000000001E-4</v>
      </c>
      <c r="G20" s="16">
        <v>4.9306000000000003E-2</v>
      </c>
    </row>
    <row r="21" spans="1:7" x14ac:dyDescent="0.35">
      <c r="A21" s="28" t="s">
        <v>266</v>
      </c>
      <c r="B21" s="36"/>
      <c r="C21" s="36"/>
      <c r="D21" s="29"/>
      <c r="E21" s="30">
        <v>928466.02</v>
      </c>
      <c r="F21" s="31">
        <v>1</v>
      </c>
      <c r="G21" s="31"/>
    </row>
    <row r="26" spans="1:7" x14ac:dyDescent="0.35">
      <c r="A26" s="1" t="s">
        <v>269</v>
      </c>
    </row>
    <row r="27" spans="1:7" ht="29" customHeight="1" x14ac:dyDescent="0.35">
      <c r="A27" s="48" t="s">
        <v>270</v>
      </c>
      <c r="B27" s="3" t="s">
        <v>248</v>
      </c>
    </row>
    <row r="28" spans="1:7" x14ac:dyDescent="0.35">
      <c r="A28" t="s">
        <v>271</v>
      </c>
    </row>
    <row r="29" spans="1:7" x14ac:dyDescent="0.35">
      <c r="A29" t="s">
        <v>272</v>
      </c>
      <c r="B29" t="s">
        <v>273</v>
      </c>
      <c r="C29" t="s">
        <v>273</v>
      </c>
    </row>
    <row r="30" spans="1:7" x14ac:dyDescent="0.35">
      <c r="B30" s="49">
        <v>46052</v>
      </c>
      <c r="C30" s="49">
        <v>46080</v>
      </c>
    </row>
    <row r="31" spans="1:7" x14ac:dyDescent="0.35">
      <c r="A31" t="s">
        <v>645</v>
      </c>
      <c r="B31">
        <v>15.4994</v>
      </c>
      <c r="C31">
        <v>15.641400000000001</v>
      </c>
    </row>
    <row r="32" spans="1:7" x14ac:dyDescent="0.35">
      <c r="A32" t="s">
        <v>275</v>
      </c>
      <c r="B32">
        <v>15.4994</v>
      </c>
      <c r="C32">
        <v>15.641400000000001</v>
      </c>
    </row>
    <row r="33" spans="1:3" x14ac:dyDescent="0.35">
      <c r="A33" t="s">
        <v>646</v>
      </c>
      <c r="B33">
        <v>15.4994</v>
      </c>
      <c r="C33">
        <v>15.641400000000001</v>
      </c>
    </row>
    <row r="34" spans="1:3" x14ac:dyDescent="0.35">
      <c r="A34" t="s">
        <v>277</v>
      </c>
      <c r="B34">
        <v>15.4994</v>
      </c>
      <c r="C34">
        <v>15.641400000000001</v>
      </c>
    </row>
    <row r="36" spans="1:3" x14ac:dyDescent="0.35">
      <c r="A36" t="s">
        <v>278</v>
      </c>
      <c r="B36" s="3" t="s">
        <v>248</v>
      </c>
    </row>
    <row r="37" spans="1:3" x14ac:dyDescent="0.35">
      <c r="A37" t="s">
        <v>279</v>
      </c>
      <c r="B37" s="3" t="s">
        <v>248</v>
      </c>
    </row>
    <row r="38" spans="1:3" ht="58" customHeight="1" x14ac:dyDescent="0.35">
      <c r="A38" s="48" t="s">
        <v>280</v>
      </c>
      <c r="B38" s="3" t="s">
        <v>248</v>
      </c>
    </row>
    <row r="39" spans="1:3" ht="43.5" customHeight="1" x14ac:dyDescent="0.35">
      <c r="A39" s="48" t="s">
        <v>281</v>
      </c>
      <c r="B39" s="3" t="s">
        <v>248</v>
      </c>
    </row>
    <row r="40" spans="1:3" ht="72.5" customHeight="1" x14ac:dyDescent="0.35">
      <c r="A40" s="48" t="s">
        <v>751</v>
      </c>
      <c r="B40" s="3" t="s">
        <v>248</v>
      </c>
    </row>
    <row r="41" spans="1:3" x14ac:dyDescent="0.35">
      <c r="A41" t="s">
        <v>282</v>
      </c>
      <c r="B41" s="50">
        <f>B54</f>
        <v>3.7641069106142582</v>
      </c>
    </row>
    <row r="42" spans="1:3" ht="58" customHeight="1" x14ac:dyDescent="0.35">
      <c r="A42" s="48" t="s">
        <v>752</v>
      </c>
      <c r="B42" s="3" t="s">
        <v>248</v>
      </c>
    </row>
    <row r="43" spans="1:3" ht="58" customHeight="1" x14ac:dyDescent="0.35">
      <c r="A43" s="48" t="s">
        <v>753</v>
      </c>
      <c r="B43" t="s">
        <v>248</v>
      </c>
    </row>
    <row r="44" spans="1:3" ht="43.5" customHeight="1" x14ac:dyDescent="0.35">
      <c r="A44" s="48" t="s">
        <v>754</v>
      </c>
      <c r="B44" s="3" t="s">
        <v>248</v>
      </c>
    </row>
    <row r="45" spans="1:3" ht="43.5" customHeight="1" x14ac:dyDescent="0.35">
      <c r="A45" s="48" t="s">
        <v>755</v>
      </c>
      <c r="B45" s="3" t="s">
        <v>248</v>
      </c>
    </row>
    <row r="47" spans="1:3" x14ac:dyDescent="0.35">
      <c r="A47" t="s">
        <v>289</v>
      </c>
    </row>
    <row r="48" spans="1:3" x14ac:dyDescent="0.35">
      <c r="A48" s="52" t="s">
        <v>290</v>
      </c>
      <c r="B48" s="52" t="s">
        <v>2557</v>
      </c>
    </row>
    <row r="49" spans="1:4" x14ac:dyDescent="0.35">
      <c r="A49" s="52" t="s">
        <v>292</v>
      </c>
      <c r="B49" s="52" t="s">
        <v>1681</v>
      </c>
    </row>
    <row r="50" spans="1:4" x14ac:dyDescent="0.35">
      <c r="A50" s="52"/>
      <c r="B50" s="52"/>
    </row>
    <row r="51" spans="1:4" x14ac:dyDescent="0.35">
      <c r="A51" s="52" t="s">
        <v>294</v>
      </c>
      <c r="B51" s="53">
        <v>6.9907126806995779</v>
      </c>
    </row>
    <row r="52" spans="1:4" x14ac:dyDescent="0.35">
      <c r="A52" s="52"/>
      <c r="B52" s="52"/>
    </row>
    <row r="53" spans="1:4" x14ac:dyDescent="0.35">
      <c r="A53" s="52" t="s">
        <v>295</v>
      </c>
      <c r="B53" s="54">
        <v>3.3005</v>
      </c>
    </row>
    <row r="54" spans="1:4" x14ac:dyDescent="0.35">
      <c r="A54" s="52" t="s">
        <v>296</v>
      </c>
      <c r="B54" s="54">
        <v>3.7641069106142582</v>
      </c>
    </row>
    <row r="55" spans="1:4" x14ac:dyDescent="0.35">
      <c r="A55" s="52"/>
      <c r="B55" s="52"/>
    </row>
    <row r="56" spans="1:4" x14ac:dyDescent="0.35">
      <c r="A56" s="52" t="s">
        <v>297</v>
      </c>
      <c r="B56" s="55">
        <v>46081</v>
      </c>
    </row>
    <row r="58" spans="1:4" ht="70" customHeight="1" x14ac:dyDescent="0.35">
      <c r="A58" s="75" t="s">
        <v>298</v>
      </c>
      <c r="B58" s="75" t="s">
        <v>299</v>
      </c>
      <c r="C58" s="75" t="s">
        <v>300</v>
      </c>
      <c r="D58" s="75" t="s">
        <v>301</v>
      </c>
    </row>
    <row r="59" spans="1:4" ht="70" customHeight="1" x14ac:dyDescent="0.35">
      <c r="A59" s="75" t="s">
        <v>2557</v>
      </c>
      <c r="B59" s="75"/>
      <c r="C59" s="75" t="s">
        <v>338</v>
      </c>
      <c r="D5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H59"/>
  <sheetViews>
    <sheetView showGridLines="0" workbookViewId="0">
      <pane ySplit="4" topLeftCell="A43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2558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2559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3"/>
      <c r="B7" s="33"/>
      <c r="C7" s="33"/>
      <c r="D7" s="14"/>
      <c r="E7" s="15"/>
      <c r="F7" s="16"/>
      <c r="G7" s="16"/>
    </row>
    <row r="8" spans="1:8" x14ac:dyDescent="0.35">
      <c r="A8" s="17" t="s">
        <v>257</v>
      </c>
      <c r="B8" s="33"/>
      <c r="C8" s="33"/>
      <c r="D8" s="14"/>
      <c r="E8" s="15"/>
      <c r="F8" s="16"/>
      <c r="G8" s="16"/>
    </row>
    <row r="9" spans="1:8" x14ac:dyDescent="0.35">
      <c r="A9" s="13" t="s">
        <v>2560</v>
      </c>
      <c r="B9" s="33" t="s">
        <v>2561</v>
      </c>
      <c r="C9" s="33"/>
      <c r="D9" s="14">
        <v>33070063</v>
      </c>
      <c r="E9" s="15">
        <v>463400.87</v>
      </c>
      <c r="F9" s="16">
        <v>0.998</v>
      </c>
      <c r="G9" s="16"/>
    </row>
    <row r="10" spans="1:8" x14ac:dyDescent="0.35">
      <c r="A10" s="17" t="s">
        <v>120</v>
      </c>
      <c r="B10" s="34"/>
      <c r="C10" s="34"/>
      <c r="D10" s="18"/>
      <c r="E10" s="19">
        <v>463400.87</v>
      </c>
      <c r="F10" s="20">
        <v>0.998</v>
      </c>
      <c r="G10" s="21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24" t="s">
        <v>121</v>
      </c>
      <c r="B12" s="35"/>
      <c r="C12" s="35"/>
      <c r="D12" s="25"/>
      <c r="E12" s="19">
        <v>463400.87</v>
      </c>
      <c r="F12" s="20">
        <v>0.998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262</v>
      </c>
      <c r="B14" s="33"/>
      <c r="C14" s="33"/>
      <c r="D14" s="14"/>
      <c r="E14" s="15"/>
      <c r="F14" s="16"/>
      <c r="G14" s="16"/>
    </row>
    <row r="15" spans="1:8" x14ac:dyDescent="0.35">
      <c r="A15" s="13" t="s">
        <v>263</v>
      </c>
      <c r="B15" s="33"/>
      <c r="C15" s="33"/>
      <c r="D15" s="14"/>
      <c r="E15" s="15">
        <v>942.62</v>
      </c>
      <c r="F15" s="16">
        <v>2E-3</v>
      </c>
      <c r="G15" s="16">
        <v>4.9306000000000003E-2</v>
      </c>
    </row>
    <row r="16" spans="1:8" x14ac:dyDescent="0.35">
      <c r="A16" s="17" t="s">
        <v>120</v>
      </c>
      <c r="B16" s="34"/>
      <c r="C16" s="34"/>
      <c r="D16" s="18"/>
      <c r="E16" s="19">
        <v>942.62</v>
      </c>
      <c r="F16" s="20">
        <v>2E-3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24" t="s">
        <v>121</v>
      </c>
      <c r="B18" s="35"/>
      <c r="C18" s="35"/>
      <c r="D18" s="25"/>
      <c r="E18" s="19">
        <v>942.62</v>
      </c>
      <c r="F18" s="20">
        <v>2E-3</v>
      </c>
      <c r="G18" s="21"/>
    </row>
    <row r="19" spans="1:7" x14ac:dyDescent="0.35">
      <c r="A19" s="13" t="s">
        <v>264</v>
      </c>
      <c r="B19" s="33"/>
      <c r="C19" s="33"/>
      <c r="D19" s="14"/>
      <c r="E19" s="15">
        <v>0.25466699999999998</v>
      </c>
      <c r="F19" s="16">
        <v>0</v>
      </c>
      <c r="G19" s="16"/>
    </row>
    <row r="20" spans="1:7" x14ac:dyDescent="0.35">
      <c r="A20" s="13" t="s">
        <v>265</v>
      </c>
      <c r="B20" s="33"/>
      <c r="C20" s="33"/>
      <c r="D20" s="14"/>
      <c r="E20" s="26">
        <v>-28.724667</v>
      </c>
      <c r="F20" s="16">
        <v>0</v>
      </c>
      <c r="G20" s="16">
        <v>4.9306000000000003E-2</v>
      </c>
    </row>
    <row r="21" spans="1:7" x14ac:dyDescent="0.35">
      <c r="A21" s="28" t="s">
        <v>266</v>
      </c>
      <c r="B21" s="36"/>
      <c r="C21" s="36"/>
      <c r="D21" s="29"/>
      <c r="E21" s="30">
        <v>464315.02</v>
      </c>
      <c r="F21" s="31">
        <v>1</v>
      </c>
      <c r="G21" s="31"/>
    </row>
    <row r="26" spans="1:7" x14ac:dyDescent="0.35">
      <c r="A26" s="1" t="s">
        <v>269</v>
      </c>
    </row>
    <row r="27" spans="1:7" ht="29" customHeight="1" x14ac:dyDescent="0.35">
      <c r="A27" s="48" t="s">
        <v>270</v>
      </c>
      <c r="B27" s="3" t="s">
        <v>248</v>
      </c>
    </row>
    <row r="28" spans="1:7" x14ac:dyDescent="0.35">
      <c r="A28" t="s">
        <v>271</v>
      </c>
    </row>
    <row r="29" spans="1:7" x14ac:dyDescent="0.35">
      <c r="A29" t="s">
        <v>272</v>
      </c>
      <c r="B29" t="s">
        <v>273</v>
      </c>
      <c r="C29" t="s">
        <v>273</v>
      </c>
    </row>
    <row r="30" spans="1:7" x14ac:dyDescent="0.35">
      <c r="B30" s="49">
        <v>46052</v>
      </c>
      <c r="C30" s="49">
        <v>46080</v>
      </c>
    </row>
    <row r="31" spans="1:7" x14ac:dyDescent="0.35">
      <c r="A31" t="s">
        <v>645</v>
      </c>
      <c r="B31">
        <v>13.826499999999999</v>
      </c>
      <c r="C31">
        <v>13.9641</v>
      </c>
    </row>
    <row r="32" spans="1:7" x14ac:dyDescent="0.35">
      <c r="A32" t="s">
        <v>275</v>
      </c>
      <c r="B32">
        <v>13.826499999999999</v>
      </c>
      <c r="C32">
        <v>13.9641</v>
      </c>
    </row>
    <row r="33" spans="1:3" x14ac:dyDescent="0.35">
      <c r="A33" t="s">
        <v>646</v>
      </c>
      <c r="B33">
        <v>13.826499999999999</v>
      </c>
      <c r="C33">
        <v>13.9641</v>
      </c>
    </row>
    <row r="34" spans="1:3" x14ac:dyDescent="0.35">
      <c r="A34" t="s">
        <v>277</v>
      </c>
      <c r="B34">
        <v>13.826499999999999</v>
      </c>
      <c r="C34">
        <v>13.9641</v>
      </c>
    </row>
    <row r="36" spans="1:3" x14ac:dyDescent="0.35">
      <c r="A36" t="s">
        <v>278</v>
      </c>
      <c r="B36" s="3" t="s">
        <v>248</v>
      </c>
    </row>
    <row r="37" spans="1:3" x14ac:dyDescent="0.35">
      <c r="A37" t="s">
        <v>279</v>
      </c>
      <c r="B37" s="3" t="s">
        <v>248</v>
      </c>
    </row>
    <row r="38" spans="1:3" ht="58" customHeight="1" x14ac:dyDescent="0.35">
      <c r="A38" s="48" t="s">
        <v>280</v>
      </c>
      <c r="B38" s="3" t="s">
        <v>248</v>
      </c>
    </row>
    <row r="39" spans="1:3" ht="43.5" customHeight="1" x14ac:dyDescent="0.35">
      <c r="A39" s="48" t="s">
        <v>281</v>
      </c>
      <c r="B39" s="3" t="s">
        <v>248</v>
      </c>
    </row>
    <row r="40" spans="1:3" ht="72.5" customHeight="1" x14ac:dyDescent="0.35">
      <c r="A40" s="48" t="s">
        <v>751</v>
      </c>
      <c r="B40" s="3" t="s">
        <v>248</v>
      </c>
    </row>
    <row r="41" spans="1:3" x14ac:dyDescent="0.35">
      <c r="A41" t="s">
        <v>282</v>
      </c>
      <c r="B41" s="50">
        <f>B54</f>
        <v>4.9502386470747881</v>
      </c>
    </row>
    <row r="42" spans="1:3" ht="58" customHeight="1" x14ac:dyDescent="0.35">
      <c r="A42" s="48" t="s">
        <v>752</v>
      </c>
      <c r="B42" s="3" t="s">
        <v>248</v>
      </c>
    </row>
    <row r="43" spans="1:3" ht="58" customHeight="1" x14ac:dyDescent="0.35">
      <c r="A43" s="48" t="s">
        <v>753</v>
      </c>
      <c r="B43" t="s">
        <v>248</v>
      </c>
    </row>
    <row r="44" spans="1:3" ht="43.5" customHeight="1" x14ac:dyDescent="0.35">
      <c r="A44" s="48" t="s">
        <v>754</v>
      </c>
      <c r="B44" s="3" t="s">
        <v>248</v>
      </c>
    </row>
    <row r="45" spans="1:3" ht="43.5" customHeight="1" x14ac:dyDescent="0.35">
      <c r="A45" s="48" t="s">
        <v>755</v>
      </c>
      <c r="B45" s="3" t="s">
        <v>248</v>
      </c>
    </row>
    <row r="47" spans="1:3" x14ac:dyDescent="0.35">
      <c r="A47" t="s">
        <v>289</v>
      </c>
    </row>
    <row r="48" spans="1:3" x14ac:dyDescent="0.35">
      <c r="A48" s="52" t="s">
        <v>290</v>
      </c>
      <c r="B48" s="52" t="s">
        <v>2562</v>
      </c>
    </row>
    <row r="49" spans="1:4" x14ac:dyDescent="0.35">
      <c r="A49" s="52" t="s">
        <v>292</v>
      </c>
      <c r="B49" s="52" t="s">
        <v>1681</v>
      </c>
    </row>
    <row r="50" spans="1:4" x14ac:dyDescent="0.35">
      <c r="A50" s="52"/>
      <c r="B50" s="52"/>
    </row>
    <row r="51" spans="1:4" x14ac:dyDescent="0.35">
      <c r="A51" s="52" t="s">
        <v>294</v>
      </c>
      <c r="B51" s="53">
        <v>7.1358447521421953</v>
      </c>
    </row>
    <row r="52" spans="1:4" x14ac:dyDescent="0.35">
      <c r="A52" s="52"/>
      <c r="B52" s="52"/>
    </row>
    <row r="53" spans="1:4" x14ac:dyDescent="0.35">
      <c r="A53" s="52" t="s">
        <v>295</v>
      </c>
      <c r="B53" s="54">
        <v>4.1734999999999998</v>
      </c>
    </row>
    <row r="54" spans="1:4" x14ac:dyDescent="0.35">
      <c r="A54" s="52" t="s">
        <v>296</v>
      </c>
      <c r="B54" s="54">
        <v>4.9502386470747881</v>
      </c>
    </row>
    <row r="55" spans="1:4" x14ac:dyDescent="0.35">
      <c r="A55" s="52"/>
      <c r="B55" s="52"/>
    </row>
    <row r="56" spans="1:4" x14ac:dyDescent="0.35">
      <c r="A56" s="52" t="s">
        <v>297</v>
      </c>
      <c r="B56" s="55">
        <v>46081</v>
      </c>
    </row>
    <row r="58" spans="1:4" ht="70" customHeight="1" x14ac:dyDescent="0.35">
      <c r="A58" s="75" t="s">
        <v>298</v>
      </c>
      <c r="B58" s="75" t="s">
        <v>299</v>
      </c>
      <c r="C58" s="75" t="s">
        <v>300</v>
      </c>
      <c r="D58" s="75" t="s">
        <v>301</v>
      </c>
    </row>
    <row r="59" spans="1:4" ht="70" customHeight="1" x14ac:dyDescent="0.35">
      <c r="A59" s="75" t="s">
        <v>2562</v>
      </c>
      <c r="B59" s="75"/>
      <c r="C59" s="75" t="s">
        <v>368</v>
      </c>
      <c r="D5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H102"/>
  <sheetViews>
    <sheetView showGridLines="0" workbookViewId="0">
      <pane ySplit="4" topLeftCell="A63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2563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2564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171</v>
      </c>
      <c r="B9" s="33"/>
      <c r="C9" s="33"/>
      <c r="D9" s="14"/>
      <c r="E9" s="15"/>
      <c r="F9" s="16"/>
      <c r="G9" s="16"/>
    </row>
    <row r="10" spans="1:8" x14ac:dyDescent="0.35">
      <c r="A10" s="17" t="s">
        <v>172</v>
      </c>
      <c r="B10" s="33"/>
      <c r="C10" s="33"/>
      <c r="D10" s="14"/>
      <c r="E10" s="15"/>
      <c r="F10" s="16"/>
      <c r="G10" s="16"/>
    </row>
    <row r="11" spans="1:8" x14ac:dyDescent="0.35">
      <c r="A11" s="13" t="s">
        <v>2565</v>
      </c>
      <c r="B11" s="33" t="s">
        <v>2566</v>
      </c>
      <c r="C11" s="33" t="s">
        <v>175</v>
      </c>
      <c r="D11" s="14">
        <v>21000000</v>
      </c>
      <c r="E11" s="15">
        <v>20847.75</v>
      </c>
      <c r="F11" s="16">
        <v>9.3399999999999997E-2</v>
      </c>
      <c r="G11" s="16">
        <v>6.9250000000000006E-2</v>
      </c>
    </row>
    <row r="12" spans="1:8" x14ac:dyDescent="0.35">
      <c r="A12" s="13" t="s">
        <v>2567</v>
      </c>
      <c r="B12" s="33" t="s">
        <v>2568</v>
      </c>
      <c r="C12" s="33" t="s">
        <v>175</v>
      </c>
      <c r="D12" s="14">
        <v>19500000</v>
      </c>
      <c r="E12" s="15">
        <v>19667.52</v>
      </c>
      <c r="F12" s="16">
        <v>8.8099999999999998E-2</v>
      </c>
      <c r="G12" s="16">
        <v>6.9512000000000004E-2</v>
      </c>
    </row>
    <row r="13" spans="1:8" x14ac:dyDescent="0.35">
      <c r="A13" s="13" t="s">
        <v>2569</v>
      </c>
      <c r="B13" s="33" t="s">
        <v>2570</v>
      </c>
      <c r="C13" s="33" t="s">
        <v>175</v>
      </c>
      <c r="D13" s="14">
        <v>15000000</v>
      </c>
      <c r="E13" s="15">
        <v>15131.18</v>
      </c>
      <c r="F13" s="16">
        <v>6.7799999999999999E-2</v>
      </c>
      <c r="G13" s="16">
        <v>7.0215E-2</v>
      </c>
    </row>
    <row r="14" spans="1:8" x14ac:dyDescent="0.35">
      <c r="A14" s="13" t="s">
        <v>2571</v>
      </c>
      <c r="B14" s="33" t="s">
        <v>2572</v>
      </c>
      <c r="C14" s="33" t="s">
        <v>175</v>
      </c>
      <c r="D14" s="14">
        <v>11000000</v>
      </c>
      <c r="E14" s="15">
        <v>11112.43</v>
      </c>
      <c r="F14" s="16">
        <v>4.9799999999999997E-2</v>
      </c>
      <c r="G14" s="16">
        <v>6.8150000000000002E-2</v>
      </c>
    </row>
    <row r="15" spans="1:8" x14ac:dyDescent="0.35">
      <c r="A15" s="13" t="s">
        <v>211</v>
      </c>
      <c r="B15" s="33" t="s">
        <v>212</v>
      </c>
      <c r="C15" s="33" t="s">
        <v>175</v>
      </c>
      <c r="D15" s="14">
        <v>10500000</v>
      </c>
      <c r="E15" s="15">
        <v>10581.9</v>
      </c>
      <c r="F15" s="16">
        <v>4.7399999999999998E-2</v>
      </c>
      <c r="G15" s="16">
        <v>7.0505999999999999E-2</v>
      </c>
    </row>
    <row r="16" spans="1:8" x14ac:dyDescent="0.35">
      <c r="A16" s="13" t="s">
        <v>2006</v>
      </c>
      <c r="B16" s="33" t="s">
        <v>2007</v>
      </c>
      <c r="C16" s="33" t="s">
        <v>182</v>
      </c>
      <c r="D16" s="14">
        <v>10000000</v>
      </c>
      <c r="E16" s="15">
        <v>10071.67</v>
      </c>
      <c r="F16" s="16">
        <v>4.5100000000000001E-2</v>
      </c>
      <c r="G16" s="16">
        <v>7.0499999999999993E-2</v>
      </c>
    </row>
    <row r="17" spans="1:7" x14ac:dyDescent="0.35">
      <c r="A17" s="13" t="s">
        <v>2573</v>
      </c>
      <c r="B17" s="33" t="s">
        <v>2574</v>
      </c>
      <c r="C17" s="33" t="s">
        <v>175</v>
      </c>
      <c r="D17" s="14">
        <v>9200000</v>
      </c>
      <c r="E17" s="15">
        <v>9286.9</v>
      </c>
      <c r="F17" s="16">
        <v>4.1599999999999998E-2</v>
      </c>
      <c r="G17" s="16">
        <v>6.9599999999999995E-2</v>
      </c>
    </row>
    <row r="18" spans="1:7" x14ac:dyDescent="0.35">
      <c r="A18" s="13" t="s">
        <v>2575</v>
      </c>
      <c r="B18" s="33" t="s">
        <v>2576</v>
      </c>
      <c r="C18" s="33" t="s">
        <v>175</v>
      </c>
      <c r="D18" s="14">
        <v>3000000</v>
      </c>
      <c r="E18" s="15">
        <v>3008.51</v>
      </c>
      <c r="F18" s="16">
        <v>1.35E-2</v>
      </c>
      <c r="G18" s="16">
        <v>6.8849999999999995E-2</v>
      </c>
    </row>
    <row r="19" spans="1:7" x14ac:dyDescent="0.35">
      <c r="A19" s="13" t="s">
        <v>2577</v>
      </c>
      <c r="B19" s="33" t="s">
        <v>2578</v>
      </c>
      <c r="C19" s="33" t="s">
        <v>446</v>
      </c>
      <c r="D19" s="14">
        <v>3000000</v>
      </c>
      <c r="E19" s="15">
        <v>3004.97</v>
      </c>
      <c r="F19" s="16">
        <v>1.35E-2</v>
      </c>
      <c r="G19" s="16">
        <v>6.9199999999999998E-2</v>
      </c>
    </row>
    <row r="20" spans="1:7" x14ac:dyDescent="0.35">
      <c r="A20" s="13" t="s">
        <v>2579</v>
      </c>
      <c r="B20" s="33" t="s">
        <v>2580</v>
      </c>
      <c r="C20" s="33" t="s">
        <v>175</v>
      </c>
      <c r="D20" s="14">
        <v>2700000</v>
      </c>
      <c r="E20" s="15">
        <v>2736.66</v>
      </c>
      <c r="F20" s="16">
        <v>1.23E-2</v>
      </c>
      <c r="G20" s="16">
        <v>6.9056999999999993E-2</v>
      </c>
    </row>
    <row r="21" spans="1:7" x14ac:dyDescent="0.35">
      <c r="A21" s="13" t="s">
        <v>2581</v>
      </c>
      <c r="B21" s="33" t="s">
        <v>2582</v>
      </c>
      <c r="C21" s="33" t="s">
        <v>175</v>
      </c>
      <c r="D21" s="14">
        <v>2500000</v>
      </c>
      <c r="E21" s="15">
        <v>2520.9899999999998</v>
      </c>
      <c r="F21" s="16">
        <v>1.1299999999999999E-2</v>
      </c>
      <c r="G21" s="16">
        <v>7.2348999999999997E-2</v>
      </c>
    </row>
    <row r="22" spans="1:7" x14ac:dyDescent="0.35">
      <c r="A22" s="13" t="s">
        <v>2583</v>
      </c>
      <c r="B22" s="33" t="s">
        <v>2584</v>
      </c>
      <c r="C22" s="33" t="s">
        <v>182</v>
      </c>
      <c r="D22" s="14">
        <v>2060000</v>
      </c>
      <c r="E22" s="15">
        <v>2107.8200000000002</v>
      </c>
      <c r="F22" s="16">
        <v>9.4000000000000004E-3</v>
      </c>
      <c r="G22" s="16">
        <v>6.8150000000000002E-2</v>
      </c>
    </row>
    <row r="23" spans="1:7" x14ac:dyDescent="0.35">
      <c r="A23" s="13" t="s">
        <v>2585</v>
      </c>
      <c r="B23" s="33" t="s">
        <v>2586</v>
      </c>
      <c r="C23" s="33" t="s">
        <v>182</v>
      </c>
      <c r="D23" s="14">
        <v>2000000</v>
      </c>
      <c r="E23" s="15">
        <v>2002.98</v>
      </c>
      <c r="F23" s="16">
        <v>8.9999999999999993E-3</v>
      </c>
      <c r="G23" s="16">
        <v>7.0324999999999999E-2</v>
      </c>
    </row>
    <row r="24" spans="1:7" x14ac:dyDescent="0.35">
      <c r="A24" s="13" t="s">
        <v>2587</v>
      </c>
      <c r="B24" s="33" t="s">
        <v>2588</v>
      </c>
      <c r="C24" s="33" t="s">
        <v>175</v>
      </c>
      <c r="D24" s="14">
        <v>500000</v>
      </c>
      <c r="E24" s="15">
        <v>508.22</v>
      </c>
      <c r="F24" s="16">
        <v>2.3E-3</v>
      </c>
      <c r="G24" s="16">
        <v>7.0050000000000001E-2</v>
      </c>
    </row>
    <row r="25" spans="1:7" x14ac:dyDescent="0.35">
      <c r="A25" s="13" t="s">
        <v>2589</v>
      </c>
      <c r="B25" s="33" t="s">
        <v>2590</v>
      </c>
      <c r="C25" s="33" t="s">
        <v>175</v>
      </c>
      <c r="D25" s="14">
        <v>500000</v>
      </c>
      <c r="E25" s="15">
        <v>496.49</v>
      </c>
      <c r="F25" s="16">
        <v>2.2000000000000001E-3</v>
      </c>
      <c r="G25" s="16">
        <v>6.8451999999999999E-2</v>
      </c>
    </row>
    <row r="26" spans="1:7" x14ac:dyDescent="0.35">
      <c r="A26" s="17" t="s">
        <v>120</v>
      </c>
      <c r="B26" s="34"/>
      <c r="C26" s="34"/>
      <c r="D26" s="18"/>
      <c r="E26" s="19">
        <v>113085.99</v>
      </c>
      <c r="F26" s="20">
        <v>0.50670000000000004</v>
      </c>
      <c r="G26" s="21"/>
    </row>
    <row r="27" spans="1:7" x14ac:dyDescent="0.35">
      <c r="A27" s="17" t="s">
        <v>473</v>
      </c>
      <c r="B27" s="33"/>
      <c r="C27" s="33"/>
      <c r="D27" s="14"/>
      <c r="E27" s="15"/>
      <c r="F27" s="16"/>
      <c r="G27" s="16"/>
    </row>
    <row r="28" spans="1:7" x14ac:dyDescent="0.35">
      <c r="A28" s="13" t="s">
        <v>2591</v>
      </c>
      <c r="B28" s="33" t="s">
        <v>2592</v>
      </c>
      <c r="C28" s="33" t="s">
        <v>238</v>
      </c>
      <c r="D28" s="14">
        <v>22000000</v>
      </c>
      <c r="E28" s="15">
        <v>22158.71</v>
      </c>
      <c r="F28" s="16">
        <v>9.9199999999999997E-2</v>
      </c>
      <c r="G28" s="16">
        <v>5.9612999999999999E-2</v>
      </c>
    </row>
    <row r="29" spans="1:7" x14ac:dyDescent="0.35">
      <c r="A29" s="13" t="s">
        <v>2593</v>
      </c>
      <c r="B29" s="33" t="s">
        <v>2594</v>
      </c>
      <c r="C29" s="33" t="s">
        <v>238</v>
      </c>
      <c r="D29" s="14">
        <v>10500000</v>
      </c>
      <c r="E29" s="15">
        <v>10677.33</v>
      </c>
      <c r="F29" s="16">
        <v>4.7800000000000002E-2</v>
      </c>
      <c r="G29" s="16">
        <v>6.1048999999999999E-2</v>
      </c>
    </row>
    <row r="30" spans="1:7" x14ac:dyDescent="0.35">
      <c r="A30" s="13" t="s">
        <v>2595</v>
      </c>
      <c r="B30" s="33" t="s">
        <v>2596</v>
      </c>
      <c r="C30" s="33" t="s">
        <v>238</v>
      </c>
      <c r="D30" s="14">
        <v>9000000</v>
      </c>
      <c r="E30" s="15">
        <v>9176.26</v>
      </c>
      <c r="F30" s="16">
        <v>4.1099999999999998E-2</v>
      </c>
      <c r="G30" s="16">
        <v>5.9715999999999998E-2</v>
      </c>
    </row>
    <row r="31" spans="1:7" x14ac:dyDescent="0.35">
      <c r="A31" s="13" t="s">
        <v>2597</v>
      </c>
      <c r="B31" s="33" t="s">
        <v>2598</v>
      </c>
      <c r="C31" s="33" t="s">
        <v>238</v>
      </c>
      <c r="D31" s="14">
        <v>7500000</v>
      </c>
      <c r="E31" s="15">
        <v>7680.43</v>
      </c>
      <c r="F31" s="16">
        <v>3.44E-2</v>
      </c>
      <c r="G31" s="16">
        <v>6.1036E-2</v>
      </c>
    </row>
    <row r="32" spans="1:7" x14ac:dyDescent="0.35">
      <c r="A32" s="13" t="s">
        <v>2599</v>
      </c>
      <c r="B32" s="33" t="s">
        <v>2600</v>
      </c>
      <c r="C32" s="33" t="s">
        <v>238</v>
      </c>
      <c r="D32" s="14">
        <v>7500000</v>
      </c>
      <c r="E32" s="15">
        <v>7633.94</v>
      </c>
      <c r="F32" s="16">
        <v>3.4200000000000001E-2</v>
      </c>
      <c r="G32" s="16">
        <v>5.9715999999999998E-2</v>
      </c>
    </row>
    <row r="33" spans="1:7" x14ac:dyDescent="0.35">
      <c r="A33" s="13" t="s">
        <v>2601</v>
      </c>
      <c r="B33" s="33" t="s">
        <v>2602</v>
      </c>
      <c r="C33" s="33" t="s">
        <v>238</v>
      </c>
      <c r="D33" s="14">
        <v>6500000</v>
      </c>
      <c r="E33" s="15">
        <v>6621.23</v>
      </c>
      <c r="F33" s="16">
        <v>2.9700000000000001E-2</v>
      </c>
      <c r="G33" s="16">
        <v>6.1276999999999998E-2</v>
      </c>
    </row>
    <row r="34" spans="1:7" x14ac:dyDescent="0.35">
      <c r="A34" s="13" t="s">
        <v>2603</v>
      </c>
      <c r="B34" s="33" t="s">
        <v>2604</v>
      </c>
      <c r="C34" s="33" t="s">
        <v>238</v>
      </c>
      <c r="D34" s="14">
        <v>6000000</v>
      </c>
      <c r="E34" s="15">
        <v>6100.05</v>
      </c>
      <c r="F34" s="16">
        <v>2.7300000000000001E-2</v>
      </c>
      <c r="G34" s="16">
        <v>6.1276999999999998E-2</v>
      </c>
    </row>
    <row r="35" spans="1:7" x14ac:dyDescent="0.35">
      <c r="A35" s="13" t="s">
        <v>2605</v>
      </c>
      <c r="B35" s="33" t="s">
        <v>2606</v>
      </c>
      <c r="C35" s="33" t="s">
        <v>238</v>
      </c>
      <c r="D35" s="14">
        <v>5000000</v>
      </c>
      <c r="E35" s="15">
        <v>5088.82</v>
      </c>
      <c r="F35" s="16">
        <v>2.2800000000000001E-2</v>
      </c>
      <c r="G35" s="16">
        <v>5.9715999999999998E-2</v>
      </c>
    </row>
    <row r="36" spans="1:7" x14ac:dyDescent="0.35">
      <c r="A36" s="13" t="s">
        <v>2607</v>
      </c>
      <c r="B36" s="33" t="s">
        <v>2608</v>
      </c>
      <c r="C36" s="33" t="s">
        <v>238</v>
      </c>
      <c r="D36" s="14">
        <v>5000000</v>
      </c>
      <c r="E36" s="15">
        <v>5085.04</v>
      </c>
      <c r="F36" s="16">
        <v>2.2800000000000001E-2</v>
      </c>
      <c r="G36" s="16">
        <v>6.0693999999999998E-2</v>
      </c>
    </row>
    <row r="37" spans="1:7" x14ac:dyDescent="0.35">
      <c r="A37" s="13" t="s">
        <v>2609</v>
      </c>
      <c r="B37" s="33" t="s">
        <v>2610</v>
      </c>
      <c r="C37" s="33" t="s">
        <v>238</v>
      </c>
      <c r="D37" s="14">
        <v>4500000</v>
      </c>
      <c r="E37" s="15">
        <v>4574.05</v>
      </c>
      <c r="F37" s="16">
        <v>2.0500000000000001E-2</v>
      </c>
      <c r="G37" s="16">
        <v>5.8944000000000003E-2</v>
      </c>
    </row>
    <row r="38" spans="1:7" x14ac:dyDescent="0.35">
      <c r="A38" s="13" t="s">
        <v>2611</v>
      </c>
      <c r="B38" s="33" t="s">
        <v>2612</v>
      </c>
      <c r="C38" s="33" t="s">
        <v>238</v>
      </c>
      <c r="D38" s="14">
        <v>4500000</v>
      </c>
      <c r="E38" s="15">
        <v>4570.1099999999997</v>
      </c>
      <c r="F38" s="16">
        <v>2.0500000000000001E-2</v>
      </c>
      <c r="G38" s="16">
        <v>5.9712000000000001E-2</v>
      </c>
    </row>
    <row r="39" spans="1:7" x14ac:dyDescent="0.35">
      <c r="A39" s="13" t="s">
        <v>2613</v>
      </c>
      <c r="B39" s="33" t="s">
        <v>2614</v>
      </c>
      <c r="C39" s="33" t="s">
        <v>238</v>
      </c>
      <c r="D39" s="14">
        <v>4000000</v>
      </c>
      <c r="E39" s="15">
        <v>4064.89</v>
      </c>
      <c r="F39" s="16">
        <v>1.8200000000000001E-2</v>
      </c>
      <c r="G39" s="16">
        <v>5.9304000000000003E-2</v>
      </c>
    </row>
    <row r="40" spans="1:7" x14ac:dyDescent="0.35">
      <c r="A40" s="13" t="s">
        <v>2615</v>
      </c>
      <c r="B40" s="33" t="s">
        <v>2616</v>
      </c>
      <c r="C40" s="33" t="s">
        <v>238</v>
      </c>
      <c r="D40" s="14">
        <v>2500000</v>
      </c>
      <c r="E40" s="15">
        <v>2548.71</v>
      </c>
      <c r="F40" s="16">
        <v>1.14E-2</v>
      </c>
      <c r="G40" s="16">
        <v>5.9714999999999997E-2</v>
      </c>
    </row>
    <row r="41" spans="1:7" x14ac:dyDescent="0.35">
      <c r="A41" s="13" t="s">
        <v>2617</v>
      </c>
      <c r="B41" s="33" t="s">
        <v>2618</v>
      </c>
      <c r="C41" s="33" t="s">
        <v>238</v>
      </c>
      <c r="D41" s="14">
        <v>2500000</v>
      </c>
      <c r="E41" s="15">
        <v>2543.71</v>
      </c>
      <c r="F41" s="16">
        <v>1.14E-2</v>
      </c>
      <c r="G41" s="16">
        <v>5.9715999999999998E-2</v>
      </c>
    </row>
    <row r="42" spans="1:7" x14ac:dyDescent="0.35">
      <c r="A42" s="13" t="s">
        <v>2619</v>
      </c>
      <c r="B42" s="33" t="s">
        <v>2620</v>
      </c>
      <c r="C42" s="33" t="s">
        <v>238</v>
      </c>
      <c r="D42" s="14">
        <v>2000000</v>
      </c>
      <c r="E42" s="15">
        <v>2035.59</v>
      </c>
      <c r="F42" s="16">
        <v>9.1000000000000004E-3</v>
      </c>
      <c r="G42" s="16">
        <v>5.9715999999999998E-2</v>
      </c>
    </row>
    <row r="43" spans="1:7" x14ac:dyDescent="0.35">
      <c r="A43" s="13" t="s">
        <v>2621</v>
      </c>
      <c r="B43" s="33" t="s">
        <v>2622</v>
      </c>
      <c r="C43" s="33" t="s">
        <v>238</v>
      </c>
      <c r="D43" s="14">
        <v>1000000</v>
      </c>
      <c r="E43" s="15">
        <v>1016.42</v>
      </c>
      <c r="F43" s="16">
        <v>4.5999999999999999E-3</v>
      </c>
      <c r="G43" s="16">
        <v>6.1276999999999998E-2</v>
      </c>
    </row>
    <row r="44" spans="1:7" x14ac:dyDescent="0.35">
      <c r="A44" s="17" t="s">
        <v>120</v>
      </c>
      <c r="B44" s="34"/>
      <c r="C44" s="34"/>
      <c r="D44" s="18"/>
      <c r="E44" s="19">
        <v>101575.29</v>
      </c>
      <c r="F44" s="20">
        <v>0.45500000000000002</v>
      </c>
      <c r="G44" s="21"/>
    </row>
    <row r="45" spans="1:7" x14ac:dyDescent="0.35">
      <c r="A45" s="13"/>
      <c r="B45" s="33"/>
      <c r="C45" s="33"/>
      <c r="D45" s="14"/>
      <c r="E45" s="15"/>
      <c r="F45" s="16"/>
      <c r="G45" s="16"/>
    </row>
    <row r="46" spans="1:7" x14ac:dyDescent="0.35">
      <c r="A46" s="13"/>
      <c r="B46" s="33"/>
      <c r="C46" s="33"/>
      <c r="D46" s="14"/>
      <c r="E46" s="15"/>
      <c r="F46" s="16"/>
      <c r="G46" s="16"/>
    </row>
    <row r="47" spans="1:7" x14ac:dyDescent="0.35">
      <c r="A47" s="17" t="s">
        <v>247</v>
      </c>
      <c r="B47" s="33"/>
      <c r="C47" s="33"/>
      <c r="D47" s="14"/>
      <c r="E47" s="15"/>
      <c r="F47" s="16"/>
      <c r="G47" s="16"/>
    </row>
    <row r="48" spans="1:7" x14ac:dyDescent="0.35">
      <c r="A48" s="17" t="s">
        <v>120</v>
      </c>
      <c r="B48" s="33"/>
      <c r="C48" s="33"/>
      <c r="D48" s="14"/>
      <c r="E48" s="22" t="s">
        <v>248</v>
      </c>
      <c r="F48" s="23" t="s">
        <v>248</v>
      </c>
      <c r="G48" s="16"/>
    </row>
    <row r="49" spans="1:7" x14ac:dyDescent="0.35">
      <c r="A49" s="13"/>
      <c r="B49" s="33"/>
      <c r="C49" s="33"/>
      <c r="D49" s="14"/>
      <c r="E49" s="15"/>
      <c r="F49" s="16"/>
      <c r="G49" s="16"/>
    </row>
    <row r="50" spans="1:7" x14ac:dyDescent="0.35">
      <c r="A50" s="17" t="s">
        <v>249</v>
      </c>
      <c r="B50" s="33"/>
      <c r="C50" s="33"/>
      <c r="D50" s="14"/>
      <c r="E50" s="15"/>
      <c r="F50" s="16"/>
      <c r="G50" s="16"/>
    </row>
    <row r="51" spans="1:7" x14ac:dyDescent="0.35">
      <c r="A51" s="17" t="s">
        <v>120</v>
      </c>
      <c r="B51" s="33"/>
      <c r="C51" s="33"/>
      <c r="D51" s="14"/>
      <c r="E51" s="22" t="s">
        <v>248</v>
      </c>
      <c r="F51" s="23" t="s">
        <v>248</v>
      </c>
      <c r="G51" s="16"/>
    </row>
    <row r="52" spans="1:7" x14ac:dyDescent="0.35">
      <c r="A52" s="13"/>
      <c r="B52" s="33"/>
      <c r="C52" s="33"/>
      <c r="D52" s="14"/>
      <c r="E52" s="15"/>
      <c r="F52" s="16"/>
      <c r="G52" s="16"/>
    </row>
    <row r="53" spans="1:7" x14ac:dyDescent="0.35">
      <c r="A53" s="24" t="s">
        <v>121</v>
      </c>
      <c r="B53" s="35"/>
      <c r="C53" s="35"/>
      <c r="D53" s="25"/>
      <c r="E53" s="19">
        <v>214661.28</v>
      </c>
      <c r="F53" s="20">
        <v>0.9617</v>
      </c>
      <c r="G53" s="21"/>
    </row>
    <row r="54" spans="1:7" x14ac:dyDescent="0.35">
      <c r="A54" s="13"/>
      <c r="B54" s="33"/>
      <c r="C54" s="33"/>
      <c r="D54" s="14"/>
      <c r="E54" s="15"/>
      <c r="F54" s="16"/>
      <c r="G54" s="16"/>
    </row>
    <row r="55" spans="1:7" x14ac:dyDescent="0.35">
      <c r="A55" s="13"/>
      <c r="B55" s="33"/>
      <c r="C55" s="33"/>
      <c r="D55" s="14"/>
      <c r="E55" s="15"/>
      <c r="F55" s="16"/>
      <c r="G55" s="16"/>
    </row>
    <row r="56" spans="1:7" x14ac:dyDescent="0.35">
      <c r="A56" s="17" t="s">
        <v>262</v>
      </c>
      <c r="B56" s="33"/>
      <c r="C56" s="33"/>
      <c r="D56" s="14"/>
      <c r="E56" s="15"/>
      <c r="F56" s="16"/>
      <c r="G56" s="16"/>
    </row>
    <row r="57" spans="1:7" x14ac:dyDescent="0.35">
      <c r="A57" s="13" t="s">
        <v>263</v>
      </c>
      <c r="B57" s="33"/>
      <c r="C57" s="33"/>
      <c r="D57" s="14"/>
      <c r="E57" s="15">
        <v>1527.38</v>
      </c>
      <c r="F57" s="16">
        <v>6.7999999999999996E-3</v>
      </c>
      <c r="G57" s="16">
        <v>4.9306000000000003E-2</v>
      </c>
    </row>
    <row r="58" spans="1:7" x14ac:dyDescent="0.35">
      <c r="A58" s="17" t="s">
        <v>120</v>
      </c>
      <c r="B58" s="34"/>
      <c r="C58" s="34"/>
      <c r="D58" s="18"/>
      <c r="E58" s="19">
        <v>1527.38</v>
      </c>
      <c r="F58" s="20">
        <v>6.7999999999999996E-3</v>
      </c>
      <c r="G58" s="21"/>
    </row>
    <row r="59" spans="1:7" x14ac:dyDescent="0.35">
      <c r="A59" s="13"/>
      <c r="B59" s="33"/>
      <c r="C59" s="33"/>
      <c r="D59" s="14"/>
      <c r="E59" s="15"/>
      <c r="F59" s="16"/>
      <c r="G59" s="16"/>
    </row>
    <row r="60" spans="1:7" x14ac:dyDescent="0.35">
      <c r="A60" s="24" t="s">
        <v>121</v>
      </c>
      <c r="B60" s="35"/>
      <c r="C60" s="35"/>
      <c r="D60" s="25"/>
      <c r="E60" s="19">
        <v>1527.38</v>
      </c>
      <c r="F60" s="20">
        <v>6.7999999999999996E-3</v>
      </c>
      <c r="G60" s="21"/>
    </row>
    <row r="61" spans="1:7" x14ac:dyDescent="0.35">
      <c r="A61" s="13" t="s">
        <v>264</v>
      </c>
      <c r="B61" s="33"/>
      <c r="C61" s="33"/>
      <c r="D61" s="14"/>
      <c r="E61" s="15">
        <v>7161.9957105000003</v>
      </c>
      <c r="F61" s="16">
        <v>3.2076E-2</v>
      </c>
      <c r="G61" s="16"/>
    </row>
    <row r="62" spans="1:7" x14ac:dyDescent="0.35">
      <c r="A62" s="13" t="s">
        <v>265</v>
      </c>
      <c r="B62" s="33"/>
      <c r="C62" s="33"/>
      <c r="D62" s="14"/>
      <c r="E62" s="26">
        <v>-68.625710499999997</v>
      </c>
      <c r="F62" s="27">
        <v>-5.7600000000000001E-4</v>
      </c>
      <c r="G62" s="16">
        <v>4.9305000000000002E-2</v>
      </c>
    </row>
    <row r="63" spans="1:7" x14ac:dyDescent="0.35">
      <c r="A63" s="28" t="s">
        <v>266</v>
      </c>
      <c r="B63" s="36"/>
      <c r="C63" s="36"/>
      <c r="D63" s="29"/>
      <c r="E63" s="30">
        <v>223282.03</v>
      </c>
      <c r="F63" s="31">
        <v>1</v>
      </c>
      <c r="G63" s="31"/>
    </row>
    <row r="65" spans="1:3" x14ac:dyDescent="0.35">
      <c r="A65" s="1" t="s">
        <v>268</v>
      </c>
    </row>
    <row r="66" spans="1:3" x14ac:dyDescent="0.35">
      <c r="A66" s="73" t="s">
        <v>2623</v>
      </c>
    </row>
    <row r="68" spans="1:3" x14ac:dyDescent="0.35">
      <c r="A68" s="1" t="s">
        <v>269</v>
      </c>
    </row>
    <row r="69" spans="1:3" x14ac:dyDescent="0.35">
      <c r="A69" s="48" t="s">
        <v>270</v>
      </c>
      <c r="B69" s="3" t="s">
        <v>248</v>
      </c>
    </row>
    <row r="70" spans="1:3" x14ac:dyDescent="0.35">
      <c r="A70" t="s">
        <v>271</v>
      </c>
    </row>
    <row r="71" spans="1:3" x14ac:dyDescent="0.35">
      <c r="A71" t="s">
        <v>272</v>
      </c>
      <c r="B71" t="s">
        <v>273</v>
      </c>
      <c r="C71" t="s">
        <v>273</v>
      </c>
    </row>
    <row r="72" spans="1:3" x14ac:dyDescent="0.35">
      <c r="B72" s="49">
        <v>46052</v>
      </c>
      <c r="C72" s="49">
        <v>46080</v>
      </c>
    </row>
    <row r="73" spans="1:3" x14ac:dyDescent="0.35">
      <c r="A73" t="s">
        <v>645</v>
      </c>
      <c r="B73">
        <v>12.9163</v>
      </c>
      <c r="C73">
        <v>12.992800000000001</v>
      </c>
    </row>
    <row r="74" spans="1:3" x14ac:dyDescent="0.35">
      <c r="A74" t="s">
        <v>275</v>
      </c>
      <c r="B74">
        <v>12.9146</v>
      </c>
      <c r="C74">
        <v>12.991099999999999</v>
      </c>
    </row>
    <row r="75" spans="1:3" x14ac:dyDescent="0.35">
      <c r="A75" t="s">
        <v>646</v>
      </c>
      <c r="B75">
        <v>12.809699999999999</v>
      </c>
      <c r="C75">
        <v>12.883599999999999</v>
      </c>
    </row>
    <row r="76" spans="1:3" x14ac:dyDescent="0.35">
      <c r="A76" t="s">
        <v>277</v>
      </c>
      <c r="B76">
        <v>12.8103</v>
      </c>
      <c r="C76">
        <v>12.8842</v>
      </c>
    </row>
    <row r="78" spans="1:3" x14ac:dyDescent="0.35">
      <c r="A78" t="s">
        <v>278</v>
      </c>
      <c r="B78" s="3" t="s">
        <v>248</v>
      </c>
    </row>
    <row r="79" spans="1:3" x14ac:dyDescent="0.35">
      <c r="A79" t="s">
        <v>279</v>
      </c>
      <c r="B79" s="3" t="s">
        <v>248</v>
      </c>
    </row>
    <row r="80" spans="1:3" ht="29" customHeight="1" x14ac:dyDescent="0.35">
      <c r="A80" s="48" t="s">
        <v>280</v>
      </c>
      <c r="B80" s="3" t="s">
        <v>248</v>
      </c>
    </row>
    <row r="81" spans="1:2" ht="29" customHeight="1" x14ac:dyDescent="0.35">
      <c r="A81" s="48" t="s">
        <v>281</v>
      </c>
      <c r="B81" s="3" t="s">
        <v>248</v>
      </c>
    </row>
    <row r="82" spans="1:2" x14ac:dyDescent="0.35">
      <c r="A82" t="s">
        <v>282</v>
      </c>
      <c r="B82" s="50">
        <f>B97</f>
        <v>1.0181319569320331</v>
      </c>
    </row>
    <row r="83" spans="1:2" ht="43.5" customHeight="1" x14ac:dyDescent="0.35">
      <c r="A83" s="48" t="s">
        <v>284</v>
      </c>
      <c r="B83" s="3" t="s">
        <v>248</v>
      </c>
    </row>
    <row r="84" spans="1:2" x14ac:dyDescent="0.35">
      <c r="B84" s="3"/>
    </row>
    <row r="85" spans="1:2" ht="29" customHeight="1" x14ac:dyDescent="0.35">
      <c r="A85" s="48" t="s">
        <v>285</v>
      </c>
      <c r="B85" s="3" t="s">
        <v>248</v>
      </c>
    </row>
    <row r="86" spans="1:2" ht="29" customHeight="1" x14ac:dyDescent="0.35">
      <c r="A86" s="48" t="s">
        <v>286</v>
      </c>
      <c r="B86" t="s">
        <v>248</v>
      </c>
    </row>
    <row r="87" spans="1:2" ht="29" customHeight="1" x14ac:dyDescent="0.35">
      <c r="A87" s="48" t="s">
        <v>287</v>
      </c>
      <c r="B87" s="3" t="s">
        <v>248</v>
      </c>
    </row>
    <row r="88" spans="1:2" ht="29" customHeight="1" x14ac:dyDescent="0.35">
      <c r="A88" s="48" t="s">
        <v>288</v>
      </c>
      <c r="B88" s="3" t="s">
        <v>248</v>
      </c>
    </row>
    <row r="90" spans="1:2" x14ac:dyDescent="0.35">
      <c r="A90" t="s">
        <v>289</v>
      </c>
    </row>
    <row r="91" spans="1:2" ht="58" customHeight="1" x14ac:dyDescent="0.35">
      <c r="A91" s="52" t="s">
        <v>290</v>
      </c>
      <c r="B91" s="56" t="s">
        <v>2624</v>
      </c>
    </row>
    <row r="92" spans="1:2" ht="29" customHeight="1" x14ac:dyDescent="0.35">
      <c r="A92" s="52" t="s">
        <v>292</v>
      </c>
      <c r="B92" s="56" t="s">
        <v>2625</v>
      </c>
    </row>
    <row r="93" spans="1:2" x14ac:dyDescent="0.35">
      <c r="A93" s="52"/>
      <c r="B93" s="52"/>
    </row>
    <row r="94" spans="1:2" x14ac:dyDescent="0.35">
      <c r="A94" s="52" t="s">
        <v>294</v>
      </c>
      <c r="B94" s="53">
        <v>6.5051039569192293</v>
      </c>
    </row>
    <row r="95" spans="1:2" x14ac:dyDescent="0.35">
      <c r="A95" s="52"/>
      <c r="B95" s="52"/>
    </row>
    <row r="96" spans="1:2" x14ac:dyDescent="0.35">
      <c r="A96" s="52" t="s">
        <v>295</v>
      </c>
      <c r="B96" s="54">
        <v>0.97450000000000003</v>
      </c>
    </row>
    <row r="97" spans="1:4" x14ac:dyDescent="0.35">
      <c r="A97" s="52" t="s">
        <v>296</v>
      </c>
      <c r="B97" s="54">
        <v>1.0181319569320331</v>
      </c>
    </row>
    <row r="98" spans="1:4" x14ac:dyDescent="0.35">
      <c r="A98" s="52"/>
      <c r="B98" s="52"/>
    </row>
    <row r="99" spans="1:4" x14ac:dyDescent="0.35">
      <c r="A99" s="52" t="s">
        <v>297</v>
      </c>
      <c r="B99" s="55">
        <v>46081</v>
      </c>
    </row>
    <row r="101" spans="1:4" ht="70" customHeight="1" x14ac:dyDescent="0.35">
      <c r="A101" s="75" t="s">
        <v>298</v>
      </c>
      <c r="B101" s="75" t="s">
        <v>299</v>
      </c>
      <c r="C101" s="75" t="s">
        <v>300</v>
      </c>
      <c r="D101" s="75" t="s">
        <v>301</v>
      </c>
    </row>
    <row r="102" spans="1:4" ht="70" customHeight="1" x14ac:dyDescent="0.35">
      <c r="A102" s="75" t="s">
        <v>2626</v>
      </c>
      <c r="B102" s="75"/>
      <c r="C102" s="75" t="s">
        <v>411</v>
      </c>
      <c r="D102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H75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2627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2628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292474</v>
      </c>
      <c r="E8" s="15">
        <v>2596.44</v>
      </c>
      <c r="F8" s="16">
        <v>0.1125</v>
      </c>
      <c r="G8" s="16"/>
    </row>
    <row r="9" spans="1:8" x14ac:dyDescent="0.35">
      <c r="A9" s="13" t="s">
        <v>489</v>
      </c>
      <c r="B9" s="33" t="s">
        <v>490</v>
      </c>
      <c r="C9" s="33" t="s">
        <v>13</v>
      </c>
      <c r="D9" s="14">
        <v>215165</v>
      </c>
      <c r="E9" s="15">
        <v>2585.64</v>
      </c>
      <c r="F9" s="16">
        <v>0.112</v>
      </c>
      <c r="G9" s="16"/>
    </row>
    <row r="10" spans="1:8" x14ac:dyDescent="0.35">
      <c r="A10" s="13" t="s">
        <v>25</v>
      </c>
      <c r="B10" s="33" t="s">
        <v>26</v>
      </c>
      <c r="C10" s="33" t="s">
        <v>13</v>
      </c>
      <c r="D10" s="14">
        <v>172274</v>
      </c>
      <c r="E10" s="15">
        <v>2375.4899999999998</v>
      </c>
      <c r="F10" s="16">
        <v>0.10290000000000001</v>
      </c>
      <c r="G10" s="16"/>
    </row>
    <row r="11" spans="1:8" x14ac:dyDescent="0.35">
      <c r="A11" s="13" t="s">
        <v>75</v>
      </c>
      <c r="B11" s="33" t="s">
        <v>76</v>
      </c>
      <c r="C11" s="33" t="s">
        <v>13</v>
      </c>
      <c r="D11" s="14">
        <v>148428</v>
      </c>
      <c r="E11" s="15">
        <v>2054.1</v>
      </c>
      <c r="F11" s="16">
        <v>8.8999999999999996E-2</v>
      </c>
      <c r="G11" s="16"/>
    </row>
    <row r="12" spans="1:8" x14ac:dyDescent="0.35">
      <c r="A12" s="13" t="s">
        <v>35</v>
      </c>
      <c r="B12" s="33" t="s">
        <v>36</v>
      </c>
      <c r="C12" s="33" t="s">
        <v>13</v>
      </c>
      <c r="D12" s="14">
        <v>369202</v>
      </c>
      <c r="E12" s="15">
        <v>1532.93</v>
      </c>
      <c r="F12" s="16">
        <v>6.6400000000000001E-2</v>
      </c>
      <c r="G12" s="16"/>
    </row>
    <row r="13" spans="1:8" x14ac:dyDescent="0.35">
      <c r="A13" s="13" t="s">
        <v>64</v>
      </c>
      <c r="B13" s="33" t="s">
        <v>65</v>
      </c>
      <c r="C13" s="33" t="s">
        <v>55</v>
      </c>
      <c r="D13" s="14">
        <v>127844</v>
      </c>
      <c r="E13" s="15">
        <v>1379.95</v>
      </c>
      <c r="F13" s="16">
        <v>5.9799999999999999E-2</v>
      </c>
      <c r="G13" s="16"/>
    </row>
    <row r="14" spans="1:8" x14ac:dyDescent="0.35">
      <c r="A14" s="13" t="s">
        <v>521</v>
      </c>
      <c r="B14" s="33" t="s">
        <v>522</v>
      </c>
      <c r="C14" s="33" t="s">
        <v>523</v>
      </c>
      <c r="D14" s="14">
        <v>59691</v>
      </c>
      <c r="E14" s="15">
        <v>1216.03</v>
      </c>
      <c r="F14" s="16">
        <v>5.2699999999999997E-2</v>
      </c>
      <c r="G14" s="16"/>
    </row>
    <row r="15" spans="1:8" x14ac:dyDescent="0.35">
      <c r="A15" s="13" t="s">
        <v>98</v>
      </c>
      <c r="B15" s="33" t="s">
        <v>99</v>
      </c>
      <c r="C15" s="33" t="s">
        <v>100</v>
      </c>
      <c r="D15" s="14">
        <v>41923</v>
      </c>
      <c r="E15" s="15">
        <v>1134.9000000000001</v>
      </c>
      <c r="F15" s="16">
        <v>4.9200000000000001E-2</v>
      </c>
      <c r="G15" s="16"/>
    </row>
    <row r="16" spans="1:8" x14ac:dyDescent="0.35">
      <c r="A16" s="13" t="s">
        <v>932</v>
      </c>
      <c r="B16" s="33" t="s">
        <v>933</v>
      </c>
      <c r="C16" s="33" t="s">
        <v>523</v>
      </c>
      <c r="D16" s="14">
        <v>61335</v>
      </c>
      <c r="E16" s="15">
        <v>1112.25</v>
      </c>
      <c r="F16" s="16">
        <v>4.82E-2</v>
      </c>
      <c r="G16" s="16"/>
    </row>
    <row r="17" spans="1:7" x14ac:dyDescent="0.35">
      <c r="A17" s="13" t="s">
        <v>524</v>
      </c>
      <c r="B17" s="33" t="s">
        <v>525</v>
      </c>
      <c r="C17" s="33" t="s">
        <v>55</v>
      </c>
      <c r="D17" s="14">
        <v>40563</v>
      </c>
      <c r="E17" s="15">
        <v>702.06</v>
      </c>
      <c r="F17" s="16">
        <v>3.04E-2</v>
      </c>
      <c r="G17" s="16"/>
    </row>
    <row r="18" spans="1:7" x14ac:dyDescent="0.35">
      <c r="A18" s="13" t="s">
        <v>592</v>
      </c>
      <c r="B18" s="33" t="s">
        <v>593</v>
      </c>
      <c r="C18" s="33" t="s">
        <v>55</v>
      </c>
      <c r="D18" s="14">
        <v>66139</v>
      </c>
      <c r="E18" s="15">
        <v>658.68</v>
      </c>
      <c r="F18" s="16">
        <v>2.8500000000000001E-2</v>
      </c>
      <c r="G18" s="16"/>
    </row>
    <row r="19" spans="1:7" x14ac:dyDescent="0.35">
      <c r="A19" s="13" t="s">
        <v>497</v>
      </c>
      <c r="B19" s="33" t="s">
        <v>498</v>
      </c>
      <c r="C19" s="33" t="s">
        <v>13</v>
      </c>
      <c r="D19" s="14">
        <v>174714</v>
      </c>
      <c r="E19" s="15">
        <v>569.91999999999996</v>
      </c>
      <c r="F19" s="16">
        <v>2.47E-2</v>
      </c>
      <c r="G19" s="16"/>
    </row>
    <row r="20" spans="1:7" x14ac:dyDescent="0.35">
      <c r="A20" s="13" t="s">
        <v>510</v>
      </c>
      <c r="B20" s="33" t="s">
        <v>511</v>
      </c>
      <c r="C20" s="33" t="s">
        <v>13</v>
      </c>
      <c r="D20" s="14">
        <v>200194</v>
      </c>
      <c r="E20" s="15">
        <v>566.65</v>
      </c>
      <c r="F20" s="16">
        <v>2.4500000000000001E-2</v>
      </c>
      <c r="G20" s="16"/>
    </row>
    <row r="21" spans="1:7" x14ac:dyDescent="0.35">
      <c r="A21" s="13" t="s">
        <v>542</v>
      </c>
      <c r="B21" s="33" t="s">
        <v>543</v>
      </c>
      <c r="C21" s="33" t="s">
        <v>13</v>
      </c>
      <c r="D21" s="14">
        <v>153411</v>
      </c>
      <c r="E21" s="15">
        <v>460</v>
      </c>
      <c r="F21" s="16">
        <v>1.9900000000000001E-2</v>
      </c>
      <c r="G21" s="16"/>
    </row>
    <row r="22" spans="1:7" x14ac:dyDescent="0.35">
      <c r="A22" s="13" t="s">
        <v>519</v>
      </c>
      <c r="B22" s="33" t="s">
        <v>520</v>
      </c>
      <c r="C22" s="33" t="s">
        <v>55</v>
      </c>
      <c r="D22" s="14">
        <v>35401</v>
      </c>
      <c r="E22" s="15">
        <v>447.89</v>
      </c>
      <c r="F22" s="16">
        <v>1.9400000000000001E-2</v>
      </c>
      <c r="G22" s="16"/>
    </row>
    <row r="23" spans="1:7" x14ac:dyDescent="0.35">
      <c r="A23" s="13" t="s">
        <v>1039</v>
      </c>
      <c r="B23" s="33" t="s">
        <v>1040</v>
      </c>
      <c r="C23" s="33" t="s">
        <v>55</v>
      </c>
      <c r="D23" s="14">
        <v>107725</v>
      </c>
      <c r="E23" s="15">
        <v>445.77</v>
      </c>
      <c r="F23" s="16">
        <v>1.9300000000000001E-2</v>
      </c>
      <c r="G23" s="16"/>
    </row>
    <row r="24" spans="1:7" x14ac:dyDescent="0.35">
      <c r="A24" s="13" t="s">
        <v>526</v>
      </c>
      <c r="B24" s="33" t="s">
        <v>527</v>
      </c>
      <c r="C24" s="33" t="s">
        <v>55</v>
      </c>
      <c r="D24" s="14">
        <v>152023</v>
      </c>
      <c r="E24" s="15">
        <v>431.67</v>
      </c>
      <c r="F24" s="16">
        <v>1.8700000000000001E-2</v>
      </c>
      <c r="G24" s="16"/>
    </row>
    <row r="25" spans="1:7" x14ac:dyDescent="0.35">
      <c r="A25" s="13" t="s">
        <v>493</v>
      </c>
      <c r="B25" s="33" t="s">
        <v>494</v>
      </c>
      <c r="C25" s="33" t="s">
        <v>55</v>
      </c>
      <c r="D25" s="14">
        <v>12786</v>
      </c>
      <c r="E25" s="15">
        <v>428.78</v>
      </c>
      <c r="F25" s="16">
        <v>1.8599999999999998E-2</v>
      </c>
      <c r="G25" s="16"/>
    </row>
    <row r="26" spans="1:7" x14ac:dyDescent="0.35">
      <c r="A26" s="13" t="s">
        <v>590</v>
      </c>
      <c r="B26" s="33" t="s">
        <v>591</v>
      </c>
      <c r="C26" s="33" t="s">
        <v>55</v>
      </c>
      <c r="D26" s="14">
        <v>29173</v>
      </c>
      <c r="E26" s="15">
        <v>315.97000000000003</v>
      </c>
      <c r="F26" s="16">
        <v>1.37E-2</v>
      </c>
      <c r="G26" s="16"/>
    </row>
    <row r="27" spans="1:7" x14ac:dyDescent="0.35">
      <c r="A27" s="13" t="s">
        <v>53</v>
      </c>
      <c r="B27" s="33" t="s">
        <v>54</v>
      </c>
      <c r="C27" s="33" t="s">
        <v>55</v>
      </c>
      <c r="D27" s="14">
        <v>106389</v>
      </c>
      <c r="E27" s="15">
        <v>271.72000000000003</v>
      </c>
      <c r="F27" s="16">
        <v>1.18E-2</v>
      </c>
      <c r="G27" s="16"/>
    </row>
    <row r="28" spans="1:7" x14ac:dyDescent="0.35">
      <c r="A28" s="13" t="s">
        <v>575</v>
      </c>
      <c r="B28" s="33" t="s">
        <v>576</v>
      </c>
      <c r="C28" s="33" t="s">
        <v>13</v>
      </c>
      <c r="D28" s="14">
        <v>25119</v>
      </c>
      <c r="E28" s="15">
        <v>248.8</v>
      </c>
      <c r="F28" s="16">
        <v>1.0800000000000001E-2</v>
      </c>
      <c r="G28" s="16"/>
    </row>
    <row r="29" spans="1:7" x14ac:dyDescent="0.35">
      <c r="A29" s="13" t="s">
        <v>115</v>
      </c>
      <c r="B29" s="33" t="s">
        <v>116</v>
      </c>
      <c r="C29" s="33" t="s">
        <v>13</v>
      </c>
      <c r="D29" s="14">
        <v>75817</v>
      </c>
      <c r="E29" s="15">
        <v>244.09</v>
      </c>
      <c r="F29" s="16">
        <v>1.06E-2</v>
      </c>
      <c r="G29" s="16"/>
    </row>
    <row r="30" spans="1:7" x14ac:dyDescent="0.35">
      <c r="A30" s="13" t="s">
        <v>567</v>
      </c>
      <c r="B30" s="33" t="s">
        <v>568</v>
      </c>
      <c r="C30" s="33" t="s">
        <v>13</v>
      </c>
      <c r="D30" s="14">
        <v>152897</v>
      </c>
      <c r="E30" s="15">
        <v>240.61</v>
      </c>
      <c r="F30" s="16">
        <v>1.04E-2</v>
      </c>
      <c r="G30" s="16"/>
    </row>
    <row r="31" spans="1:7" x14ac:dyDescent="0.35">
      <c r="A31" s="13" t="s">
        <v>82</v>
      </c>
      <c r="B31" s="33" t="s">
        <v>83</v>
      </c>
      <c r="C31" s="33" t="s">
        <v>84</v>
      </c>
      <c r="D31" s="14">
        <v>15261</v>
      </c>
      <c r="E31" s="15">
        <v>226.11</v>
      </c>
      <c r="F31" s="16">
        <v>9.7999999999999997E-3</v>
      </c>
      <c r="G31" s="16"/>
    </row>
    <row r="32" spans="1:7" x14ac:dyDescent="0.35">
      <c r="A32" s="13" t="s">
        <v>491</v>
      </c>
      <c r="B32" s="33" t="s">
        <v>492</v>
      </c>
      <c r="C32" s="33" t="s">
        <v>100</v>
      </c>
      <c r="D32" s="14">
        <v>4792</v>
      </c>
      <c r="E32" s="15">
        <v>117.08</v>
      </c>
      <c r="F32" s="16">
        <v>5.1000000000000004E-3</v>
      </c>
      <c r="G32" s="16"/>
    </row>
    <row r="33" spans="1:7" x14ac:dyDescent="0.35">
      <c r="A33" s="17" t="s">
        <v>120</v>
      </c>
      <c r="B33" s="34"/>
      <c r="C33" s="34"/>
      <c r="D33" s="18"/>
      <c r="E33" s="37">
        <v>22363.53</v>
      </c>
      <c r="F33" s="38">
        <v>0.96889999999999998</v>
      </c>
      <c r="G33" s="21"/>
    </row>
    <row r="34" spans="1:7" x14ac:dyDescent="0.35">
      <c r="A34" s="17" t="s">
        <v>743</v>
      </c>
      <c r="B34" s="33"/>
      <c r="C34" s="33"/>
      <c r="D34" s="14"/>
      <c r="E34" s="15"/>
      <c r="F34" s="16"/>
      <c r="G34" s="16"/>
    </row>
    <row r="35" spans="1:7" x14ac:dyDescent="0.35">
      <c r="A35" s="17" t="s">
        <v>120</v>
      </c>
      <c r="B35" s="33"/>
      <c r="C35" s="33"/>
      <c r="D35" s="14"/>
      <c r="E35" s="39" t="s">
        <v>248</v>
      </c>
      <c r="F35" s="40" t="s">
        <v>248</v>
      </c>
      <c r="G35" s="16"/>
    </row>
    <row r="36" spans="1:7" x14ac:dyDescent="0.35">
      <c r="A36" s="24" t="s">
        <v>121</v>
      </c>
      <c r="B36" s="35"/>
      <c r="C36" s="35"/>
      <c r="D36" s="25"/>
      <c r="E36" s="30">
        <v>22363.53</v>
      </c>
      <c r="F36" s="31">
        <v>0.96889999999999998</v>
      </c>
      <c r="G36" s="21"/>
    </row>
    <row r="37" spans="1:7" x14ac:dyDescent="0.35">
      <c r="A37" s="13"/>
      <c r="B37" s="33"/>
      <c r="C37" s="33"/>
      <c r="D37" s="14"/>
      <c r="E37" s="15"/>
      <c r="F37" s="16"/>
      <c r="G37" s="16"/>
    </row>
    <row r="38" spans="1:7" x14ac:dyDescent="0.35">
      <c r="A38" s="13"/>
      <c r="B38" s="33"/>
      <c r="C38" s="33"/>
      <c r="D38" s="14"/>
      <c r="E38" s="15"/>
      <c r="F38" s="16"/>
      <c r="G38" s="16"/>
    </row>
    <row r="39" spans="1:7" x14ac:dyDescent="0.35">
      <c r="A39" s="17" t="s">
        <v>262</v>
      </c>
      <c r="B39" s="33"/>
      <c r="C39" s="33"/>
      <c r="D39" s="14"/>
      <c r="E39" s="15"/>
      <c r="F39" s="16"/>
      <c r="G39" s="16"/>
    </row>
    <row r="40" spans="1:7" x14ac:dyDescent="0.35">
      <c r="A40" s="13" t="s">
        <v>263</v>
      </c>
      <c r="B40" s="33"/>
      <c r="C40" s="33"/>
      <c r="D40" s="14"/>
      <c r="E40" s="15">
        <v>690.72</v>
      </c>
      <c r="F40" s="16">
        <v>2.9899999999999999E-2</v>
      </c>
      <c r="G40" s="16">
        <v>4.9306000000000003E-2</v>
      </c>
    </row>
    <row r="41" spans="1:7" x14ac:dyDescent="0.35">
      <c r="A41" s="17" t="s">
        <v>120</v>
      </c>
      <c r="B41" s="34"/>
      <c r="C41" s="34"/>
      <c r="D41" s="18"/>
      <c r="E41" s="37">
        <v>690.72</v>
      </c>
      <c r="F41" s="38">
        <v>2.9899999999999999E-2</v>
      </c>
      <c r="G41" s="21"/>
    </row>
    <row r="42" spans="1:7" x14ac:dyDescent="0.35">
      <c r="A42" s="13"/>
      <c r="B42" s="33"/>
      <c r="C42" s="33"/>
      <c r="D42" s="14"/>
      <c r="E42" s="15"/>
      <c r="F42" s="16"/>
      <c r="G42" s="16"/>
    </row>
    <row r="43" spans="1:7" x14ac:dyDescent="0.35">
      <c r="A43" s="24" t="s">
        <v>121</v>
      </c>
      <c r="B43" s="35"/>
      <c r="C43" s="35"/>
      <c r="D43" s="25"/>
      <c r="E43" s="19">
        <v>690.72</v>
      </c>
      <c r="F43" s="20">
        <v>2.9899999999999999E-2</v>
      </c>
      <c r="G43" s="21"/>
    </row>
    <row r="44" spans="1:7" x14ac:dyDescent="0.35">
      <c r="A44" s="13" t="s">
        <v>264</v>
      </c>
      <c r="B44" s="33"/>
      <c r="C44" s="33"/>
      <c r="D44" s="14"/>
      <c r="E44" s="15">
        <v>0.18661169999999999</v>
      </c>
      <c r="F44" s="16">
        <v>7.9999999999999996E-6</v>
      </c>
      <c r="G44" s="16"/>
    </row>
    <row r="45" spans="1:7" x14ac:dyDescent="0.35">
      <c r="A45" s="13" t="s">
        <v>265</v>
      </c>
      <c r="B45" s="33"/>
      <c r="C45" s="33"/>
      <c r="D45" s="14"/>
      <c r="E45" s="15">
        <v>34.933388299999997</v>
      </c>
      <c r="F45" s="16">
        <v>1.1919999999999999E-3</v>
      </c>
      <c r="G45" s="16">
        <v>4.9305000000000002E-2</v>
      </c>
    </row>
    <row r="46" spans="1:7" x14ac:dyDescent="0.35">
      <c r="A46" s="28" t="s">
        <v>266</v>
      </c>
      <c r="B46" s="36"/>
      <c r="C46" s="36"/>
      <c r="D46" s="29"/>
      <c r="E46" s="30">
        <v>23089.37</v>
      </c>
      <c r="F46" s="31">
        <v>1</v>
      </c>
      <c r="G46" s="31"/>
    </row>
    <row r="51" spans="1:3" x14ac:dyDescent="0.35">
      <c r="A51" s="1" t="s">
        <v>269</v>
      </c>
    </row>
    <row r="52" spans="1:3" x14ac:dyDescent="0.35">
      <c r="A52" s="48" t="s">
        <v>270</v>
      </c>
      <c r="B52" s="3" t="s">
        <v>248</v>
      </c>
    </row>
    <row r="53" spans="1:3" x14ac:dyDescent="0.35">
      <c r="A53" t="s">
        <v>271</v>
      </c>
    </row>
    <row r="54" spans="1:3" x14ac:dyDescent="0.35">
      <c r="A54" t="s">
        <v>272</v>
      </c>
      <c r="B54" t="s">
        <v>273</v>
      </c>
      <c r="C54" t="s">
        <v>273</v>
      </c>
    </row>
    <row r="55" spans="1:3" x14ac:dyDescent="0.35">
      <c r="B55" s="49"/>
      <c r="C55" s="49">
        <v>46080</v>
      </c>
    </row>
    <row r="56" spans="1:3" x14ac:dyDescent="0.35">
      <c r="A56" t="s">
        <v>274</v>
      </c>
      <c r="B56" t="s">
        <v>826</v>
      </c>
      <c r="C56">
        <v>9.8880999999999997</v>
      </c>
    </row>
    <row r="57" spans="1:3" x14ac:dyDescent="0.35">
      <c r="A57" t="s">
        <v>275</v>
      </c>
      <c r="B57" t="s">
        <v>826</v>
      </c>
      <c r="C57">
        <v>9.8880999999999997</v>
      </c>
    </row>
    <row r="58" spans="1:3" x14ac:dyDescent="0.35">
      <c r="A58" t="s">
        <v>276</v>
      </c>
      <c r="B58" t="s">
        <v>826</v>
      </c>
      <c r="C58">
        <v>9.8827999999999996</v>
      </c>
    </row>
    <row r="59" spans="1:3" x14ac:dyDescent="0.35">
      <c r="A59" t="s">
        <v>277</v>
      </c>
      <c r="B59" t="s">
        <v>826</v>
      </c>
      <c r="C59">
        <v>9.8827999999999996</v>
      </c>
    </row>
    <row r="60" spans="1:3" x14ac:dyDescent="0.35">
      <c r="A60" t="s">
        <v>835</v>
      </c>
    </row>
    <row r="62" spans="1:3" x14ac:dyDescent="0.35">
      <c r="A62" t="s">
        <v>278</v>
      </c>
      <c r="B62" s="3" t="s">
        <v>248</v>
      </c>
    </row>
    <row r="63" spans="1:3" x14ac:dyDescent="0.35">
      <c r="A63" t="s">
        <v>279</v>
      </c>
      <c r="B63" s="3" t="s">
        <v>248</v>
      </c>
    </row>
    <row r="64" spans="1:3" ht="29" customHeight="1" x14ac:dyDescent="0.35">
      <c r="A64" s="48" t="s">
        <v>280</v>
      </c>
      <c r="B64" s="3" t="s">
        <v>248</v>
      </c>
    </row>
    <row r="65" spans="1:4" ht="29" customHeight="1" x14ac:dyDescent="0.35">
      <c r="A65" s="48" t="s">
        <v>281</v>
      </c>
      <c r="B65" s="3" t="s">
        <v>248</v>
      </c>
    </row>
    <row r="66" spans="1:4" x14ac:dyDescent="0.35">
      <c r="A66" t="s">
        <v>283</v>
      </c>
      <c r="B66" s="50" t="s">
        <v>248</v>
      </c>
    </row>
    <row r="67" spans="1:4" ht="43.5" customHeight="1" x14ac:dyDescent="0.35">
      <c r="A67" s="48" t="s">
        <v>284</v>
      </c>
      <c r="B67" s="3" t="s">
        <v>248</v>
      </c>
    </row>
    <row r="68" spans="1:4" x14ac:dyDescent="0.35">
      <c r="B68" s="3"/>
    </row>
    <row r="69" spans="1:4" ht="29" customHeight="1" x14ac:dyDescent="0.35">
      <c r="A69" s="48" t="s">
        <v>285</v>
      </c>
      <c r="B69" s="3" t="s">
        <v>248</v>
      </c>
    </row>
    <row r="70" spans="1:4" ht="29" customHeight="1" x14ac:dyDescent="0.35">
      <c r="A70" s="48" t="s">
        <v>286</v>
      </c>
      <c r="B70" t="s">
        <v>248</v>
      </c>
    </row>
    <row r="71" spans="1:4" ht="29" customHeight="1" x14ac:dyDescent="0.35">
      <c r="A71" s="48" t="s">
        <v>287</v>
      </c>
      <c r="B71" s="3" t="s">
        <v>248</v>
      </c>
    </row>
    <row r="72" spans="1:4" ht="29" customHeight="1" x14ac:dyDescent="0.35">
      <c r="A72" s="48" t="s">
        <v>288</v>
      </c>
      <c r="B72" s="3" t="s">
        <v>248</v>
      </c>
    </row>
    <row r="74" spans="1:4" ht="70" customHeight="1" x14ac:dyDescent="0.35">
      <c r="A74" s="75" t="s">
        <v>298</v>
      </c>
      <c r="B74" s="75" t="s">
        <v>299</v>
      </c>
      <c r="C74" s="75" t="s">
        <v>300</v>
      </c>
      <c r="D74" s="75" t="s">
        <v>301</v>
      </c>
    </row>
    <row r="75" spans="1:4" ht="70" customHeight="1" x14ac:dyDescent="0.35">
      <c r="A75" s="75" t="s">
        <v>2629</v>
      </c>
      <c r="B75" s="75"/>
      <c r="C75" s="75" t="s">
        <v>413</v>
      </c>
      <c r="D75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228"/>
  <sheetViews>
    <sheetView showGridLines="0" workbookViewId="0">
      <pane ySplit="4" topLeftCell="A191" activePane="bottomLeft" state="frozen"/>
      <selection pane="bottomLeft" activeCell="D4" sqref="D4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0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1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1370050</v>
      </c>
      <c r="E8" s="15">
        <v>12162.62</v>
      </c>
      <c r="F8" s="16">
        <v>4.5157999999999997E-2</v>
      </c>
      <c r="G8" s="16"/>
    </row>
    <row r="9" spans="1:8" x14ac:dyDescent="0.35">
      <c r="A9" s="13" t="s">
        <v>14</v>
      </c>
      <c r="B9" s="33" t="s">
        <v>15</v>
      </c>
      <c r="C9" s="33" t="s">
        <v>16</v>
      </c>
      <c r="D9" s="14">
        <v>5400300</v>
      </c>
      <c r="E9" s="15">
        <v>8948.84</v>
      </c>
      <c r="F9" s="16">
        <v>3.3224999999999998E-2</v>
      </c>
      <c r="G9" s="16"/>
    </row>
    <row r="10" spans="1:8" x14ac:dyDescent="0.35">
      <c r="A10" s="13" t="s">
        <v>17</v>
      </c>
      <c r="B10" s="33" t="s">
        <v>18</v>
      </c>
      <c r="C10" s="33" t="s">
        <v>19</v>
      </c>
      <c r="D10" s="14">
        <v>67257975</v>
      </c>
      <c r="E10" s="15">
        <v>7122.62</v>
      </c>
      <c r="F10" s="16">
        <v>2.6445E-2</v>
      </c>
      <c r="G10" s="16"/>
    </row>
    <row r="11" spans="1:8" x14ac:dyDescent="0.35">
      <c r="A11" s="13" t="s">
        <v>20</v>
      </c>
      <c r="B11" s="33" t="s">
        <v>21</v>
      </c>
      <c r="C11" s="33" t="s">
        <v>22</v>
      </c>
      <c r="D11" s="14">
        <v>380500</v>
      </c>
      <c r="E11" s="15">
        <v>5303.79</v>
      </c>
      <c r="F11" s="16">
        <v>1.9692000000000001E-2</v>
      </c>
      <c r="G11" s="16"/>
    </row>
    <row r="12" spans="1:8" x14ac:dyDescent="0.35">
      <c r="A12" s="13" t="s">
        <v>23</v>
      </c>
      <c r="B12" s="33" t="s">
        <v>24</v>
      </c>
      <c r="C12" s="33" t="s">
        <v>19</v>
      </c>
      <c r="D12" s="14">
        <v>193325</v>
      </c>
      <c r="E12" s="15">
        <v>3633.16</v>
      </c>
      <c r="F12" s="16">
        <v>1.3488999999999999E-2</v>
      </c>
      <c r="G12" s="16"/>
    </row>
    <row r="13" spans="1:8" x14ac:dyDescent="0.35">
      <c r="A13" s="13" t="s">
        <v>25</v>
      </c>
      <c r="B13" s="33" t="s">
        <v>26</v>
      </c>
      <c r="C13" s="33" t="s">
        <v>13</v>
      </c>
      <c r="D13" s="14">
        <v>161700</v>
      </c>
      <c r="E13" s="15">
        <v>2229.6799999999998</v>
      </c>
      <c r="F13" s="16">
        <v>8.2780000000000006E-3</v>
      </c>
      <c r="G13" s="16"/>
    </row>
    <row r="14" spans="1:8" x14ac:dyDescent="0.35">
      <c r="A14" s="13" t="s">
        <v>27</v>
      </c>
      <c r="B14" s="33" t="s">
        <v>28</v>
      </c>
      <c r="C14" s="33" t="s">
        <v>29</v>
      </c>
      <c r="D14" s="14">
        <v>76500</v>
      </c>
      <c r="E14" s="15">
        <v>2141.85</v>
      </c>
      <c r="F14" s="16">
        <v>7.9520000000000007E-3</v>
      </c>
      <c r="G14" s="16"/>
    </row>
    <row r="15" spans="1:8" x14ac:dyDescent="0.35">
      <c r="A15" s="13" t="s">
        <v>30</v>
      </c>
      <c r="B15" s="33" t="s">
        <v>31</v>
      </c>
      <c r="C15" s="33" t="s">
        <v>32</v>
      </c>
      <c r="D15" s="14">
        <v>32850</v>
      </c>
      <c r="E15" s="15">
        <v>1285.49</v>
      </c>
      <c r="F15" s="16">
        <v>4.7730000000000003E-3</v>
      </c>
      <c r="G15" s="16"/>
    </row>
    <row r="16" spans="1:8" x14ac:dyDescent="0.35">
      <c r="A16" s="13" t="s">
        <v>33</v>
      </c>
      <c r="B16" s="33" t="s">
        <v>34</v>
      </c>
      <c r="C16" s="33" t="s">
        <v>32</v>
      </c>
      <c r="D16" s="14">
        <v>270750</v>
      </c>
      <c r="E16" s="15">
        <v>1204.03</v>
      </c>
      <c r="F16" s="16">
        <v>4.47E-3</v>
      </c>
      <c r="G16" s="16"/>
    </row>
    <row r="17" spans="1:7" x14ac:dyDescent="0.35">
      <c r="A17" s="13" t="s">
        <v>35</v>
      </c>
      <c r="B17" s="33" t="s">
        <v>36</v>
      </c>
      <c r="C17" s="33" t="s">
        <v>13</v>
      </c>
      <c r="D17" s="14">
        <v>260000</v>
      </c>
      <c r="E17" s="15">
        <v>1079.52</v>
      </c>
      <c r="F17" s="16">
        <v>4.0080000000000003E-3</v>
      </c>
      <c r="G17" s="16"/>
    </row>
    <row r="18" spans="1:7" x14ac:dyDescent="0.35">
      <c r="A18" s="13" t="s">
        <v>37</v>
      </c>
      <c r="B18" s="33" t="s">
        <v>38</v>
      </c>
      <c r="C18" s="33" t="s">
        <v>39</v>
      </c>
      <c r="D18" s="14">
        <v>30200</v>
      </c>
      <c r="E18" s="15">
        <v>1026.01</v>
      </c>
      <c r="F18" s="16">
        <v>3.8089999999999999E-3</v>
      </c>
      <c r="G18" s="16"/>
    </row>
    <row r="19" spans="1:7" x14ac:dyDescent="0.35">
      <c r="A19" s="13" t="s">
        <v>40</v>
      </c>
      <c r="B19" s="33" t="s">
        <v>41</v>
      </c>
      <c r="C19" s="33" t="s">
        <v>22</v>
      </c>
      <c r="D19" s="14">
        <v>226800</v>
      </c>
      <c r="E19" s="15">
        <v>995.09</v>
      </c>
      <c r="F19" s="16">
        <v>3.6949999999999999E-3</v>
      </c>
      <c r="G19" s="16"/>
    </row>
    <row r="20" spans="1:7" x14ac:dyDescent="0.35">
      <c r="A20" s="13" t="s">
        <v>42</v>
      </c>
      <c r="B20" s="33" t="s">
        <v>43</v>
      </c>
      <c r="C20" s="33" t="s">
        <v>44</v>
      </c>
      <c r="D20" s="14">
        <v>402550</v>
      </c>
      <c r="E20" s="15">
        <v>991.48</v>
      </c>
      <c r="F20" s="16">
        <v>3.6809999999999998E-3</v>
      </c>
      <c r="G20" s="16"/>
    </row>
    <row r="21" spans="1:7" x14ac:dyDescent="0.35">
      <c r="A21" s="13" t="s">
        <v>45</v>
      </c>
      <c r="B21" s="33" t="s">
        <v>46</v>
      </c>
      <c r="C21" s="33" t="s">
        <v>13</v>
      </c>
      <c r="D21" s="14">
        <v>4478400</v>
      </c>
      <c r="E21" s="15">
        <v>927.92</v>
      </c>
      <c r="F21" s="16">
        <v>3.4450000000000001E-3</v>
      </c>
      <c r="G21" s="16"/>
    </row>
    <row r="22" spans="1:7" x14ac:dyDescent="0.35">
      <c r="A22" s="13" t="s">
        <v>47</v>
      </c>
      <c r="B22" s="33" t="s">
        <v>48</v>
      </c>
      <c r="C22" s="33" t="s">
        <v>49</v>
      </c>
      <c r="D22" s="14">
        <v>125350</v>
      </c>
      <c r="E22" s="15">
        <v>900.51</v>
      </c>
      <c r="F22" s="16">
        <v>3.3430000000000001E-3</v>
      </c>
      <c r="G22" s="16"/>
    </row>
    <row r="23" spans="1:7" x14ac:dyDescent="0.35">
      <c r="A23" s="13" t="s">
        <v>50</v>
      </c>
      <c r="B23" s="33" t="s">
        <v>51</v>
      </c>
      <c r="C23" s="33" t="s">
        <v>52</v>
      </c>
      <c r="D23" s="14">
        <v>225000</v>
      </c>
      <c r="E23" s="15">
        <v>797.85</v>
      </c>
      <c r="F23" s="16">
        <v>2.9619999999999998E-3</v>
      </c>
      <c r="G23" s="16"/>
    </row>
    <row r="24" spans="1:7" x14ac:dyDescent="0.35">
      <c r="A24" s="13" t="s">
        <v>53</v>
      </c>
      <c r="B24" s="33" t="s">
        <v>54</v>
      </c>
      <c r="C24" s="33" t="s">
        <v>55</v>
      </c>
      <c r="D24" s="14">
        <v>237350</v>
      </c>
      <c r="E24" s="15">
        <v>606.19000000000005</v>
      </c>
      <c r="F24" s="16">
        <v>2.251E-3</v>
      </c>
      <c r="G24" s="16"/>
    </row>
    <row r="25" spans="1:7" x14ac:dyDescent="0.35">
      <c r="A25" s="13" t="s">
        <v>56</v>
      </c>
      <c r="B25" s="33" t="s">
        <v>57</v>
      </c>
      <c r="C25" s="33" t="s">
        <v>29</v>
      </c>
      <c r="D25" s="14">
        <v>4550</v>
      </c>
      <c r="E25" s="15">
        <v>576.79999999999995</v>
      </c>
      <c r="F25" s="16">
        <v>2.1419999999999998E-3</v>
      </c>
      <c r="G25" s="16"/>
    </row>
    <row r="26" spans="1:7" x14ac:dyDescent="0.35">
      <c r="A26" s="13" t="s">
        <v>58</v>
      </c>
      <c r="B26" s="33" t="s">
        <v>59</v>
      </c>
      <c r="C26" s="33" t="s">
        <v>60</v>
      </c>
      <c r="D26" s="14">
        <v>179200</v>
      </c>
      <c r="E26" s="15">
        <v>561.97</v>
      </c>
      <c r="F26" s="16">
        <v>2.0860000000000002E-3</v>
      </c>
      <c r="G26" s="16"/>
    </row>
    <row r="27" spans="1:7" x14ac:dyDescent="0.35">
      <c r="A27" s="13" t="s">
        <v>61</v>
      </c>
      <c r="B27" s="33" t="s">
        <v>62</v>
      </c>
      <c r="C27" s="33" t="s">
        <v>63</v>
      </c>
      <c r="D27" s="14">
        <v>44000</v>
      </c>
      <c r="E27" s="15">
        <v>536.98</v>
      </c>
      <c r="F27" s="16">
        <v>1.9940000000000001E-3</v>
      </c>
      <c r="G27" s="16"/>
    </row>
    <row r="28" spans="1:7" x14ac:dyDescent="0.35">
      <c r="A28" s="13" t="s">
        <v>64</v>
      </c>
      <c r="B28" s="33" t="s">
        <v>65</v>
      </c>
      <c r="C28" s="33" t="s">
        <v>55</v>
      </c>
      <c r="D28" s="14">
        <v>45375</v>
      </c>
      <c r="E28" s="15">
        <v>489.78</v>
      </c>
      <c r="F28" s="16">
        <v>1.818E-3</v>
      </c>
      <c r="G28" s="16"/>
    </row>
    <row r="29" spans="1:7" x14ac:dyDescent="0.35">
      <c r="A29" s="13" t="s">
        <v>66</v>
      </c>
      <c r="B29" s="33" t="s">
        <v>67</v>
      </c>
      <c r="C29" s="33" t="s">
        <v>39</v>
      </c>
      <c r="D29" s="14">
        <v>11550</v>
      </c>
      <c r="E29" s="15">
        <v>446.95</v>
      </c>
      <c r="F29" s="16">
        <v>1.6590000000000001E-3</v>
      </c>
      <c r="G29" s="16"/>
    </row>
    <row r="30" spans="1:7" x14ac:dyDescent="0.35">
      <c r="A30" s="13" t="s">
        <v>68</v>
      </c>
      <c r="B30" s="33" t="s">
        <v>69</v>
      </c>
      <c r="C30" s="33" t="s">
        <v>16</v>
      </c>
      <c r="D30" s="14">
        <v>209000</v>
      </c>
      <c r="E30" s="15">
        <v>443.77</v>
      </c>
      <c r="F30" s="16">
        <v>1.6479999999999999E-3</v>
      </c>
      <c r="G30" s="16"/>
    </row>
    <row r="31" spans="1:7" x14ac:dyDescent="0.35">
      <c r="A31" s="13" t="s">
        <v>70</v>
      </c>
      <c r="B31" s="33" t="s">
        <v>71</v>
      </c>
      <c r="C31" s="33" t="s">
        <v>16</v>
      </c>
      <c r="D31" s="14">
        <v>29025</v>
      </c>
      <c r="E31" s="15">
        <v>367.08</v>
      </c>
      <c r="F31" s="16">
        <v>1.3630000000000001E-3</v>
      </c>
      <c r="G31" s="16"/>
    </row>
    <row r="32" spans="1:7" x14ac:dyDescent="0.35">
      <c r="A32" s="13" t="s">
        <v>72</v>
      </c>
      <c r="B32" s="33" t="s">
        <v>73</v>
      </c>
      <c r="C32" s="33" t="s">
        <v>74</v>
      </c>
      <c r="D32" s="14">
        <v>37975</v>
      </c>
      <c r="E32" s="15">
        <v>357.97</v>
      </c>
      <c r="F32" s="16">
        <v>1.3290000000000001E-3</v>
      </c>
      <c r="G32" s="16"/>
    </row>
    <row r="33" spans="1:7" x14ac:dyDescent="0.35">
      <c r="A33" s="13" t="s">
        <v>75</v>
      </c>
      <c r="B33" s="33" t="s">
        <v>76</v>
      </c>
      <c r="C33" s="33" t="s">
        <v>13</v>
      </c>
      <c r="D33" s="14">
        <v>25625</v>
      </c>
      <c r="E33" s="15">
        <v>354.62</v>
      </c>
      <c r="F33" s="16">
        <v>1.317E-3</v>
      </c>
      <c r="G33" s="16"/>
    </row>
    <row r="34" spans="1:7" x14ac:dyDescent="0.35">
      <c r="A34" s="13" t="s">
        <v>77</v>
      </c>
      <c r="B34" s="33" t="s">
        <v>78</v>
      </c>
      <c r="C34" s="33" t="s">
        <v>79</v>
      </c>
      <c r="D34" s="14">
        <v>34425</v>
      </c>
      <c r="E34" s="15">
        <v>348.23</v>
      </c>
      <c r="F34" s="16">
        <v>1.2930000000000001E-3</v>
      </c>
      <c r="G34" s="16"/>
    </row>
    <row r="35" spans="1:7" x14ac:dyDescent="0.35">
      <c r="A35" s="13" t="s">
        <v>80</v>
      </c>
      <c r="B35" s="33" t="s">
        <v>81</v>
      </c>
      <c r="C35" s="33" t="s">
        <v>63</v>
      </c>
      <c r="D35" s="14">
        <v>16125</v>
      </c>
      <c r="E35" s="15">
        <v>344.54</v>
      </c>
      <c r="F35" s="16">
        <v>1.279E-3</v>
      </c>
      <c r="G35" s="16"/>
    </row>
    <row r="36" spans="1:7" x14ac:dyDescent="0.35">
      <c r="A36" s="13" t="s">
        <v>82</v>
      </c>
      <c r="B36" s="33" t="s">
        <v>83</v>
      </c>
      <c r="C36" s="33" t="s">
        <v>84</v>
      </c>
      <c r="D36" s="14">
        <v>20300</v>
      </c>
      <c r="E36" s="15">
        <v>300.76</v>
      </c>
      <c r="F36" s="16">
        <v>1.1169999999999999E-3</v>
      </c>
      <c r="G36" s="16"/>
    </row>
    <row r="37" spans="1:7" x14ac:dyDescent="0.35">
      <c r="A37" s="13" t="s">
        <v>85</v>
      </c>
      <c r="B37" s="33" t="s">
        <v>86</v>
      </c>
      <c r="C37" s="33" t="s">
        <v>63</v>
      </c>
      <c r="D37" s="14">
        <v>4600</v>
      </c>
      <c r="E37" s="15">
        <v>294.79000000000002</v>
      </c>
      <c r="F37" s="16">
        <v>1.0950000000000001E-3</v>
      </c>
      <c r="G37" s="16"/>
    </row>
    <row r="38" spans="1:7" x14ac:dyDescent="0.35">
      <c r="A38" s="13" t="s">
        <v>87</v>
      </c>
      <c r="B38" s="33" t="s">
        <v>88</v>
      </c>
      <c r="C38" s="33" t="s">
        <v>89</v>
      </c>
      <c r="D38" s="14">
        <v>10000</v>
      </c>
      <c r="E38" s="15">
        <v>275.33999999999997</v>
      </c>
      <c r="F38" s="16">
        <v>1.0219999999999999E-3</v>
      </c>
      <c r="G38" s="16"/>
    </row>
    <row r="39" spans="1:7" x14ac:dyDescent="0.35">
      <c r="A39" s="13" t="s">
        <v>90</v>
      </c>
      <c r="B39" s="33" t="s">
        <v>91</v>
      </c>
      <c r="C39" s="33" t="s">
        <v>92</v>
      </c>
      <c r="D39" s="14">
        <v>6100</v>
      </c>
      <c r="E39" s="15">
        <v>235.25</v>
      </c>
      <c r="F39" s="16">
        <v>8.7299999999999997E-4</v>
      </c>
      <c r="G39" s="16"/>
    </row>
    <row r="40" spans="1:7" x14ac:dyDescent="0.35">
      <c r="A40" s="13" t="s">
        <v>93</v>
      </c>
      <c r="B40" s="33" t="s">
        <v>94</v>
      </c>
      <c r="C40" s="33" t="s">
        <v>95</v>
      </c>
      <c r="D40" s="14">
        <v>81000</v>
      </c>
      <c r="E40" s="15">
        <v>226.56</v>
      </c>
      <c r="F40" s="16">
        <v>8.4099999999999995E-4</v>
      </c>
      <c r="G40" s="16"/>
    </row>
    <row r="41" spans="1:7" x14ac:dyDescent="0.35">
      <c r="A41" s="13" t="s">
        <v>96</v>
      </c>
      <c r="B41" s="33" t="s">
        <v>97</v>
      </c>
      <c r="C41" s="33" t="s">
        <v>74</v>
      </c>
      <c r="D41" s="14">
        <v>19425</v>
      </c>
      <c r="E41" s="15">
        <v>212.11</v>
      </c>
      <c r="F41" s="16">
        <v>7.8799999999999996E-4</v>
      </c>
      <c r="G41" s="16"/>
    </row>
    <row r="42" spans="1:7" x14ac:dyDescent="0.35">
      <c r="A42" s="13" t="s">
        <v>98</v>
      </c>
      <c r="B42" s="33" t="s">
        <v>99</v>
      </c>
      <c r="C42" s="33" t="s">
        <v>100</v>
      </c>
      <c r="D42" s="14">
        <v>7500</v>
      </c>
      <c r="E42" s="15">
        <v>203.03</v>
      </c>
      <c r="F42" s="16">
        <v>7.54E-4</v>
      </c>
      <c r="G42" s="16"/>
    </row>
    <row r="43" spans="1:7" x14ac:dyDescent="0.35">
      <c r="A43" s="13" t="s">
        <v>101</v>
      </c>
      <c r="B43" s="33" t="s">
        <v>102</v>
      </c>
      <c r="C43" s="33" t="s">
        <v>103</v>
      </c>
      <c r="D43" s="14">
        <v>14400</v>
      </c>
      <c r="E43" s="15">
        <v>200.59</v>
      </c>
      <c r="F43" s="16">
        <v>7.45E-4</v>
      </c>
      <c r="G43" s="16"/>
    </row>
    <row r="44" spans="1:7" x14ac:dyDescent="0.35">
      <c r="A44" s="13" t="s">
        <v>104</v>
      </c>
      <c r="B44" s="33" t="s">
        <v>105</v>
      </c>
      <c r="C44" s="33" t="s">
        <v>106</v>
      </c>
      <c r="D44" s="14">
        <v>12500</v>
      </c>
      <c r="E44" s="15">
        <v>186.5</v>
      </c>
      <c r="F44" s="16">
        <v>6.9200000000000002E-4</v>
      </c>
      <c r="G44" s="16"/>
    </row>
    <row r="45" spans="1:7" x14ac:dyDescent="0.35">
      <c r="A45" s="13" t="s">
        <v>107</v>
      </c>
      <c r="B45" s="33" t="s">
        <v>108</v>
      </c>
      <c r="C45" s="33" t="s">
        <v>109</v>
      </c>
      <c r="D45" s="14">
        <v>27500</v>
      </c>
      <c r="E45" s="15">
        <v>142.59</v>
      </c>
      <c r="F45" s="16">
        <v>5.2899999999999996E-4</v>
      </c>
      <c r="G45" s="16"/>
    </row>
    <row r="46" spans="1:7" x14ac:dyDescent="0.35">
      <c r="A46" s="13" t="s">
        <v>110</v>
      </c>
      <c r="B46" s="33" t="s">
        <v>111</v>
      </c>
      <c r="C46" s="33" t="s">
        <v>52</v>
      </c>
      <c r="D46" s="14">
        <v>11900</v>
      </c>
      <c r="E46" s="15">
        <v>110.04</v>
      </c>
      <c r="F46" s="16">
        <v>4.0900000000000002E-4</v>
      </c>
      <c r="G46" s="16"/>
    </row>
    <row r="47" spans="1:7" x14ac:dyDescent="0.35">
      <c r="A47" s="13" t="s">
        <v>112</v>
      </c>
      <c r="B47" s="33" t="s">
        <v>113</v>
      </c>
      <c r="C47" s="33" t="s">
        <v>114</v>
      </c>
      <c r="D47" s="14">
        <v>8250</v>
      </c>
      <c r="E47" s="15">
        <v>94.13</v>
      </c>
      <c r="F47" s="16">
        <v>3.4900000000000003E-4</v>
      </c>
      <c r="G47" s="16"/>
    </row>
    <row r="48" spans="1:7" x14ac:dyDescent="0.35">
      <c r="A48" s="13" t="s">
        <v>115</v>
      </c>
      <c r="B48" s="33" t="s">
        <v>116</v>
      </c>
      <c r="C48" s="33" t="s">
        <v>13</v>
      </c>
      <c r="D48" s="14">
        <v>17550</v>
      </c>
      <c r="E48" s="15">
        <v>56.5</v>
      </c>
      <c r="F48" s="16">
        <v>2.1000000000000001E-4</v>
      </c>
      <c r="G48" s="16"/>
    </row>
    <row r="49" spans="1:7" x14ac:dyDescent="0.35">
      <c r="A49" s="13" t="s">
        <v>117</v>
      </c>
      <c r="B49" s="33" t="s">
        <v>118</v>
      </c>
      <c r="C49" s="33" t="s">
        <v>119</v>
      </c>
      <c r="D49" s="14">
        <v>2375</v>
      </c>
      <c r="E49" s="15">
        <v>36.119999999999997</v>
      </c>
      <c r="F49" s="16">
        <v>1.34E-4</v>
      </c>
      <c r="G49" s="16"/>
    </row>
    <row r="50" spans="1:7" x14ac:dyDescent="0.35">
      <c r="A50" s="17" t="s">
        <v>120</v>
      </c>
      <c r="B50" s="34"/>
      <c r="C50" s="34"/>
      <c r="D50" s="18"/>
      <c r="E50" s="43">
        <f>SUM(E8:E49)</f>
        <v>58759.649999999994</v>
      </c>
      <c r="F50" s="44">
        <f>SUM(F8:F49)</f>
        <v>0.21816200000000005</v>
      </c>
      <c r="G50" s="21"/>
    </row>
    <row r="51" spans="1:7" x14ac:dyDescent="0.35">
      <c r="A51" s="24" t="s">
        <v>121</v>
      </c>
      <c r="B51" s="35"/>
      <c r="C51" s="35"/>
      <c r="D51" s="25"/>
      <c r="E51" s="30">
        <v>58759.649999999987</v>
      </c>
      <c r="F51" s="31">
        <v>0.21816200000000011</v>
      </c>
      <c r="G51" s="21"/>
    </row>
    <row r="52" spans="1:7" x14ac:dyDescent="0.35">
      <c r="A52" s="13"/>
      <c r="B52" s="33"/>
      <c r="C52" s="33"/>
      <c r="D52" s="14"/>
      <c r="E52" s="15"/>
      <c r="F52" s="16"/>
      <c r="G52" s="16"/>
    </row>
    <row r="53" spans="1:7" x14ac:dyDescent="0.35">
      <c r="A53" s="17" t="s">
        <v>122</v>
      </c>
      <c r="B53" s="33"/>
      <c r="C53" s="33"/>
      <c r="D53" s="14"/>
      <c r="E53" s="15"/>
      <c r="F53" s="16"/>
      <c r="G53" s="16"/>
    </row>
    <row r="54" spans="1:7" x14ac:dyDescent="0.35">
      <c r="A54" s="17" t="s">
        <v>123</v>
      </c>
      <c r="B54" s="33"/>
      <c r="C54" s="33"/>
      <c r="D54" s="14"/>
      <c r="E54" s="15"/>
      <c r="F54" s="16"/>
      <c r="G54" s="16"/>
    </row>
    <row r="55" spans="1:7" x14ac:dyDescent="0.35">
      <c r="A55" s="13" t="s">
        <v>124</v>
      </c>
      <c r="B55" s="33"/>
      <c r="C55" s="33" t="s">
        <v>119</v>
      </c>
      <c r="D55" s="42">
        <v>-2375</v>
      </c>
      <c r="E55" s="26">
        <v>-36.32</v>
      </c>
      <c r="F55" s="27">
        <v>-1.34E-4</v>
      </c>
      <c r="G55" s="16"/>
    </row>
    <row r="56" spans="1:7" x14ac:dyDescent="0.35">
      <c r="A56" s="13" t="s">
        <v>125</v>
      </c>
      <c r="B56" s="33"/>
      <c r="C56" s="33" t="s">
        <v>13</v>
      </c>
      <c r="D56" s="42">
        <v>-17550</v>
      </c>
      <c r="E56" s="26">
        <v>-56.65</v>
      </c>
      <c r="F56" s="27">
        <v>-2.1000000000000001E-4</v>
      </c>
      <c r="G56" s="16"/>
    </row>
    <row r="57" spans="1:7" x14ac:dyDescent="0.35">
      <c r="A57" s="13" t="s">
        <v>126</v>
      </c>
      <c r="B57" s="33"/>
      <c r="C57" s="33" t="s">
        <v>114</v>
      </c>
      <c r="D57" s="42">
        <v>-8250</v>
      </c>
      <c r="E57" s="26">
        <v>-94.67</v>
      </c>
      <c r="F57" s="27">
        <v>-3.5100000000000002E-4</v>
      </c>
      <c r="G57" s="16"/>
    </row>
    <row r="58" spans="1:7" x14ac:dyDescent="0.35">
      <c r="A58" s="13" t="s">
        <v>127</v>
      </c>
      <c r="B58" s="33"/>
      <c r="C58" s="33" t="s">
        <v>52</v>
      </c>
      <c r="D58" s="42">
        <v>-11900</v>
      </c>
      <c r="E58" s="26">
        <v>-110.65</v>
      </c>
      <c r="F58" s="27">
        <v>-4.0999999999999999E-4</v>
      </c>
      <c r="G58" s="16"/>
    </row>
    <row r="59" spans="1:7" x14ac:dyDescent="0.35">
      <c r="A59" s="13" t="s">
        <v>128</v>
      </c>
      <c r="B59" s="33"/>
      <c r="C59" s="33" t="s">
        <v>109</v>
      </c>
      <c r="D59" s="42">
        <v>-27500</v>
      </c>
      <c r="E59" s="26">
        <v>-143.28</v>
      </c>
      <c r="F59" s="27">
        <v>-5.31E-4</v>
      </c>
      <c r="G59" s="16"/>
    </row>
    <row r="60" spans="1:7" x14ac:dyDescent="0.35">
      <c r="A60" s="13" t="s">
        <v>129</v>
      </c>
      <c r="B60" s="33"/>
      <c r="C60" s="33" t="s">
        <v>106</v>
      </c>
      <c r="D60" s="42">
        <v>-12500</v>
      </c>
      <c r="E60" s="26">
        <v>-187.41</v>
      </c>
      <c r="F60" s="27">
        <v>-6.9499999999999998E-4</v>
      </c>
      <c r="G60" s="16"/>
    </row>
    <row r="61" spans="1:7" x14ac:dyDescent="0.35">
      <c r="A61" s="13" t="s">
        <v>130</v>
      </c>
      <c r="B61" s="33"/>
      <c r="C61" s="33" t="s">
        <v>103</v>
      </c>
      <c r="D61" s="42">
        <v>-14400</v>
      </c>
      <c r="E61" s="26">
        <v>-201.27</v>
      </c>
      <c r="F61" s="27">
        <v>-7.4700000000000005E-4</v>
      </c>
      <c r="G61" s="16"/>
    </row>
    <row r="62" spans="1:7" x14ac:dyDescent="0.35">
      <c r="A62" s="13" t="s">
        <v>131</v>
      </c>
      <c r="B62" s="33"/>
      <c r="C62" s="33" t="s">
        <v>100</v>
      </c>
      <c r="D62" s="42">
        <v>-7500</v>
      </c>
      <c r="E62" s="26">
        <v>-203.03</v>
      </c>
      <c r="F62" s="27">
        <v>-7.5299999999999998E-4</v>
      </c>
      <c r="G62" s="16"/>
    </row>
    <row r="63" spans="1:7" x14ac:dyDescent="0.35">
      <c r="A63" s="13" t="s">
        <v>132</v>
      </c>
      <c r="B63" s="33"/>
      <c r="C63" s="33" t="s">
        <v>74</v>
      </c>
      <c r="D63" s="42">
        <v>-19425</v>
      </c>
      <c r="E63" s="26">
        <v>-213.26</v>
      </c>
      <c r="F63" s="27">
        <v>-7.9100000000000004E-4</v>
      </c>
      <c r="G63" s="16"/>
    </row>
    <row r="64" spans="1:7" x14ac:dyDescent="0.35">
      <c r="A64" s="13" t="s">
        <v>133</v>
      </c>
      <c r="B64" s="33"/>
      <c r="C64" s="33" t="s">
        <v>95</v>
      </c>
      <c r="D64" s="42">
        <v>-81000</v>
      </c>
      <c r="E64" s="26">
        <v>-227.21</v>
      </c>
      <c r="F64" s="27">
        <v>-8.43E-4</v>
      </c>
      <c r="G64" s="16"/>
    </row>
    <row r="65" spans="1:7" x14ac:dyDescent="0.35">
      <c r="A65" s="13" t="s">
        <v>134</v>
      </c>
      <c r="B65" s="33"/>
      <c r="C65" s="33" t="s">
        <v>92</v>
      </c>
      <c r="D65" s="42">
        <v>-6100</v>
      </c>
      <c r="E65" s="26">
        <v>-235.84</v>
      </c>
      <c r="F65" s="27">
        <v>-8.7500000000000002E-4</v>
      </c>
      <c r="G65" s="16"/>
    </row>
    <row r="66" spans="1:7" x14ac:dyDescent="0.35">
      <c r="A66" s="13" t="s">
        <v>135</v>
      </c>
      <c r="B66" s="33"/>
      <c r="C66" s="33" t="s">
        <v>89</v>
      </c>
      <c r="D66" s="42">
        <v>-10000</v>
      </c>
      <c r="E66" s="26">
        <v>-275.81</v>
      </c>
      <c r="F66" s="27">
        <v>-1.024E-3</v>
      </c>
      <c r="G66" s="16"/>
    </row>
    <row r="67" spans="1:7" x14ac:dyDescent="0.35">
      <c r="A67" s="13" t="s">
        <v>136</v>
      </c>
      <c r="B67" s="33"/>
      <c r="C67" s="33" t="s">
        <v>63</v>
      </c>
      <c r="D67" s="42">
        <v>-4600</v>
      </c>
      <c r="E67" s="26">
        <v>-296.26</v>
      </c>
      <c r="F67" s="27">
        <v>-1.0989999999999999E-3</v>
      </c>
      <c r="G67" s="16"/>
    </row>
    <row r="68" spans="1:7" x14ac:dyDescent="0.35">
      <c r="A68" s="13" t="s">
        <v>137</v>
      </c>
      <c r="B68" s="33"/>
      <c r="C68" s="33" t="s">
        <v>84</v>
      </c>
      <c r="D68" s="42">
        <v>-20300</v>
      </c>
      <c r="E68" s="26">
        <v>-302.27</v>
      </c>
      <c r="F68" s="27">
        <v>-1.122E-3</v>
      </c>
      <c r="G68" s="16"/>
    </row>
    <row r="69" spans="1:7" x14ac:dyDescent="0.35">
      <c r="A69" s="13" t="s">
        <v>138</v>
      </c>
      <c r="B69" s="33"/>
      <c r="C69" s="33" t="s">
        <v>63</v>
      </c>
      <c r="D69" s="42">
        <v>-16125</v>
      </c>
      <c r="E69" s="26">
        <v>-346.59</v>
      </c>
      <c r="F69" s="27">
        <v>-1.286E-3</v>
      </c>
      <c r="G69" s="16"/>
    </row>
    <row r="70" spans="1:7" x14ac:dyDescent="0.35">
      <c r="A70" s="13" t="s">
        <v>139</v>
      </c>
      <c r="B70" s="33"/>
      <c r="C70" s="33" t="s">
        <v>79</v>
      </c>
      <c r="D70" s="42">
        <v>-34425</v>
      </c>
      <c r="E70" s="26">
        <v>-349.55</v>
      </c>
      <c r="F70" s="27">
        <v>-1.297E-3</v>
      </c>
      <c r="G70" s="16"/>
    </row>
    <row r="71" spans="1:7" x14ac:dyDescent="0.35">
      <c r="A71" s="13" t="s">
        <v>140</v>
      </c>
      <c r="B71" s="33"/>
      <c r="C71" s="33" t="s">
        <v>13</v>
      </c>
      <c r="D71" s="42">
        <v>-25625</v>
      </c>
      <c r="E71" s="26">
        <v>-356.55</v>
      </c>
      <c r="F71" s="27">
        <v>-1.323E-3</v>
      </c>
      <c r="G71" s="16"/>
    </row>
    <row r="72" spans="1:7" x14ac:dyDescent="0.35">
      <c r="A72" s="13" t="s">
        <v>141</v>
      </c>
      <c r="B72" s="33"/>
      <c r="C72" s="33" t="s">
        <v>74</v>
      </c>
      <c r="D72" s="42">
        <v>-37975</v>
      </c>
      <c r="E72" s="26">
        <v>-359.51</v>
      </c>
      <c r="F72" s="27">
        <v>-1.3339999999999999E-3</v>
      </c>
      <c r="G72" s="16"/>
    </row>
    <row r="73" spans="1:7" x14ac:dyDescent="0.35">
      <c r="A73" s="13" t="s">
        <v>142</v>
      </c>
      <c r="B73" s="33"/>
      <c r="C73" s="33" t="s">
        <v>16</v>
      </c>
      <c r="D73" s="42">
        <v>-29025</v>
      </c>
      <c r="E73" s="26">
        <v>-369.11</v>
      </c>
      <c r="F73" s="27">
        <v>-1.3699999999999999E-3</v>
      </c>
      <c r="G73" s="16"/>
    </row>
    <row r="74" spans="1:7" x14ac:dyDescent="0.35">
      <c r="A74" s="13" t="s">
        <v>143</v>
      </c>
      <c r="B74" s="33"/>
      <c r="C74" s="33" t="s">
        <v>16</v>
      </c>
      <c r="D74" s="42">
        <v>-209000</v>
      </c>
      <c r="E74" s="26">
        <v>-446.22</v>
      </c>
      <c r="F74" s="27">
        <v>-1.6559999999999999E-3</v>
      </c>
      <c r="G74" s="16"/>
    </row>
    <row r="75" spans="1:7" x14ac:dyDescent="0.35">
      <c r="A75" s="13" t="s">
        <v>144</v>
      </c>
      <c r="B75" s="33"/>
      <c r="C75" s="33" t="s">
        <v>39</v>
      </c>
      <c r="D75" s="42">
        <v>-11550</v>
      </c>
      <c r="E75" s="26">
        <v>-449.13</v>
      </c>
      <c r="F75" s="27">
        <v>-1.6670000000000001E-3</v>
      </c>
      <c r="G75" s="16"/>
    </row>
    <row r="76" spans="1:7" x14ac:dyDescent="0.35">
      <c r="A76" s="13" t="s">
        <v>145</v>
      </c>
      <c r="B76" s="33"/>
      <c r="C76" s="33" t="s">
        <v>55</v>
      </c>
      <c r="D76" s="42">
        <v>-45375</v>
      </c>
      <c r="E76" s="26">
        <v>-491.87</v>
      </c>
      <c r="F76" s="27">
        <v>-1.8259999999999999E-3</v>
      </c>
      <c r="G76" s="16"/>
    </row>
    <row r="77" spans="1:7" x14ac:dyDescent="0.35">
      <c r="A77" s="13" t="s">
        <v>146</v>
      </c>
      <c r="B77" s="33"/>
      <c r="C77" s="33" t="s">
        <v>63</v>
      </c>
      <c r="D77" s="42">
        <v>-44000</v>
      </c>
      <c r="E77" s="26">
        <v>-540.05999999999995</v>
      </c>
      <c r="F77" s="27">
        <v>-2.0049999999999998E-3</v>
      </c>
      <c r="G77" s="16"/>
    </row>
    <row r="78" spans="1:7" x14ac:dyDescent="0.35">
      <c r="A78" s="13" t="s">
        <v>147</v>
      </c>
      <c r="B78" s="33"/>
      <c r="C78" s="33" t="s">
        <v>60</v>
      </c>
      <c r="D78" s="42">
        <v>-179200</v>
      </c>
      <c r="E78" s="26">
        <v>-564.57000000000005</v>
      </c>
      <c r="F78" s="27">
        <v>-2.0960000000000002E-3</v>
      </c>
      <c r="G78" s="16"/>
    </row>
    <row r="79" spans="1:7" x14ac:dyDescent="0.35">
      <c r="A79" s="13" t="s">
        <v>148</v>
      </c>
      <c r="B79" s="33"/>
      <c r="C79" s="33" t="s">
        <v>29</v>
      </c>
      <c r="D79" s="42">
        <v>-4550</v>
      </c>
      <c r="E79" s="26">
        <v>-579.44000000000005</v>
      </c>
      <c r="F79" s="27">
        <v>-2.1510000000000001E-3</v>
      </c>
      <c r="G79" s="16"/>
    </row>
    <row r="80" spans="1:7" x14ac:dyDescent="0.35">
      <c r="A80" s="13" t="s">
        <v>149</v>
      </c>
      <c r="B80" s="33"/>
      <c r="C80" s="33" t="s">
        <v>55</v>
      </c>
      <c r="D80" s="42">
        <v>-237350</v>
      </c>
      <c r="E80" s="26">
        <v>-608.79999999999995</v>
      </c>
      <c r="F80" s="27">
        <v>-2.2599999999999999E-3</v>
      </c>
      <c r="G80" s="16"/>
    </row>
    <row r="81" spans="1:7" x14ac:dyDescent="0.35">
      <c r="A81" s="13" t="s">
        <v>150</v>
      </c>
      <c r="B81" s="33"/>
      <c r="C81" s="33" t="s">
        <v>52</v>
      </c>
      <c r="D81" s="42">
        <v>-225000</v>
      </c>
      <c r="E81" s="26">
        <v>-802.46</v>
      </c>
      <c r="F81" s="27">
        <v>-2.9789999999999999E-3</v>
      </c>
      <c r="G81" s="16"/>
    </row>
    <row r="82" spans="1:7" x14ac:dyDescent="0.35">
      <c r="A82" s="13" t="s">
        <v>151</v>
      </c>
      <c r="B82" s="33"/>
      <c r="C82" s="33" t="s">
        <v>49</v>
      </c>
      <c r="D82" s="42">
        <v>-125350</v>
      </c>
      <c r="E82" s="26">
        <v>-902.77</v>
      </c>
      <c r="F82" s="27">
        <v>-3.3509999999999998E-3</v>
      </c>
      <c r="G82" s="16"/>
    </row>
    <row r="83" spans="1:7" x14ac:dyDescent="0.35">
      <c r="A83" s="13" t="s">
        <v>152</v>
      </c>
      <c r="B83" s="33"/>
      <c r="C83" s="33" t="s">
        <v>13</v>
      </c>
      <c r="D83" s="42">
        <v>-4478400</v>
      </c>
      <c r="E83" s="26">
        <v>-931.06</v>
      </c>
      <c r="F83" s="27">
        <v>-3.4559999999999999E-3</v>
      </c>
      <c r="G83" s="16"/>
    </row>
    <row r="84" spans="1:7" x14ac:dyDescent="0.35">
      <c r="A84" s="13" t="s">
        <v>153</v>
      </c>
      <c r="B84" s="33"/>
      <c r="C84" s="33" t="s">
        <v>44</v>
      </c>
      <c r="D84" s="42">
        <v>-402550</v>
      </c>
      <c r="E84" s="26">
        <v>-994.9</v>
      </c>
      <c r="F84" s="27">
        <v>-3.6930000000000001E-3</v>
      </c>
      <c r="G84" s="16"/>
    </row>
    <row r="85" spans="1:7" x14ac:dyDescent="0.35">
      <c r="A85" s="13" t="s">
        <v>154</v>
      </c>
      <c r="B85" s="33"/>
      <c r="C85" s="33" t="s">
        <v>22</v>
      </c>
      <c r="D85" s="42">
        <v>-226800</v>
      </c>
      <c r="E85" s="26">
        <v>-996.33</v>
      </c>
      <c r="F85" s="27">
        <v>-3.699E-3</v>
      </c>
      <c r="G85" s="16"/>
    </row>
    <row r="86" spans="1:7" x14ac:dyDescent="0.35">
      <c r="A86" s="13" t="s">
        <v>155</v>
      </c>
      <c r="B86" s="33"/>
      <c r="C86" s="33" t="s">
        <v>39</v>
      </c>
      <c r="D86" s="42">
        <v>-30200</v>
      </c>
      <c r="E86" s="26">
        <v>-1031.3</v>
      </c>
      <c r="F86" s="27">
        <v>-3.8289999999999999E-3</v>
      </c>
      <c r="G86" s="16"/>
    </row>
    <row r="87" spans="1:7" x14ac:dyDescent="0.35">
      <c r="A87" s="13" t="s">
        <v>156</v>
      </c>
      <c r="B87" s="33"/>
      <c r="C87" s="33" t="s">
        <v>13</v>
      </c>
      <c r="D87" s="42">
        <v>-260000</v>
      </c>
      <c r="E87" s="26">
        <v>-1085.76</v>
      </c>
      <c r="F87" s="27">
        <v>-4.0309999999999999E-3</v>
      </c>
      <c r="G87" s="16"/>
    </row>
    <row r="88" spans="1:7" x14ac:dyDescent="0.35">
      <c r="A88" s="13" t="s">
        <v>157</v>
      </c>
      <c r="B88" s="33"/>
      <c r="C88" s="33" t="s">
        <v>32</v>
      </c>
      <c r="D88" s="42">
        <v>-270750</v>
      </c>
      <c r="E88" s="26">
        <v>-1202.67</v>
      </c>
      <c r="F88" s="27">
        <v>-4.4650000000000002E-3</v>
      </c>
      <c r="G88" s="16"/>
    </row>
    <row r="89" spans="1:7" x14ac:dyDescent="0.35">
      <c r="A89" s="13" t="s">
        <v>158</v>
      </c>
      <c r="B89" s="33"/>
      <c r="C89" s="33" t="s">
        <v>32</v>
      </c>
      <c r="D89" s="42">
        <v>-32850</v>
      </c>
      <c r="E89" s="26">
        <v>-1292.52</v>
      </c>
      <c r="F89" s="27">
        <v>-4.7980000000000002E-3</v>
      </c>
      <c r="G89" s="16"/>
    </row>
    <row r="90" spans="1:7" x14ac:dyDescent="0.35">
      <c r="A90" s="13" t="s">
        <v>159</v>
      </c>
      <c r="B90" s="33"/>
      <c r="C90" s="33" t="s">
        <v>29</v>
      </c>
      <c r="D90" s="42">
        <v>-76500</v>
      </c>
      <c r="E90" s="26">
        <v>-2153.4</v>
      </c>
      <c r="F90" s="27">
        <v>-7.9950000000000004E-3</v>
      </c>
      <c r="G90" s="16"/>
    </row>
    <row r="91" spans="1:7" x14ac:dyDescent="0.35">
      <c r="A91" s="13" t="s">
        <v>160</v>
      </c>
      <c r="B91" s="33"/>
      <c r="C91" s="33" t="s">
        <v>13</v>
      </c>
      <c r="D91" s="42">
        <v>-161700</v>
      </c>
      <c r="E91" s="26">
        <v>-2242.62</v>
      </c>
      <c r="F91" s="27">
        <v>-8.3260000000000001E-3</v>
      </c>
      <c r="G91" s="16"/>
    </row>
    <row r="92" spans="1:7" x14ac:dyDescent="0.35">
      <c r="A92" s="13" t="s">
        <v>161</v>
      </c>
      <c r="B92" s="33"/>
      <c r="C92" s="33" t="s">
        <v>19</v>
      </c>
      <c r="D92" s="42">
        <v>-193325</v>
      </c>
      <c r="E92" s="26">
        <v>-3653.65</v>
      </c>
      <c r="F92" s="27">
        <v>-1.3565000000000001E-2</v>
      </c>
      <c r="G92" s="16"/>
    </row>
    <row r="93" spans="1:7" x14ac:dyDescent="0.35">
      <c r="A93" s="13" t="s">
        <v>162</v>
      </c>
      <c r="B93" s="33"/>
      <c r="C93" s="33" t="s">
        <v>22</v>
      </c>
      <c r="D93" s="42">
        <v>-380500</v>
      </c>
      <c r="E93" s="26">
        <v>-5332.33</v>
      </c>
      <c r="F93" s="27">
        <v>-1.9796999999999999E-2</v>
      </c>
      <c r="G93" s="16"/>
    </row>
    <row r="94" spans="1:7" x14ac:dyDescent="0.35">
      <c r="A94" s="13" t="s">
        <v>163</v>
      </c>
      <c r="B94" s="33"/>
      <c r="C94" s="33" t="s">
        <v>19</v>
      </c>
      <c r="D94" s="42">
        <v>-67257975</v>
      </c>
      <c r="E94" s="26">
        <v>-7149.52</v>
      </c>
      <c r="F94" s="27">
        <v>-2.6544000000000002E-2</v>
      </c>
      <c r="G94" s="16"/>
    </row>
    <row r="95" spans="1:7" x14ac:dyDescent="0.35">
      <c r="A95" s="13" t="s">
        <v>164</v>
      </c>
      <c r="B95" s="33"/>
      <c r="C95" s="33" t="s">
        <v>16</v>
      </c>
      <c r="D95" s="42">
        <v>-5400300</v>
      </c>
      <c r="E95" s="26">
        <v>-8995.82</v>
      </c>
      <c r="F95" s="27">
        <v>-3.3398999999999998E-2</v>
      </c>
      <c r="G95" s="16"/>
    </row>
    <row r="96" spans="1:7" x14ac:dyDescent="0.35">
      <c r="A96" s="13" t="s">
        <v>165</v>
      </c>
      <c r="B96" s="33"/>
      <c r="C96" s="33" t="s">
        <v>13</v>
      </c>
      <c r="D96" s="42">
        <v>-1370050</v>
      </c>
      <c r="E96" s="26">
        <v>-12248.25</v>
      </c>
      <c r="F96" s="27">
        <v>-4.5475000000000002E-2</v>
      </c>
      <c r="G96" s="16"/>
    </row>
    <row r="97" spans="1:7" x14ac:dyDescent="0.35">
      <c r="A97" s="17" t="s">
        <v>120</v>
      </c>
      <c r="B97" s="34"/>
      <c r="C97" s="34"/>
      <c r="D97" s="18"/>
      <c r="E97" s="43">
        <v>-59060.69</v>
      </c>
      <c r="F97" s="44">
        <v>-0.21925800000000001</v>
      </c>
      <c r="G97" s="21"/>
    </row>
    <row r="98" spans="1:7" x14ac:dyDescent="0.35">
      <c r="A98" s="13"/>
      <c r="B98" s="33"/>
      <c r="C98" s="33"/>
      <c r="D98" s="14"/>
      <c r="E98" s="15"/>
      <c r="F98" s="16"/>
      <c r="G98" s="16"/>
    </row>
    <row r="99" spans="1:7" x14ac:dyDescent="0.35">
      <c r="A99" s="13"/>
      <c r="B99" s="33"/>
      <c r="C99" s="33"/>
      <c r="D99" s="14"/>
      <c r="E99" s="15"/>
      <c r="F99" s="16"/>
      <c r="G99" s="16"/>
    </row>
    <row r="100" spans="1:7" x14ac:dyDescent="0.35">
      <c r="A100" s="13"/>
      <c r="B100" s="33"/>
      <c r="C100" s="33"/>
      <c r="D100" s="14"/>
      <c r="E100" s="15"/>
      <c r="F100" s="16"/>
      <c r="G100" s="16"/>
    </row>
    <row r="101" spans="1:7" x14ac:dyDescent="0.35">
      <c r="A101" s="17" t="s">
        <v>166</v>
      </c>
      <c r="B101" s="33"/>
      <c r="C101" s="33"/>
      <c r="D101" s="14"/>
      <c r="E101" s="15"/>
      <c r="F101" s="16"/>
      <c r="G101" s="16"/>
    </row>
    <row r="102" spans="1:7" x14ac:dyDescent="0.35">
      <c r="A102" s="13" t="s">
        <v>167</v>
      </c>
      <c r="B102" s="33"/>
      <c r="C102" s="33"/>
      <c r="D102" s="42">
        <v>-7740</v>
      </c>
      <c r="E102" s="26">
        <v>-21261.78</v>
      </c>
      <c r="F102" s="27">
        <v>-7.8940999999999997E-2</v>
      </c>
      <c r="G102" s="16"/>
    </row>
    <row r="103" spans="1:7" x14ac:dyDescent="0.35">
      <c r="A103" s="13" t="s">
        <v>168</v>
      </c>
      <c r="B103" s="33"/>
      <c r="C103" s="33"/>
      <c r="D103" s="42">
        <v>-7770</v>
      </c>
      <c r="E103" s="26">
        <v>-12474.66</v>
      </c>
      <c r="F103" s="27">
        <v>-4.6316000000000003E-2</v>
      </c>
      <c r="G103" s="16"/>
    </row>
    <row r="104" spans="1:7" x14ac:dyDescent="0.35">
      <c r="A104" s="13" t="s">
        <v>169</v>
      </c>
      <c r="B104" s="33"/>
      <c r="C104" s="33"/>
      <c r="D104" s="42">
        <v>-4100</v>
      </c>
      <c r="E104" s="26">
        <v>-6579.31</v>
      </c>
      <c r="F104" s="27">
        <v>-2.4427999999999998E-2</v>
      </c>
      <c r="G104" s="16"/>
    </row>
    <row r="105" spans="1:7" x14ac:dyDescent="0.35">
      <c r="A105" s="13" t="s">
        <v>170</v>
      </c>
      <c r="B105" s="33"/>
      <c r="C105" s="33"/>
      <c r="D105" s="14">
        <v>7130</v>
      </c>
      <c r="E105" s="15">
        <v>11284.15</v>
      </c>
      <c r="F105" s="16">
        <v>4.1896000000000003E-2</v>
      </c>
      <c r="G105" s="16"/>
    </row>
    <row r="106" spans="1:7" x14ac:dyDescent="0.35">
      <c r="A106" s="17" t="s">
        <v>120</v>
      </c>
      <c r="B106" s="34"/>
      <c r="C106" s="34"/>
      <c r="D106" s="18"/>
      <c r="E106" s="43">
        <v>-29031.599999999999</v>
      </c>
      <c r="F106" s="44">
        <v>-0.10780000000000001</v>
      </c>
      <c r="G106" s="21"/>
    </row>
    <row r="107" spans="1:7" x14ac:dyDescent="0.35">
      <c r="A107" s="13"/>
      <c r="B107" s="33"/>
      <c r="C107" s="33"/>
      <c r="D107" s="14"/>
      <c r="E107" s="15"/>
      <c r="F107" s="16"/>
      <c r="G107" s="16"/>
    </row>
    <row r="108" spans="1:7" x14ac:dyDescent="0.35">
      <c r="A108" s="13"/>
      <c r="B108" s="33"/>
      <c r="C108" s="33"/>
      <c r="D108" s="14"/>
      <c r="E108" s="15"/>
      <c r="F108" s="16"/>
      <c r="G108" s="16"/>
    </row>
    <row r="109" spans="1:7" x14ac:dyDescent="0.35">
      <c r="A109" s="13"/>
      <c r="B109" s="33"/>
      <c r="C109" s="33"/>
      <c r="D109" s="14"/>
      <c r="E109" s="15"/>
      <c r="F109" s="16"/>
      <c r="G109" s="16"/>
    </row>
    <row r="110" spans="1:7" x14ac:dyDescent="0.35">
      <c r="A110" s="13"/>
      <c r="B110" s="33"/>
      <c r="C110" s="33"/>
      <c r="D110" s="14"/>
      <c r="E110" s="15"/>
      <c r="F110" s="16"/>
      <c r="G110" s="16"/>
    </row>
    <row r="111" spans="1:7" x14ac:dyDescent="0.35">
      <c r="A111" s="13"/>
      <c r="B111" s="33"/>
      <c r="C111" s="33"/>
      <c r="D111" s="14"/>
      <c r="E111" s="15"/>
      <c r="F111" s="16"/>
      <c r="G111" s="16"/>
    </row>
    <row r="112" spans="1:7" x14ac:dyDescent="0.35">
      <c r="A112" s="24" t="s">
        <v>121</v>
      </c>
      <c r="B112" s="35"/>
      <c r="C112" s="35"/>
      <c r="D112" s="25"/>
      <c r="E112" s="45">
        <v>-88092.290000000008</v>
      </c>
      <c r="F112" s="46">
        <v>-0.32705800000000002</v>
      </c>
      <c r="G112" s="21"/>
    </row>
    <row r="113" spans="1:7" x14ac:dyDescent="0.35">
      <c r="A113" s="13"/>
      <c r="B113" s="33"/>
      <c r="C113" s="33"/>
      <c r="D113" s="14"/>
      <c r="E113" s="15"/>
      <c r="F113" s="16"/>
      <c r="G113" s="16"/>
    </row>
    <row r="114" spans="1:7" x14ac:dyDescent="0.35">
      <c r="A114" s="17" t="s">
        <v>171</v>
      </c>
      <c r="B114" s="33"/>
      <c r="C114" s="33"/>
      <c r="D114" s="14"/>
      <c r="E114" s="15"/>
      <c r="F114" s="16"/>
      <c r="G114" s="16"/>
    </row>
    <row r="115" spans="1:7" x14ac:dyDescent="0.35">
      <c r="A115" s="17" t="s">
        <v>172</v>
      </c>
      <c r="B115" s="33"/>
      <c r="C115" s="33"/>
      <c r="D115" s="14"/>
      <c r="E115" s="15"/>
      <c r="F115" s="16"/>
      <c r="G115" s="16"/>
    </row>
    <row r="116" spans="1:7" x14ac:dyDescent="0.35">
      <c r="A116" s="13" t="s">
        <v>173</v>
      </c>
      <c r="B116" s="33" t="s">
        <v>174</v>
      </c>
      <c r="C116" s="33" t="s">
        <v>175</v>
      </c>
      <c r="D116" s="14">
        <v>10000000</v>
      </c>
      <c r="E116" s="15">
        <v>10134.33</v>
      </c>
      <c r="F116" s="16">
        <v>3.7627000000000001E-2</v>
      </c>
      <c r="G116" s="16">
        <v>7.1199999999999999E-2</v>
      </c>
    </row>
    <row r="117" spans="1:7" x14ac:dyDescent="0.35">
      <c r="A117" s="13" t="s">
        <v>176</v>
      </c>
      <c r="B117" s="33" t="s">
        <v>177</v>
      </c>
      <c r="C117" s="33" t="s">
        <v>175</v>
      </c>
      <c r="D117" s="14">
        <v>10000000</v>
      </c>
      <c r="E117" s="15">
        <v>10082.25</v>
      </c>
      <c r="F117" s="16">
        <v>3.7434000000000002E-2</v>
      </c>
      <c r="G117" s="16">
        <v>7.1099999999999997E-2</v>
      </c>
    </row>
    <row r="118" spans="1:7" x14ac:dyDescent="0.35">
      <c r="A118" s="13" t="s">
        <v>178</v>
      </c>
      <c r="B118" s="33" t="s">
        <v>179</v>
      </c>
      <c r="C118" s="33" t="s">
        <v>175</v>
      </c>
      <c r="D118" s="14">
        <v>7500000</v>
      </c>
      <c r="E118" s="15">
        <v>7582.99</v>
      </c>
      <c r="F118" s="16">
        <v>2.8153999999999998E-2</v>
      </c>
      <c r="G118" s="16">
        <v>7.4349999999999999E-2</v>
      </c>
    </row>
    <row r="119" spans="1:7" x14ac:dyDescent="0.35">
      <c r="A119" s="13" t="s">
        <v>180</v>
      </c>
      <c r="B119" s="33" t="s">
        <v>181</v>
      </c>
      <c r="C119" s="33" t="s">
        <v>182</v>
      </c>
      <c r="D119" s="14">
        <v>7500000</v>
      </c>
      <c r="E119" s="15">
        <v>7565.81</v>
      </c>
      <c r="F119" s="16">
        <v>2.809E-2</v>
      </c>
      <c r="G119" s="16">
        <v>7.0499999999999993E-2</v>
      </c>
    </row>
    <row r="120" spans="1:7" x14ac:dyDescent="0.35">
      <c r="A120" s="13" t="s">
        <v>183</v>
      </c>
      <c r="B120" s="33" t="s">
        <v>184</v>
      </c>
      <c r="C120" s="33" t="s">
        <v>175</v>
      </c>
      <c r="D120" s="14">
        <v>7500000</v>
      </c>
      <c r="E120" s="15">
        <v>7482.01</v>
      </c>
      <c r="F120" s="16">
        <v>2.7779000000000002E-2</v>
      </c>
      <c r="G120" s="16">
        <v>7.2749999999999995E-2</v>
      </c>
    </row>
    <row r="121" spans="1:7" x14ac:dyDescent="0.35">
      <c r="A121" s="13" t="s">
        <v>185</v>
      </c>
      <c r="B121" s="33" t="s">
        <v>186</v>
      </c>
      <c r="C121" s="33" t="s">
        <v>182</v>
      </c>
      <c r="D121" s="14">
        <v>5000000</v>
      </c>
      <c r="E121" s="15">
        <v>5053.71</v>
      </c>
      <c r="F121" s="16">
        <v>1.8762999999999998E-2</v>
      </c>
      <c r="G121" s="16">
        <v>7.2650000000000006E-2</v>
      </c>
    </row>
    <row r="122" spans="1:7" x14ac:dyDescent="0.35">
      <c r="A122" s="13" t="s">
        <v>187</v>
      </c>
      <c r="B122" s="33" t="s">
        <v>188</v>
      </c>
      <c r="C122" s="33" t="s">
        <v>175</v>
      </c>
      <c r="D122" s="14">
        <v>5000000</v>
      </c>
      <c r="E122" s="15">
        <v>5031.1899999999996</v>
      </c>
      <c r="F122" s="16">
        <v>1.8679999999999999E-2</v>
      </c>
      <c r="G122" s="16">
        <v>7.1550000000000002E-2</v>
      </c>
    </row>
    <row r="123" spans="1:7" x14ac:dyDescent="0.35">
      <c r="A123" s="13" t="s">
        <v>189</v>
      </c>
      <c r="B123" s="33" t="s">
        <v>190</v>
      </c>
      <c r="C123" s="33" t="s">
        <v>175</v>
      </c>
      <c r="D123" s="14">
        <v>5000000</v>
      </c>
      <c r="E123" s="15">
        <v>4986.18</v>
      </c>
      <c r="F123" s="16">
        <v>1.8513000000000002E-2</v>
      </c>
      <c r="G123" s="16">
        <v>7.4950000000000003E-2</v>
      </c>
    </row>
    <row r="124" spans="1:7" x14ac:dyDescent="0.35">
      <c r="A124" s="13" t="s">
        <v>191</v>
      </c>
      <c r="B124" s="33" t="s">
        <v>192</v>
      </c>
      <c r="C124" s="33" t="s">
        <v>175</v>
      </c>
      <c r="D124" s="14">
        <v>5000000</v>
      </c>
      <c r="E124" s="15">
        <v>4974.16</v>
      </c>
      <c r="F124" s="16">
        <v>1.8467999999999998E-2</v>
      </c>
      <c r="G124" s="16">
        <v>7.5078000000000006E-2</v>
      </c>
    </row>
    <row r="125" spans="1:7" x14ac:dyDescent="0.35">
      <c r="A125" s="13" t="s">
        <v>193</v>
      </c>
      <c r="B125" s="33" t="s">
        <v>194</v>
      </c>
      <c r="C125" s="33" t="s">
        <v>175</v>
      </c>
      <c r="D125" s="14">
        <v>5000000</v>
      </c>
      <c r="E125" s="15">
        <v>4973.6899999999996</v>
      </c>
      <c r="F125" s="16">
        <v>1.8466E-2</v>
      </c>
      <c r="G125" s="16">
        <v>7.5999999999999998E-2</v>
      </c>
    </row>
    <row r="126" spans="1:7" x14ac:dyDescent="0.35">
      <c r="A126" s="13" t="s">
        <v>195</v>
      </c>
      <c r="B126" s="33" t="s">
        <v>196</v>
      </c>
      <c r="C126" s="33" t="s">
        <v>175</v>
      </c>
      <c r="D126" s="14">
        <v>4500000</v>
      </c>
      <c r="E126" s="15">
        <v>4471.96</v>
      </c>
      <c r="F126" s="16">
        <v>1.6604000000000001E-2</v>
      </c>
      <c r="G126" s="16">
        <v>7.5700000000000003E-2</v>
      </c>
    </row>
    <row r="127" spans="1:7" x14ac:dyDescent="0.35">
      <c r="A127" s="13" t="s">
        <v>197</v>
      </c>
      <c r="B127" s="33" t="s">
        <v>198</v>
      </c>
      <c r="C127" s="33" t="s">
        <v>175</v>
      </c>
      <c r="D127" s="14">
        <v>3500000</v>
      </c>
      <c r="E127" s="15">
        <v>3506.05</v>
      </c>
      <c r="F127" s="16">
        <v>1.3017000000000001E-2</v>
      </c>
      <c r="G127" s="16">
        <v>7.6149999999999995E-2</v>
      </c>
    </row>
    <row r="128" spans="1:7" x14ac:dyDescent="0.35">
      <c r="A128" s="13" t="s">
        <v>199</v>
      </c>
      <c r="B128" s="33" t="s">
        <v>200</v>
      </c>
      <c r="C128" s="33" t="s">
        <v>182</v>
      </c>
      <c r="D128" s="14">
        <v>3000000</v>
      </c>
      <c r="E128" s="15">
        <v>3027.29</v>
      </c>
      <c r="F128" s="16">
        <v>1.124E-2</v>
      </c>
      <c r="G128" s="16">
        <v>7.3449E-2</v>
      </c>
    </row>
    <row r="129" spans="1:7" x14ac:dyDescent="0.35">
      <c r="A129" s="13" t="s">
        <v>201</v>
      </c>
      <c r="B129" s="33" t="s">
        <v>202</v>
      </c>
      <c r="C129" s="33" t="s">
        <v>175</v>
      </c>
      <c r="D129" s="14">
        <v>3000000</v>
      </c>
      <c r="E129" s="15">
        <v>3025.73</v>
      </c>
      <c r="F129" s="16">
        <v>1.1233999999999999E-2</v>
      </c>
      <c r="G129" s="16">
        <v>7.0508000000000001E-2</v>
      </c>
    </row>
    <row r="130" spans="1:7" x14ac:dyDescent="0.35">
      <c r="A130" s="13" t="s">
        <v>203</v>
      </c>
      <c r="B130" s="33" t="s">
        <v>204</v>
      </c>
      <c r="C130" s="33" t="s">
        <v>175</v>
      </c>
      <c r="D130" s="14">
        <v>2500000</v>
      </c>
      <c r="E130" s="15">
        <v>2590.54</v>
      </c>
      <c r="F130" s="16">
        <v>9.6179999999999998E-3</v>
      </c>
      <c r="G130" s="16">
        <v>6.9800000000000001E-2</v>
      </c>
    </row>
    <row r="131" spans="1:7" x14ac:dyDescent="0.35">
      <c r="A131" s="13" t="s">
        <v>205</v>
      </c>
      <c r="B131" s="33" t="s">
        <v>206</v>
      </c>
      <c r="C131" s="33" t="s">
        <v>175</v>
      </c>
      <c r="D131" s="14">
        <v>2500000</v>
      </c>
      <c r="E131" s="15">
        <v>2535.98</v>
      </c>
      <c r="F131" s="16">
        <v>9.4160000000000008E-3</v>
      </c>
      <c r="G131" s="16">
        <v>7.3499999999999996E-2</v>
      </c>
    </row>
    <row r="132" spans="1:7" x14ac:dyDescent="0.35">
      <c r="A132" s="13" t="s">
        <v>207</v>
      </c>
      <c r="B132" s="33" t="s">
        <v>208</v>
      </c>
      <c r="C132" s="33" t="s">
        <v>182</v>
      </c>
      <c r="D132" s="14">
        <v>2500000</v>
      </c>
      <c r="E132" s="15">
        <v>2529.4699999999998</v>
      </c>
      <c r="F132" s="16">
        <v>9.391E-3</v>
      </c>
      <c r="G132" s="16">
        <v>7.2749999999999995E-2</v>
      </c>
    </row>
    <row r="133" spans="1:7" x14ac:dyDescent="0.35">
      <c r="A133" s="13" t="s">
        <v>209</v>
      </c>
      <c r="B133" s="33" t="s">
        <v>210</v>
      </c>
      <c r="C133" s="33" t="s">
        <v>175</v>
      </c>
      <c r="D133" s="14">
        <v>2500000</v>
      </c>
      <c r="E133" s="15">
        <v>2522.5700000000002</v>
      </c>
      <c r="F133" s="16">
        <v>9.3659999999999993E-3</v>
      </c>
      <c r="G133" s="16">
        <v>7.1530999999999997E-2</v>
      </c>
    </row>
    <row r="134" spans="1:7" x14ac:dyDescent="0.35">
      <c r="A134" s="13" t="s">
        <v>211</v>
      </c>
      <c r="B134" s="33" t="s">
        <v>212</v>
      </c>
      <c r="C134" s="33" t="s">
        <v>175</v>
      </c>
      <c r="D134" s="14">
        <v>2500000</v>
      </c>
      <c r="E134" s="15">
        <v>2519.5</v>
      </c>
      <c r="F134" s="16">
        <v>9.3539999999999995E-3</v>
      </c>
      <c r="G134" s="16">
        <v>7.0505999999999999E-2</v>
      </c>
    </row>
    <row r="135" spans="1:7" x14ac:dyDescent="0.35">
      <c r="A135" s="13" t="s">
        <v>213</v>
      </c>
      <c r="B135" s="33" t="s">
        <v>214</v>
      </c>
      <c r="C135" s="33" t="s">
        <v>175</v>
      </c>
      <c r="D135" s="14">
        <v>2500000</v>
      </c>
      <c r="E135" s="15">
        <v>2505.84</v>
      </c>
      <c r="F135" s="16">
        <v>9.3039999999999998E-3</v>
      </c>
      <c r="G135" s="16">
        <v>7.4349999999999999E-2</v>
      </c>
    </row>
    <row r="136" spans="1:7" x14ac:dyDescent="0.35">
      <c r="A136" s="13" t="s">
        <v>215</v>
      </c>
      <c r="B136" s="33" t="s">
        <v>216</v>
      </c>
      <c r="C136" s="33" t="s">
        <v>175</v>
      </c>
      <c r="D136" s="14">
        <v>2500000</v>
      </c>
      <c r="E136" s="15">
        <v>2490.5500000000002</v>
      </c>
      <c r="F136" s="16">
        <v>9.247E-3</v>
      </c>
      <c r="G136" s="16">
        <v>7.1249999999999994E-2</v>
      </c>
    </row>
    <row r="137" spans="1:7" x14ac:dyDescent="0.35">
      <c r="A137" s="13" t="s">
        <v>217</v>
      </c>
      <c r="B137" s="33" t="s">
        <v>218</v>
      </c>
      <c r="C137" s="33" t="s">
        <v>175</v>
      </c>
      <c r="D137" s="14">
        <v>2500000</v>
      </c>
      <c r="E137" s="15">
        <v>2489.67</v>
      </c>
      <c r="F137" s="16">
        <v>9.2440000000000005E-3</v>
      </c>
      <c r="G137" s="16">
        <v>7.4900999999999995E-2</v>
      </c>
    </row>
    <row r="138" spans="1:7" x14ac:dyDescent="0.35">
      <c r="A138" s="13" t="s">
        <v>219</v>
      </c>
      <c r="B138" s="33" t="s">
        <v>220</v>
      </c>
      <c r="C138" s="33" t="s">
        <v>182</v>
      </c>
      <c r="D138" s="14">
        <v>1500000</v>
      </c>
      <c r="E138" s="15">
        <v>1516.99</v>
      </c>
      <c r="F138" s="16">
        <v>5.6319999999999999E-3</v>
      </c>
      <c r="G138" s="16">
        <v>7.3449E-2</v>
      </c>
    </row>
    <row r="139" spans="1:7" x14ac:dyDescent="0.35">
      <c r="A139" s="13" t="s">
        <v>221</v>
      </c>
      <c r="B139" s="33" t="s">
        <v>222</v>
      </c>
      <c r="C139" s="33" t="s">
        <v>175</v>
      </c>
      <c r="D139" s="14">
        <v>1500000</v>
      </c>
      <c r="E139" s="15">
        <v>1513.15</v>
      </c>
      <c r="F139" s="16">
        <v>5.6179999999999997E-3</v>
      </c>
      <c r="G139" s="16">
        <v>6.9528999999999994E-2</v>
      </c>
    </row>
    <row r="140" spans="1:7" x14ac:dyDescent="0.35">
      <c r="A140" s="13" t="s">
        <v>223</v>
      </c>
      <c r="B140" s="33" t="s">
        <v>224</v>
      </c>
      <c r="C140" s="33" t="s">
        <v>175</v>
      </c>
      <c r="D140" s="14">
        <v>500000</v>
      </c>
      <c r="E140" s="15">
        <v>501.09</v>
      </c>
      <c r="F140" s="16">
        <v>1.8600000000000001E-3</v>
      </c>
      <c r="G140" s="16">
        <v>7.3813000000000004E-2</v>
      </c>
    </row>
    <row r="141" spans="1:7" x14ac:dyDescent="0.35">
      <c r="A141" s="13" t="s">
        <v>225</v>
      </c>
      <c r="B141" s="33" t="s">
        <v>226</v>
      </c>
      <c r="C141" s="33" t="s">
        <v>182</v>
      </c>
      <c r="D141" s="14">
        <v>500000</v>
      </c>
      <c r="E141" s="15">
        <v>500.82</v>
      </c>
      <c r="F141" s="16">
        <v>1.859E-3</v>
      </c>
      <c r="G141" s="16">
        <v>7.4848999999999999E-2</v>
      </c>
    </row>
    <row r="142" spans="1:7" x14ac:dyDescent="0.35">
      <c r="A142" s="13" t="s">
        <v>227</v>
      </c>
      <c r="B142" s="33" t="s">
        <v>228</v>
      </c>
      <c r="C142" s="33" t="s">
        <v>175</v>
      </c>
      <c r="D142" s="14">
        <v>500000</v>
      </c>
      <c r="E142" s="15">
        <v>500.63</v>
      </c>
      <c r="F142" s="16">
        <v>1.859E-3</v>
      </c>
      <c r="G142" s="16">
        <v>7.2862999999999997E-2</v>
      </c>
    </row>
    <row r="143" spans="1:7" x14ac:dyDescent="0.35">
      <c r="A143" s="13" t="s">
        <v>229</v>
      </c>
      <c r="B143" s="33" t="s">
        <v>230</v>
      </c>
      <c r="C143" s="33" t="s">
        <v>175</v>
      </c>
      <c r="D143" s="14">
        <v>500000</v>
      </c>
      <c r="E143" s="15">
        <v>496.69</v>
      </c>
      <c r="F143" s="16">
        <v>1.8439999999999999E-3</v>
      </c>
      <c r="G143" s="16">
        <v>7.4248999999999996E-2</v>
      </c>
    </row>
    <row r="144" spans="1:7" x14ac:dyDescent="0.35">
      <c r="A144" s="13" t="s">
        <v>231</v>
      </c>
      <c r="B144" s="33" t="s">
        <v>232</v>
      </c>
      <c r="C144" s="33" t="s">
        <v>175</v>
      </c>
      <c r="D144" s="14">
        <v>200000</v>
      </c>
      <c r="E144" s="15">
        <v>201.66</v>
      </c>
      <c r="F144" s="16">
        <v>7.4899999999999999E-4</v>
      </c>
      <c r="G144" s="16">
        <v>7.145E-2</v>
      </c>
    </row>
    <row r="145" spans="1:7" x14ac:dyDescent="0.35">
      <c r="A145" s="13" t="s">
        <v>233</v>
      </c>
      <c r="B145" s="33" t="s">
        <v>234</v>
      </c>
      <c r="C145" s="33" t="s">
        <v>175</v>
      </c>
      <c r="D145" s="14">
        <v>200000</v>
      </c>
      <c r="E145" s="15">
        <v>201.38</v>
      </c>
      <c r="F145" s="16">
        <v>7.4799999999999997E-4</v>
      </c>
      <c r="G145" s="16">
        <v>7.2650000000000006E-2</v>
      </c>
    </row>
    <row r="146" spans="1:7" x14ac:dyDescent="0.35">
      <c r="A146" s="17" t="s">
        <v>120</v>
      </c>
      <c r="B146" s="34"/>
      <c r="C146" s="34"/>
      <c r="D146" s="18"/>
      <c r="E146" s="37">
        <v>107513.88</v>
      </c>
      <c r="F146" s="38">
        <v>0.39916299999999999</v>
      </c>
      <c r="G146" s="21"/>
    </row>
    <row r="147" spans="1:7" x14ac:dyDescent="0.35">
      <c r="A147" s="13"/>
      <c r="B147" s="33"/>
      <c r="C147" s="33"/>
      <c r="D147" s="14"/>
      <c r="E147" s="15"/>
      <c r="F147" s="16"/>
      <c r="G147" s="16"/>
    </row>
    <row r="148" spans="1:7" x14ac:dyDescent="0.35">
      <c r="A148" s="17" t="s">
        <v>235</v>
      </c>
      <c r="B148" s="33"/>
      <c r="C148" s="33"/>
      <c r="D148" s="14"/>
      <c r="E148" s="15"/>
      <c r="F148" s="16"/>
      <c r="G148" s="16"/>
    </row>
    <row r="149" spans="1:7" x14ac:dyDescent="0.35">
      <c r="A149" s="13" t="s">
        <v>236</v>
      </c>
      <c r="B149" s="33" t="s">
        <v>237</v>
      </c>
      <c r="C149" s="33" t="s">
        <v>238</v>
      </c>
      <c r="D149" s="14">
        <v>6500000</v>
      </c>
      <c r="E149" s="15">
        <v>6647.86</v>
      </c>
      <c r="F149" s="16">
        <v>2.4681999999999999E-2</v>
      </c>
      <c r="G149" s="16">
        <v>5.6131E-2</v>
      </c>
    </row>
    <row r="150" spans="1:7" x14ac:dyDescent="0.35">
      <c r="A150" s="13" t="s">
        <v>239</v>
      </c>
      <c r="B150" s="33" t="s">
        <v>240</v>
      </c>
      <c r="C150" s="33" t="s">
        <v>238</v>
      </c>
      <c r="D150" s="14">
        <v>5000000</v>
      </c>
      <c r="E150" s="15">
        <v>5189.08</v>
      </c>
      <c r="F150" s="16">
        <v>1.9265999999999998E-2</v>
      </c>
      <c r="G150" s="16">
        <v>6.6785999999999998E-2</v>
      </c>
    </row>
    <row r="151" spans="1:7" x14ac:dyDescent="0.35">
      <c r="A151" s="13" t="s">
        <v>241</v>
      </c>
      <c r="B151" s="33" t="s">
        <v>242</v>
      </c>
      <c r="C151" s="33" t="s">
        <v>238</v>
      </c>
      <c r="D151" s="14">
        <v>4500000</v>
      </c>
      <c r="E151" s="15">
        <v>4622.18</v>
      </c>
      <c r="F151" s="16">
        <v>1.7160999999999999E-2</v>
      </c>
      <c r="G151" s="16">
        <v>5.7515999999999998E-2</v>
      </c>
    </row>
    <row r="152" spans="1:7" x14ac:dyDescent="0.35">
      <c r="A152" s="13" t="s">
        <v>243</v>
      </c>
      <c r="B152" s="33" t="s">
        <v>244</v>
      </c>
      <c r="C152" s="33" t="s">
        <v>238</v>
      </c>
      <c r="D152" s="14">
        <v>2500000</v>
      </c>
      <c r="E152" s="15">
        <v>2510.9899999999998</v>
      </c>
      <c r="F152" s="16">
        <v>9.3229999999999997E-3</v>
      </c>
      <c r="G152" s="16">
        <v>6.5508999999999998E-2</v>
      </c>
    </row>
    <row r="153" spans="1:7" x14ac:dyDescent="0.35">
      <c r="A153" s="13" t="s">
        <v>245</v>
      </c>
      <c r="B153" s="33" t="s">
        <v>246</v>
      </c>
      <c r="C153" s="33" t="s">
        <v>238</v>
      </c>
      <c r="D153" s="14">
        <v>100000</v>
      </c>
      <c r="E153" s="15">
        <v>103.29</v>
      </c>
      <c r="F153" s="16">
        <v>3.8299999999999999E-4</v>
      </c>
      <c r="G153" s="16">
        <v>6.0172000000000003E-2</v>
      </c>
    </row>
    <row r="154" spans="1:7" x14ac:dyDescent="0.35">
      <c r="A154" s="17" t="s">
        <v>120</v>
      </c>
      <c r="B154" s="34"/>
      <c r="C154" s="34"/>
      <c r="D154" s="18"/>
      <c r="E154" s="37">
        <v>19073.400000000001</v>
      </c>
      <c r="F154" s="38">
        <v>7.0815000000000003E-2</v>
      </c>
      <c r="G154" s="21"/>
    </row>
    <row r="155" spans="1:7" x14ac:dyDescent="0.35">
      <c r="A155" s="13"/>
      <c r="B155" s="33"/>
      <c r="C155" s="33"/>
      <c r="D155" s="14"/>
      <c r="E155" s="15"/>
      <c r="F155" s="16"/>
      <c r="G155" s="16"/>
    </row>
    <row r="156" spans="1:7" x14ac:dyDescent="0.35">
      <c r="A156" s="17" t="s">
        <v>247</v>
      </c>
      <c r="B156" s="33"/>
      <c r="C156" s="33"/>
      <c r="D156" s="14"/>
      <c r="E156" s="15"/>
      <c r="F156" s="16"/>
      <c r="G156" s="16"/>
    </row>
    <row r="157" spans="1:7" x14ac:dyDescent="0.35">
      <c r="A157" s="17" t="s">
        <v>120</v>
      </c>
      <c r="B157" s="33"/>
      <c r="C157" s="33"/>
      <c r="D157" s="14"/>
      <c r="E157" s="39" t="s">
        <v>248</v>
      </c>
      <c r="F157" s="40" t="s">
        <v>248</v>
      </c>
      <c r="G157" s="16"/>
    </row>
    <row r="158" spans="1:7" x14ac:dyDescent="0.35">
      <c r="A158" s="13"/>
      <c r="B158" s="33"/>
      <c r="C158" s="33"/>
      <c r="D158" s="14"/>
      <c r="E158" s="15"/>
      <c r="F158" s="16"/>
      <c r="G158" s="16"/>
    </row>
    <row r="159" spans="1:7" x14ac:dyDescent="0.35">
      <c r="A159" s="17" t="s">
        <v>249</v>
      </c>
      <c r="B159" s="33"/>
      <c r="C159" s="33"/>
      <c r="D159" s="14"/>
      <c r="E159" s="15"/>
      <c r="F159" s="16"/>
      <c r="G159" s="16"/>
    </row>
    <row r="160" spans="1:7" x14ac:dyDescent="0.35">
      <c r="A160" s="17" t="s">
        <v>120</v>
      </c>
      <c r="B160" s="33"/>
      <c r="C160" s="33"/>
      <c r="D160" s="14"/>
      <c r="E160" s="39" t="s">
        <v>248</v>
      </c>
      <c r="F160" s="40" t="s">
        <v>248</v>
      </c>
      <c r="G160" s="16"/>
    </row>
    <row r="161" spans="1:7" x14ac:dyDescent="0.35">
      <c r="A161" s="13"/>
      <c r="B161" s="33"/>
      <c r="C161" s="33"/>
      <c r="D161" s="14"/>
      <c r="E161" s="15"/>
      <c r="F161" s="16"/>
      <c r="G161" s="16"/>
    </row>
    <row r="162" spans="1:7" x14ac:dyDescent="0.35">
      <c r="A162" s="24" t="s">
        <v>121</v>
      </c>
      <c r="B162" s="35"/>
      <c r="C162" s="35"/>
      <c r="D162" s="25"/>
      <c r="E162" s="19">
        <v>126587.28</v>
      </c>
      <c r="F162" s="20">
        <v>0.46999400000000002</v>
      </c>
      <c r="G162" s="21"/>
    </row>
    <row r="163" spans="1:7" x14ac:dyDescent="0.35">
      <c r="A163" s="13"/>
      <c r="B163" s="33"/>
      <c r="C163" s="33"/>
      <c r="D163" s="14"/>
      <c r="E163" s="15"/>
      <c r="F163" s="16"/>
      <c r="G163" s="16"/>
    </row>
    <row r="164" spans="1:7" x14ac:dyDescent="0.35">
      <c r="A164" s="13"/>
      <c r="B164" s="33"/>
      <c r="C164" s="33"/>
      <c r="D164" s="14"/>
      <c r="E164" s="15"/>
      <c r="F164" s="16"/>
      <c r="G164" s="16"/>
    </row>
    <row r="165" spans="1:7" x14ac:dyDescent="0.35">
      <c r="A165" s="17" t="s">
        <v>250</v>
      </c>
      <c r="B165" s="34"/>
      <c r="C165" s="34"/>
      <c r="D165" s="18"/>
      <c r="E165" s="41"/>
      <c r="F165" s="21"/>
      <c r="G165" s="21"/>
    </row>
    <row r="166" spans="1:7" x14ac:dyDescent="0.35">
      <c r="A166" s="17" t="s">
        <v>251</v>
      </c>
      <c r="B166" s="34"/>
      <c r="C166" s="34"/>
      <c r="D166" s="18"/>
      <c r="E166" s="41"/>
      <c r="F166" s="21"/>
      <c r="G166" s="21"/>
    </row>
    <row r="167" spans="1:7" x14ac:dyDescent="0.35">
      <c r="A167" s="13" t="s">
        <v>252</v>
      </c>
      <c r="B167" s="33" t="s">
        <v>253</v>
      </c>
      <c r="C167" s="33"/>
      <c r="D167" s="14">
        <v>4740</v>
      </c>
      <c r="E167" s="15">
        <v>7516.9290000000001</v>
      </c>
      <c r="F167" s="16">
        <f>E167/E188</f>
        <v>2.7908961200237014E-2</v>
      </c>
      <c r="G167" s="16"/>
    </row>
    <row r="168" spans="1:7" x14ac:dyDescent="0.35">
      <c r="A168" s="17" t="s">
        <v>254</v>
      </c>
      <c r="B168" s="34"/>
      <c r="C168" s="34"/>
      <c r="D168" s="18"/>
      <c r="E168" s="41"/>
      <c r="F168" s="21"/>
      <c r="G168" s="21"/>
    </row>
    <row r="169" spans="1:7" x14ac:dyDescent="0.35">
      <c r="A169" s="13" t="s">
        <v>255</v>
      </c>
      <c r="B169" s="33" t="s">
        <v>256</v>
      </c>
      <c r="C169" s="33"/>
      <c r="D169" s="61">
        <v>7740</v>
      </c>
      <c r="E169" s="15">
        <v>20598.229800000001</v>
      </c>
      <c r="F169" s="16">
        <f>E169/E188</f>
        <v>7.647740138050603E-2</v>
      </c>
      <c r="G169" s="16"/>
    </row>
    <row r="170" spans="1:7" x14ac:dyDescent="0.35">
      <c r="A170" s="17" t="s">
        <v>120</v>
      </c>
      <c r="B170" s="34"/>
      <c r="C170" s="34"/>
      <c r="D170" s="18"/>
      <c r="E170" s="37">
        <f>E169+E167</f>
        <v>28115.158800000001</v>
      </c>
      <c r="F170" s="38">
        <f>F169+F167</f>
        <v>0.10438636258074305</v>
      </c>
      <c r="G170" s="16"/>
    </row>
    <row r="171" spans="1:7" x14ac:dyDescent="0.35">
      <c r="A171" s="62" t="s">
        <v>121</v>
      </c>
      <c r="B171" s="63"/>
      <c r="C171" s="63"/>
      <c r="D171" s="64"/>
      <c r="E171" s="37">
        <v>28115.158800000001</v>
      </c>
      <c r="F171" s="38">
        <v>0.10438636258074301</v>
      </c>
      <c r="G171" s="21"/>
    </row>
    <row r="172" spans="1:7" x14ac:dyDescent="0.35">
      <c r="A172" s="13"/>
      <c r="B172" s="33"/>
      <c r="C172" s="33"/>
      <c r="D172" s="14"/>
      <c r="E172" s="15"/>
      <c r="F172" s="16"/>
      <c r="G172" s="16"/>
    </row>
    <row r="173" spans="1:7" x14ac:dyDescent="0.35">
      <c r="A173" s="13"/>
      <c r="B173" s="33"/>
      <c r="C173" s="33"/>
      <c r="D173" s="14"/>
      <c r="E173" s="15"/>
      <c r="F173" s="16"/>
      <c r="G173" s="16"/>
    </row>
    <row r="174" spans="1:7" x14ac:dyDescent="0.35">
      <c r="A174" s="13"/>
      <c r="B174" s="33"/>
      <c r="C174" s="33"/>
      <c r="D174" s="14"/>
      <c r="E174" s="15"/>
      <c r="F174" s="16"/>
      <c r="G174" s="16"/>
    </row>
    <row r="175" spans="1:7" x14ac:dyDescent="0.35">
      <c r="A175" s="17" t="s">
        <v>257</v>
      </c>
      <c r="B175" s="33"/>
      <c r="C175" s="33"/>
      <c r="D175" s="14"/>
      <c r="E175" s="15"/>
      <c r="F175" s="16"/>
      <c r="G175" s="16"/>
    </row>
    <row r="176" spans="1:7" x14ac:dyDescent="0.35">
      <c r="A176" s="13" t="s">
        <v>258</v>
      </c>
      <c r="B176" s="33" t="s">
        <v>259</v>
      </c>
      <c r="C176" s="33"/>
      <c r="D176" s="14">
        <v>19035051.668000001</v>
      </c>
      <c r="E176" s="15">
        <v>2065.65</v>
      </c>
      <c r="F176" s="16">
        <v>7.6689999999999996E-3</v>
      </c>
      <c r="G176" s="16"/>
    </row>
    <row r="177" spans="1:9" x14ac:dyDescent="0.35">
      <c r="A177" s="13" t="s">
        <v>260</v>
      </c>
      <c r="B177" s="33" t="s">
        <v>261</v>
      </c>
      <c r="C177" s="33"/>
      <c r="D177" s="14">
        <v>16055388.784</v>
      </c>
      <c r="E177" s="15">
        <v>1772.84</v>
      </c>
      <c r="F177" s="16">
        <v>6.5820000000000002E-3</v>
      </c>
      <c r="G177" s="16"/>
    </row>
    <row r="178" spans="1:9" x14ac:dyDescent="0.35">
      <c r="A178" s="13"/>
      <c r="B178" s="33"/>
      <c r="C178" s="33"/>
      <c r="D178" s="14"/>
      <c r="E178" s="15"/>
      <c r="F178" s="16"/>
      <c r="G178" s="16"/>
    </row>
    <row r="179" spans="1:9" x14ac:dyDescent="0.35">
      <c r="A179" s="24" t="s">
        <v>121</v>
      </c>
      <c r="B179" s="35"/>
      <c r="C179" s="35"/>
      <c r="D179" s="25"/>
      <c r="E179" s="19">
        <v>3838.49</v>
      </c>
      <c r="F179" s="20">
        <v>1.4252000000000001E-2</v>
      </c>
      <c r="G179" s="21"/>
    </row>
    <row r="180" spans="1:9" x14ac:dyDescent="0.35">
      <c r="A180" s="13"/>
      <c r="B180" s="33"/>
      <c r="C180" s="33"/>
      <c r="D180" s="14"/>
      <c r="E180" s="15"/>
      <c r="F180" s="16"/>
      <c r="G180" s="16"/>
    </row>
    <row r="181" spans="1:9" x14ac:dyDescent="0.35">
      <c r="A181" s="17" t="s">
        <v>262</v>
      </c>
      <c r="B181" s="33"/>
      <c r="C181" s="33"/>
      <c r="D181" s="14"/>
      <c r="E181" s="15"/>
      <c r="F181" s="16"/>
      <c r="G181" s="16"/>
    </row>
    <row r="182" spans="1:9" x14ac:dyDescent="0.35">
      <c r="A182" s="13" t="s">
        <v>263</v>
      </c>
      <c r="B182" s="33"/>
      <c r="C182" s="33"/>
      <c r="D182" s="14"/>
      <c r="E182" s="15">
        <v>31689.16</v>
      </c>
      <c r="F182" s="16">
        <v>0.117656</v>
      </c>
      <c r="G182" s="16">
        <v>4.9306000000000003E-2</v>
      </c>
    </row>
    <row r="183" spans="1:9" x14ac:dyDescent="0.35">
      <c r="A183" s="17" t="s">
        <v>120</v>
      </c>
      <c r="B183" s="34"/>
      <c r="C183" s="34"/>
      <c r="D183" s="18"/>
      <c r="E183" s="37">
        <v>31689.16</v>
      </c>
      <c r="F183" s="38">
        <v>0.117655</v>
      </c>
      <c r="G183" s="21"/>
    </row>
    <row r="184" spans="1:9" x14ac:dyDescent="0.35">
      <c r="A184" s="13"/>
      <c r="B184" s="33"/>
      <c r="C184" s="33"/>
      <c r="D184" s="14"/>
      <c r="E184" s="15"/>
      <c r="F184" s="16"/>
      <c r="G184" s="16"/>
    </row>
    <row r="185" spans="1:9" x14ac:dyDescent="0.35">
      <c r="A185" s="24" t="s">
        <v>121</v>
      </c>
      <c r="B185" s="35"/>
      <c r="C185" s="35"/>
      <c r="D185" s="25"/>
      <c r="E185" s="19">
        <v>31689.16</v>
      </c>
      <c r="F185" s="20">
        <v>0.117656</v>
      </c>
      <c r="G185" s="21"/>
    </row>
    <row r="186" spans="1:9" x14ac:dyDescent="0.35">
      <c r="A186" s="13" t="s">
        <v>264</v>
      </c>
      <c r="B186" s="33"/>
      <c r="C186" s="33"/>
      <c r="D186" s="14"/>
      <c r="E186" s="15">
        <v>4483.9302005599993</v>
      </c>
      <c r="F186" s="16">
        <v>1.6648E-2</v>
      </c>
      <c r="G186" s="16"/>
      <c r="I186" s="65"/>
    </row>
    <row r="187" spans="1:9" x14ac:dyDescent="0.35">
      <c r="A187" s="13" t="s">
        <v>265</v>
      </c>
      <c r="B187" s="33"/>
      <c r="C187" s="33"/>
      <c r="D187" s="14"/>
      <c r="E187" s="15">
        <v>15863.80099943998</v>
      </c>
      <c r="F187" s="16">
        <f>E187/E188</f>
        <v>5.8899346605728424E-2</v>
      </c>
      <c r="G187" s="16">
        <v>4.9306000000000003E-2</v>
      </c>
    </row>
    <row r="188" spans="1:9" x14ac:dyDescent="0.35">
      <c r="A188" s="28" t="s">
        <v>266</v>
      </c>
      <c r="B188" s="36"/>
      <c r="C188" s="36"/>
      <c r="D188" s="29"/>
      <c r="E188" s="30">
        <v>269337.46999999997</v>
      </c>
      <c r="F188" s="31">
        <v>1</v>
      </c>
      <c r="G188" s="31"/>
    </row>
    <row r="190" spans="1:9" x14ac:dyDescent="0.35">
      <c r="A190" s="1" t="s">
        <v>267</v>
      </c>
      <c r="E190" s="65"/>
      <c r="F190" s="2"/>
    </row>
    <row r="191" spans="1:9" x14ac:dyDescent="0.35">
      <c r="A191" s="1" t="s">
        <v>268</v>
      </c>
    </row>
    <row r="192" spans="1:9" x14ac:dyDescent="0.35">
      <c r="E192" s="65"/>
      <c r="F192" s="2"/>
    </row>
    <row r="193" spans="1:3" x14ac:dyDescent="0.35">
      <c r="A193" s="1" t="s">
        <v>269</v>
      </c>
    </row>
    <row r="194" spans="1:3" ht="29" customHeight="1" x14ac:dyDescent="0.35">
      <c r="A194" s="48" t="s">
        <v>270</v>
      </c>
      <c r="B194" s="3" t="s">
        <v>248</v>
      </c>
    </row>
    <row r="195" spans="1:3" x14ac:dyDescent="0.35">
      <c r="A195" t="s">
        <v>271</v>
      </c>
    </row>
    <row r="196" spans="1:3" x14ac:dyDescent="0.35">
      <c r="A196" t="s">
        <v>272</v>
      </c>
      <c r="B196" t="s">
        <v>273</v>
      </c>
      <c r="C196" t="s">
        <v>273</v>
      </c>
    </row>
    <row r="197" spans="1:3" x14ac:dyDescent="0.35">
      <c r="B197" s="68">
        <v>46052</v>
      </c>
      <c r="C197" s="68">
        <v>46080</v>
      </c>
    </row>
    <row r="198" spans="1:3" x14ac:dyDescent="0.35">
      <c r="A198" t="s">
        <v>274</v>
      </c>
      <c r="B198">
        <v>11.979799999999999</v>
      </c>
      <c r="C198">
        <v>12.221399999999999</v>
      </c>
    </row>
    <row r="199" spans="1:3" x14ac:dyDescent="0.35">
      <c r="A199" t="s">
        <v>275</v>
      </c>
      <c r="B199">
        <v>11.979799999999999</v>
      </c>
      <c r="C199">
        <v>12.221399999999999</v>
      </c>
    </row>
    <row r="200" spans="1:3" x14ac:dyDescent="0.35">
      <c r="A200" t="s">
        <v>276</v>
      </c>
      <c r="B200">
        <v>11.879899999999999</v>
      </c>
      <c r="C200">
        <v>12.116300000000001</v>
      </c>
    </row>
    <row r="201" spans="1:3" x14ac:dyDescent="0.35">
      <c r="A201" t="s">
        <v>277</v>
      </c>
      <c r="B201">
        <v>11.879899999999999</v>
      </c>
      <c r="C201">
        <v>12.116300000000001</v>
      </c>
    </row>
    <row r="203" spans="1:3" x14ac:dyDescent="0.35">
      <c r="A203" t="s">
        <v>278</v>
      </c>
      <c r="B203" s="3" t="s">
        <v>248</v>
      </c>
    </row>
    <row r="204" spans="1:3" x14ac:dyDescent="0.35">
      <c r="A204" t="s">
        <v>279</v>
      </c>
      <c r="B204" s="3" t="s">
        <v>248</v>
      </c>
    </row>
    <row r="205" spans="1:3" ht="58" customHeight="1" x14ac:dyDescent="0.35">
      <c r="A205" s="48" t="s">
        <v>280</v>
      </c>
      <c r="B205" s="3" t="s">
        <v>248</v>
      </c>
    </row>
    <row r="206" spans="1:3" ht="43.5" customHeight="1" x14ac:dyDescent="0.35">
      <c r="A206" s="48" t="s">
        <v>281</v>
      </c>
      <c r="B206" s="3" t="s">
        <v>248</v>
      </c>
    </row>
    <row r="207" spans="1:3" x14ac:dyDescent="0.35">
      <c r="A207" t="s">
        <v>282</v>
      </c>
      <c r="B207" s="50">
        <f>B223</f>
        <v>1.7305210408993781</v>
      </c>
    </row>
    <row r="208" spans="1:3" x14ac:dyDescent="0.35">
      <c r="A208" t="s">
        <v>283</v>
      </c>
      <c r="B208" s="50">
        <v>5.7103000000000002</v>
      </c>
    </row>
    <row r="209" spans="1:2" ht="72.5" customHeight="1" x14ac:dyDescent="0.35">
      <c r="A209" s="48" t="s">
        <v>284</v>
      </c>
      <c r="B209" s="3">
        <v>11284.15</v>
      </c>
    </row>
    <row r="210" spans="1:2" x14ac:dyDescent="0.35">
      <c r="B210" s="3"/>
    </row>
    <row r="211" spans="1:2" ht="58" customHeight="1" x14ac:dyDescent="0.35">
      <c r="A211" s="48" t="s">
        <v>285</v>
      </c>
      <c r="B211" s="3" t="s">
        <v>248</v>
      </c>
    </row>
    <row r="212" spans="1:2" ht="58" customHeight="1" x14ac:dyDescent="0.35">
      <c r="A212" s="48" t="s">
        <v>286</v>
      </c>
      <c r="B212" t="s">
        <v>248</v>
      </c>
    </row>
    <row r="213" spans="1:2" ht="43.5" customHeight="1" x14ac:dyDescent="0.35">
      <c r="A213" s="48" t="s">
        <v>287</v>
      </c>
      <c r="B213" s="3" t="s">
        <v>248</v>
      </c>
    </row>
    <row r="214" spans="1:2" ht="43.5" customHeight="1" x14ac:dyDescent="0.35">
      <c r="A214" s="48" t="s">
        <v>288</v>
      </c>
      <c r="B214" s="3" t="s">
        <v>248</v>
      </c>
    </row>
    <row r="216" spans="1:2" x14ac:dyDescent="0.35">
      <c r="A216" t="s">
        <v>289</v>
      </c>
    </row>
    <row r="217" spans="1:2" x14ac:dyDescent="0.35">
      <c r="A217" s="52" t="s">
        <v>290</v>
      </c>
      <c r="B217" s="52" t="s">
        <v>291</v>
      </c>
    </row>
    <row r="218" spans="1:2" x14ac:dyDescent="0.35">
      <c r="A218" s="52" t="s">
        <v>292</v>
      </c>
      <c r="B218" s="52" t="s">
        <v>293</v>
      </c>
    </row>
    <row r="219" spans="1:2" x14ac:dyDescent="0.35">
      <c r="A219" s="52"/>
      <c r="B219" s="52"/>
    </row>
    <row r="220" spans="1:2" x14ac:dyDescent="0.35">
      <c r="A220" s="52" t="s">
        <v>294</v>
      </c>
      <c r="B220" s="53">
        <v>6.68845737611462</v>
      </c>
    </row>
    <row r="221" spans="1:2" x14ac:dyDescent="0.35">
      <c r="A221" s="52"/>
      <c r="B221" s="52"/>
    </row>
    <row r="222" spans="1:2" x14ac:dyDescent="0.35">
      <c r="A222" s="52" t="s">
        <v>295</v>
      </c>
      <c r="B222" s="54">
        <v>1.5679000000000001</v>
      </c>
    </row>
    <row r="223" spans="1:2" x14ac:dyDescent="0.35">
      <c r="A223" s="52" t="s">
        <v>296</v>
      </c>
      <c r="B223" s="54">
        <v>1.7305210408993781</v>
      </c>
    </row>
    <row r="224" spans="1:2" x14ac:dyDescent="0.35">
      <c r="A224" s="52"/>
      <c r="B224" s="52"/>
    </row>
    <row r="225" spans="1:4" x14ac:dyDescent="0.35">
      <c r="A225" s="52" t="s">
        <v>297</v>
      </c>
      <c r="B225" s="55">
        <v>46081</v>
      </c>
    </row>
    <row r="227" spans="1:4" ht="70" customHeight="1" x14ac:dyDescent="0.35">
      <c r="A227" s="75" t="s">
        <v>298</v>
      </c>
      <c r="B227" s="75" t="s">
        <v>299</v>
      </c>
      <c r="C227" s="75" t="s">
        <v>300</v>
      </c>
      <c r="D227" s="75" t="s">
        <v>301</v>
      </c>
    </row>
    <row r="228" spans="1:4" ht="70" customHeight="1" x14ac:dyDescent="0.35">
      <c r="A228" s="75" t="s">
        <v>291</v>
      </c>
      <c r="B228" s="75"/>
      <c r="C228" s="75" t="s">
        <v>302</v>
      </c>
      <c r="D228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H105"/>
  <sheetViews>
    <sheetView showGridLines="0" workbookViewId="0">
      <pane ySplit="4" topLeftCell="A42" activePane="bottomLeft" state="frozen"/>
      <selection pane="bottomLeft" activeCell="B65" sqref="B65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2630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2631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47</v>
      </c>
      <c r="B8" s="33" t="s">
        <v>48</v>
      </c>
      <c r="C8" s="33" t="s">
        <v>49</v>
      </c>
      <c r="D8" s="14">
        <v>160398</v>
      </c>
      <c r="E8" s="15">
        <v>1152.3</v>
      </c>
      <c r="F8" s="16">
        <v>5.2200000000000003E-2</v>
      </c>
      <c r="G8" s="16"/>
    </row>
    <row r="9" spans="1:8" x14ac:dyDescent="0.35">
      <c r="A9" s="13" t="s">
        <v>66</v>
      </c>
      <c r="B9" s="33" t="s">
        <v>67</v>
      </c>
      <c r="C9" s="33" t="s">
        <v>39</v>
      </c>
      <c r="D9" s="14">
        <v>22199</v>
      </c>
      <c r="E9" s="15">
        <v>859.03</v>
      </c>
      <c r="F9" s="16">
        <v>3.8899999999999997E-2</v>
      </c>
      <c r="G9" s="16"/>
    </row>
    <row r="10" spans="1:8" x14ac:dyDescent="0.35">
      <c r="A10" s="13" t="s">
        <v>85</v>
      </c>
      <c r="B10" s="33" t="s">
        <v>86</v>
      </c>
      <c r="C10" s="33" t="s">
        <v>63</v>
      </c>
      <c r="D10" s="14">
        <v>12013</v>
      </c>
      <c r="E10" s="15">
        <v>769.85</v>
      </c>
      <c r="F10" s="16">
        <v>3.49E-2</v>
      </c>
      <c r="G10" s="16"/>
    </row>
    <row r="11" spans="1:8" x14ac:dyDescent="0.35">
      <c r="A11" s="13" t="s">
        <v>552</v>
      </c>
      <c r="B11" s="33" t="s">
        <v>553</v>
      </c>
      <c r="C11" s="33" t="s">
        <v>22</v>
      </c>
      <c r="D11" s="14">
        <v>183245</v>
      </c>
      <c r="E11" s="15">
        <v>706.23</v>
      </c>
      <c r="F11" s="16">
        <v>3.2000000000000001E-2</v>
      </c>
      <c r="G11" s="16"/>
    </row>
    <row r="12" spans="1:8" x14ac:dyDescent="0.35">
      <c r="A12" s="13" t="s">
        <v>30</v>
      </c>
      <c r="B12" s="33" t="s">
        <v>31</v>
      </c>
      <c r="C12" s="33" t="s">
        <v>32</v>
      </c>
      <c r="D12" s="14">
        <v>17940</v>
      </c>
      <c r="E12" s="15">
        <v>702.03</v>
      </c>
      <c r="F12" s="16">
        <v>3.1800000000000002E-2</v>
      </c>
      <c r="G12" s="16"/>
    </row>
    <row r="13" spans="1:8" x14ac:dyDescent="0.35">
      <c r="A13" s="13" t="s">
        <v>524</v>
      </c>
      <c r="B13" s="33" t="s">
        <v>525</v>
      </c>
      <c r="C13" s="33" t="s">
        <v>55</v>
      </c>
      <c r="D13" s="14">
        <v>39985</v>
      </c>
      <c r="E13" s="15">
        <v>692.06</v>
      </c>
      <c r="F13" s="16">
        <v>3.1399999999999997E-2</v>
      </c>
      <c r="G13" s="16"/>
    </row>
    <row r="14" spans="1:8" x14ac:dyDescent="0.35">
      <c r="A14" s="13" t="s">
        <v>673</v>
      </c>
      <c r="B14" s="33" t="s">
        <v>674</v>
      </c>
      <c r="C14" s="33" t="s">
        <v>532</v>
      </c>
      <c r="D14" s="14">
        <v>11151</v>
      </c>
      <c r="E14" s="15">
        <v>669.34</v>
      </c>
      <c r="F14" s="16">
        <v>3.0300000000000001E-2</v>
      </c>
      <c r="G14" s="16"/>
    </row>
    <row r="15" spans="1:8" x14ac:dyDescent="0.35">
      <c r="A15" s="13" t="s">
        <v>1017</v>
      </c>
      <c r="B15" s="33" t="s">
        <v>1018</v>
      </c>
      <c r="C15" s="33" t="s">
        <v>22</v>
      </c>
      <c r="D15" s="14">
        <v>353236</v>
      </c>
      <c r="E15" s="15">
        <v>662.21</v>
      </c>
      <c r="F15" s="16">
        <v>0.03</v>
      </c>
      <c r="G15" s="16"/>
    </row>
    <row r="16" spans="1:8" x14ac:dyDescent="0.35">
      <c r="A16" s="13" t="s">
        <v>1031</v>
      </c>
      <c r="B16" s="33" t="s">
        <v>1032</v>
      </c>
      <c r="C16" s="33" t="s">
        <v>79</v>
      </c>
      <c r="D16" s="14">
        <v>158764</v>
      </c>
      <c r="E16" s="15">
        <v>599.41</v>
      </c>
      <c r="F16" s="16">
        <v>2.7199999999999998E-2</v>
      </c>
      <c r="G16" s="16"/>
    </row>
    <row r="17" spans="1:7" x14ac:dyDescent="0.35">
      <c r="A17" s="13" t="s">
        <v>901</v>
      </c>
      <c r="B17" s="33" t="s">
        <v>902</v>
      </c>
      <c r="C17" s="33" t="s">
        <v>610</v>
      </c>
      <c r="D17" s="14">
        <v>129387</v>
      </c>
      <c r="E17" s="15">
        <v>584.04999999999995</v>
      </c>
      <c r="F17" s="16">
        <v>2.6499999999999999E-2</v>
      </c>
      <c r="G17" s="16"/>
    </row>
    <row r="18" spans="1:7" x14ac:dyDescent="0.35">
      <c r="A18" s="13" t="s">
        <v>1039</v>
      </c>
      <c r="B18" s="33" t="s">
        <v>1040</v>
      </c>
      <c r="C18" s="33" t="s">
        <v>55</v>
      </c>
      <c r="D18" s="14">
        <v>137661</v>
      </c>
      <c r="E18" s="15">
        <v>569.64</v>
      </c>
      <c r="F18" s="16">
        <v>2.58E-2</v>
      </c>
      <c r="G18" s="16"/>
    </row>
    <row r="19" spans="1:7" x14ac:dyDescent="0.35">
      <c r="A19" s="13" t="s">
        <v>115</v>
      </c>
      <c r="B19" s="33" t="s">
        <v>116</v>
      </c>
      <c r="C19" s="33" t="s">
        <v>13</v>
      </c>
      <c r="D19" s="14">
        <v>175396</v>
      </c>
      <c r="E19" s="15">
        <v>564.69000000000005</v>
      </c>
      <c r="F19" s="16">
        <v>2.5600000000000001E-2</v>
      </c>
      <c r="G19" s="16"/>
    </row>
    <row r="20" spans="1:7" x14ac:dyDescent="0.35">
      <c r="A20" s="13" t="s">
        <v>514</v>
      </c>
      <c r="B20" s="33" t="s">
        <v>515</v>
      </c>
      <c r="C20" s="33" t="s">
        <v>89</v>
      </c>
      <c r="D20" s="14">
        <v>419905</v>
      </c>
      <c r="E20" s="15">
        <v>559.9</v>
      </c>
      <c r="F20" s="16">
        <v>2.5399999999999999E-2</v>
      </c>
      <c r="G20" s="16"/>
    </row>
    <row r="21" spans="1:7" x14ac:dyDescent="0.35">
      <c r="A21" s="13" t="s">
        <v>1047</v>
      </c>
      <c r="B21" s="33" t="s">
        <v>1048</v>
      </c>
      <c r="C21" s="33" t="s">
        <v>1012</v>
      </c>
      <c r="D21" s="14">
        <v>83042</v>
      </c>
      <c r="E21" s="15">
        <v>553.92999999999995</v>
      </c>
      <c r="F21" s="16">
        <v>2.5100000000000001E-2</v>
      </c>
      <c r="G21" s="16"/>
    </row>
    <row r="22" spans="1:7" x14ac:dyDescent="0.35">
      <c r="A22" s="13" t="s">
        <v>1053</v>
      </c>
      <c r="B22" s="33" t="s">
        <v>1054</v>
      </c>
      <c r="C22" s="33" t="s">
        <v>44</v>
      </c>
      <c r="D22" s="14">
        <v>13921</v>
      </c>
      <c r="E22" s="15">
        <v>535.62</v>
      </c>
      <c r="F22" s="16">
        <v>2.4299999999999999E-2</v>
      </c>
      <c r="G22" s="16"/>
    </row>
    <row r="23" spans="1:7" x14ac:dyDescent="0.35">
      <c r="A23" s="13" t="s">
        <v>1064</v>
      </c>
      <c r="B23" s="33" t="s">
        <v>1065</v>
      </c>
      <c r="C23" s="33" t="s">
        <v>79</v>
      </c>
      <c r="D23" s="14">
        <v>372971</v>
      </c>
      <c r="E23" s="15">
        <v>522.57000000000005</v>
      </c>
      <c r="F23" s="16">
        <v>2.3699999999999999E-2</v>
      </c>
      <c r="G23" s="16"/>
    </row>
    <row r="24" spans="1:7" x14ac:dyDescent="0.35">
      <c r="A24" s="13" t="s">
        <v>567</v>
      </c>
      <c r="B24" s="33" t="s">
        <v>568</v>
      </c>
      <c r="C24" s="33" t="s">
        <v>13</v>
      </c>
      <c r="D24" s="14">
        <v>318743</v>
      </c>
      <c r="E24" s="15">
        <v>501.61</v>
      </c>
      <c r="F24" s="16">
        <v>2.2700000000000001E-2</v>
      </c>
      <c r="G24" s="16"/>
    </row>
    <row r="25" spans="1:7" x14ac:dyDescent="0.35">
      <c r="A25" s="13" t="s">
        <v>606</v>
      </c>
      <c r="B25" s="33" t="s">
        <v>607</v>
      </c>
      <c r="C25" s="33" t="s">
        <v>562</v>
      </c>
      <c r="D25" s="14">
        <v>64917</v>
      </c>
      <c r="E25" s="15">
        <v>470.78</v>
      </c>
      <c r="F25" s="16">
        <v>2.1299999999999999E-2</v>
      </c>
      <c r="G25" s="16"/>
    </row>
    <row r="26" spans="1:7" x14ac:dyDescent="0.35">
      <c r="A26" s="13" t="s">
        <v>911</v>
      </c>
      <c r="B26" s="33" t="s">
        <v>912</v>
      </c>
      <c r="C26" s="33" t="s">
        <v>109</v>
      </c>
      <c r="D26" s="14">
        <v>38043</v>
      </c>
      <c r="E26" s="15">
        <v>463.17</v>
      </c>
      <c r="F26" s="16">
        <v>2.1000000000000001E-2</v>
      </c>
      <c r="G26" s="16"/>
    </row>
    <row r="27" spans="1:7" x14ac:dyDescent="0.35">
      <c r="A27" s="13" t="s">
        <v>1080</v>
      </c>
      <c r="B27" s="33" t="s">
        <v>1081</v>
      </c>
      <c r="C27" s="33" t="s">
        <v>55</v>
      </c>
      <c r="D27" s="14">
        <v>4093</v>
      </c>
      <c r="E27" s="15">
        <v>442.21</v>
      </c>
      <c r="F27" s="16">
        <v>0.02</v>
      </c>
      <c r="G27" s="16"/>
    </row>
    <row r="28" spans="1:7" x14ac:dyDescent="0.35">
      <c r="A28" s="13" t="s">
        <v>565</v>
      </c>
      <c r="B28" s="33" t="s">
        <v>566</v>
      </c>
      <c r="C28" s="33" t="s">
        <v>16</v>
      </c>
      <c r="D28" s="14">
        <v>35331</v>
      </c>
      <c r="E28" s="15">
        <v>439.59</v>
      </c>
      <c r="F28" s="16">
        <v>1.9900000000000001E-2</v>
      </c>
      <c r="G28" s="16"/>
    </row>
    <row r="29" spans="1:7" x14ac:dyDescent="0.35">
      <c r="A29" s="13" t="s">
        <v>104</v>
      </c>
      <c r="B29" s="33" t="s">
        <v>105</v>
      </c>
      <c r="C29" s="33" t="s">
        <v>106</v>
      </c>
      <c r="D29" s="14">
        <v>29359</v>
      </c>
      <c r="E29" s="15">
        <v>438.04</v>
      </c>
      <c r="F29" s="16">
        <v>1.9900000000000001E-2</v>
      </c>
      <c r="G29" s="16"/>
    </row>
    <row r="30" spans="1:7" x14ac:dyDescent="0.35">
      <c r="A30" s="13" t="s">
        <v>1086</v>
      </c>
      <c r="B30" s="33" t="s">
        <v>1087</v>
      </c>
      <c r="C30" s="33" t="s">
        <v>523</v>
      </c>
      <c r="D30" s="14">
        <v>22886</v>
      </c>
      <c r="E30" s="15">
        <v>435.18</v>
      </c>
      <c r="F30" s="16">
        <v>1.9699999999999999E-2</v>
      </c>
      <c r="G30" s="16"/>
    </row>
    <row r="31" spans="1:7" x14ac:dyDescent="0.35">
      <c r="A31" s="13" t="s">
        <v>1088</v>
      </c>
      <c r="B31" s="33" t="s">
        <v>1089</v>
      </c>
      <c r="C31" s="33" t="s">
        <v>742</v>
      </c>
      <c r="D31" s="14">
        <v>255009</v>
      </c>
      <c r="E31" s="15">
        <v>432.32</v>
      </c>
      <c r="F31" s="16">
        <v>1.9599999999999999E-2</v>
      </c>
      <c r="G31" s="16"/>
    </row>
    <row r="32" spans="1:7" x14ac:dyDescent="0.35">
      <c r="A32" s="13" t="s">
        <v>504</v>
      </c>
      <c r="B32" s="33" t="s">
        <v>505</v>
      </c>
      <c r="C32" s="33" t="s">
        <v>63</v>
      </c>
      <c r="D32" s="14">
        <v>9888</v>
      </c>
      <c r="E32" s="15">
        <v>428.48</v>
      </c>
      <c r="F32" s="16">
        <v>1.9400000000000001E-2</v>
      </c>
      <c r="G32" s="16"/>
    </row>
    <row r="33" spans="1:7" x14ac:dyDescent="0.35">
      <c r="A33" s="13" t="s">
        <v>1094</v>
      </c>
      <c r="B33" s="33" t="s">
        <v>1095</v>
      </c>
      <c r="C33" s="33" t="s">
        <v>13</v>
      </c>
      <c r="D33" s="14">
        <v>325982</v>
      </c>
      <c r="E33" s="15">
        <v>421.95</v>
      </c>
      <c r="F33" s="16">
        <v>1.9099999999999999E-2</v>
      </c>
      <c r="G33" s="16"/>
    </row>
    <row r="34" spans="1:7" x14ac:dyDescent="0.35">
      <c r="A34" s="13" t="s">
        <v>1100</v>
      </c>
      <c r="B34" s="33" t="s">
        <v>1101</v>
      </c>
      <c r="C34" s="33" t="s">
        <v>55</v>
      </c>
      <c r="D34" s="14">
        <v>118087</v>
      </c>
      <c r="E34" s="15">
        <v>413.07</v>
      </c>
      <c r="F34" s="16">
        <v>1.8700000000000001E-2</v>
      </c>
      <c r="G34" s="16"/>
    </row>
    <row r="35" spans="1:7" x14ac:dyDescent="0.35">
      <c r="A35" s="13" t="s">
        <v>679</v>
      </c>
      <c r="B35" s="33" t="s">
        <v>680</v>
      </c>
      <c r="C35" s="33" t="s">
        <v>501</v>
      </c>
      <c r="D35" s="14">
        <v>8767</v>
      </c>
      <c r="E35" s="15">
        <v>391.18</v>
      </c>
      <c r="F35" s="16">
        <v>1.77E-2</v>
      </c>
      <c r="G35" s="16"/>
    </row>
    <row r="36" spans="1:7" x14ac:dyDescent="0.35">
      <c r="A36" s="13" t="s">
        <v>905</v>
      </c>
      <c r="B36" s="33" t="s">
        <v>906</v>
      </c>
      <c r="C36" s="33" t="s">
        <v>610</v>
      </c>
      <c r="D36" s="14">
        <v>27923</v>
      </c>
      <c r="E36" s="15">
        <v>385.56</v>
      </c>
      <c r="F36" s="16">
        <v>1.7500000000000002E-2</v>
      </c>
      <c r="G36" s="16"/>
    </row>
    <row r="37" spans="1:7" x14ac:dyDescent="0.35">
      <c r="A37" s="13" t="s">
        <v>1110</v>
      </c>
      <c r="B37" s="33" t="s">
        <v>1111</v>
      </c>
      <c r="C37" s="33" t="s">
        <v>44</v>
      </c>
      <c r="D37" s="14">
        <v>36734</v>
      </c>
      <c r="E37" s="15">
        <v>378.21</v>
      </c>
      <c r="F37" s="16">
        <v>1.7100000000000001E-2</v>
      </c>
      <c r="G37" s="16"/>
    </row>
    <row r="38" spans="1:7" x14ac:dyDescent="0.35">
      <c r="A38" s="13" t="s">
        <v>1118</v>
      </c>
      <c r="B38" s="33" t="s">
        <v>1119</v>
      </c>
      <c r="C38" s="33" t="s">
        <v>103</v>
      </c>
      <c r="D38" s="14">
        <v>60650</v>
      </c>
      <c r="E38" s="15">
        <v>366.24</v>
      </c>
      <c r="F38" s="16">
        <v>1.66E-2</v>
      </c>
      <c r="G38" s="16"/>
    </row>
    <row r="39" spans="1:7" x14ac:dyDescent="0.35">
      <c r="A39" s="13" t="s">
        <v>907</v>
      </c>
      <c r="B39" s="33" t="s">
        <v>908</v>
      </c>
      <c r="C39" s="33" t="s">
        <v>537</v>
      </c>
      <c r="D39" s="14">
        <v>23844</v>
      </c>
      <c r="E39" s="15">
        <v>333.12</v>
      </c>
      <c r="F39" s="16">
        <v>1.5100000000000001E-2</v>
      </c>
      <c r="G39" s="16"/>
    </row>
    <row r="40" spans="1:7" x14ac:dyDescent="0.35">
      <c r="A40" s="13" t="s">
        <v>77</v>
      </c>
      <c r="B40" s="33" t="s">
        <v>78</v>
      </c>
      <c r="C40" s="33" t="s">
        <v>79</v>
      </c>
      <c r="D40" s="14">
        <v>32797</v>
      </c>
      <c r="E40" s="15">
        <v>331.76</v>
      </c>
      <c r="F40" s="16">
        <v>1.4999999999999999E-2</v>
      </c>
      <c r="G40" s="16"/>
    </row>
    <row r="41" spans="1:7" x14ac:dyDescent="0.35">
      <c r="A41" s="13" t="s">
        <v>1137</v>
      </c>
      <c r="B41" s="33" t="s">
        <v>1138</v>
      </c>
      <c r="C41" s="33" t="s">
        <v>29</v>
      </c>
      <c r="D41" s="14">
        <v>1264</v>
      </c>
      <c r="E41" s="15">
        <v>329.59</v>
      </c>
      <c r="F41" s="16">
        <v>1.49E-2</v>
      </c>
      <c r="G41" s="16"/>
    </row>
    <row r="42" spans="1:7" x14ac:dyDescent="0.35">
      <c r="A42" s="13" t="s">
        <v>683</v>
      </c>
      <c r="B42" s="33" t="s">
        <v>684</v>
      </c>
      <c r="C42" s="33" t="s">
        <v>106</v>
      </c>
      <c r="D42" s="14">
        <v>2303</v>
      </c>
      <c r="E42" s="15">
        <v>311</v>
      </c>
      <c r="F42" s="16">
        <v>1.41E-2</v>
      </c>
      <c r="G42" s="16"/>
    </row>
    <row r="43" spans="1:7" x14ac:dyDescent="0.35">
      <c r="A43" s="13" t="s">
        <v>903</v>
      </c>
      <c r="B43" s="33" t="s">
        <v>904</v>
      </c>
      <c r="C43" s="33" t="s">
        <v>562</v>
      </c>
      <c r="D43" s="14">
        <v>4958</v>
      </c>
      <c r="E43" s="15">
        <v>301.10000000000002</v>
      </c>
      <c r="F43" s="16">
        <v>1.37E-2</v>
      </c>
      <c r="G43" s="16"/>
    </row>
    <row r="44" spans="1:7" x14ac:dyDescent="0.35">
      <c r="A44" s="13" t="s">
        <v>913</v>
      </c>
      <c r="B44" s="33" t="s">
        <v>914</v>
      </c>
      <c r="C44" s="33" t="s">
        <v>89</v>
      </c>
      <c r="D44" s="14">
        <v>820</v>
      </c>
      <c r="E44" s="15">
        <v>298.69</v>
      </c>
      <c r="F44" s="16">
        <v>1.35E-2</v>
      </c>
      <c r="G44" s="16"/>
    </row>
    <row r="45" spans="1:7" x14ac:dyDescent="0.35">
      <c r="A45" s="13" t="s">
        <v>1149</v>
      </c>
      <c r="B45" s="33" t="s">
        <v>1150</v>
      </c>
      <c r="C45" s="33" t="s">
        <v>39</v>
      </c>
      <c r="D45" s="14">
        <v>13481</v>
      </c>
      <c r="E45" s="15">
        <v>291.92</v>
      </c>
      <c r="F45" s="16">
        <v>1.32E-2</v>
      </c>
      <c r="G45" s="16"/>
    </row>
    <row r="46" spans="1:7" x14ac:dyDescent="0.35">
      <c r="A46" s="13" t="s">
        <v>1153</v>
      </c>
      <c r="B46" s="33" t="s">
        <v>1154</v>
      </c>
      <c r="C46" s="33" t="s">
        <v>29</v>
      </c>
      <c r="D46" s="14">
        <v>57659</v>
      </c>
      <c r="E46" s="15">
        <v>288.52999999999997</v>
      </c>
      <c r="F46" s="16">
        <v>1.3100000000000001E-2</v>
      </c>
      <c r="G46" s="16"/>
    </row>
    <row r="47" spans="1:7" x14ac:dyDescent="0.35">
      <c r="A47" s="13" t="s">
        <v>1157</v>
      </c>
      <c r="B47" s="33" t="s">
        <v>1158</v>
      </c>
      <c r="C47" s="33" t="s">
        <v>562</v>
      </c>
      <c r="D47" s="14">
        <v>8355</v>
      </c>
      <c r="E47" s="15">
        <v>285.62</v>
      </c>
      <c r="F47" s="16">
        <v>1.29E-2</v>
      </c>
      <c r="G47" s="16"/>
    </row>
    <row r="48" spans="1:7" x14ac:dyDescent="0.35">
      <c r="A48" s="13" t="s">
        <v>1161</v>
      </c>
      <c r="B48" s="33" t="s">
        <v>1162</v>
      </c>
      <c r="C48" s="33" t="s">
        <v>79</v>
      </c>
      <c r="D48" s="14">
        <v>28981</v>
      </c>
      <c r="E48" s="15">
        <v>274.55</v>
      </c>
      <c r="F48" s="16">
        <v>1.24E-2</v>
      </c>
      <c r="G48" s="16"/>
    </row>
    <row r="49" spans="1:7" x14ac:dyDescent="0.35">
      <c r="A49" s="13" t="s">
        <v>1163</v>
      </c>
      <c r="B49" s="33" t="s">
        <v>1164</v>
      </c>
      <c r="C49" s="33" t="s">
        <v>103</v>
      </c>
      <c r="D49" s="14">
        <v>26597</v>
      </c>
      <c r="E49" s="15">
        <v>262.83999999999997</v>
      </c>
      <c r="F49" s="16">
        <v>1.1900000000000001E-2</v>
      </c>
      <c r="G49" s="16"/>
    </row>
    <row r="50" spans="1:7" x14ac:dyDescent="0.35">
      <c r="A50" s="13" t="s">
        <v>611</v>
      </c>
      <c r="B50" s="33" t="s">
        <v>612</v>
      </c>
      <c r="C50" s="33" t="s">
        <v>79</v>
      </c>
      <c r="D50" s="14">
        <v>50735</v>
      </c>
      <c r="E50" s="15">
        <v>247.46</v>
      </c>
      <c r="F50" s="16">
        <v>1.12E-2</v>
      </c>
      <c r="G50" s="16"/>
    </row>
    <row r="51" spans="1:7" x14ac:dyDescent="0.35">
      <c r="A51" s="13" t="s">
        <v>899</v>
      </c>
      <c r="B51" s="33" t="s">
        <v>900</v>
      </c>
      <c r="C51" s="33" t="s">
        <v>52</v>
      </c>
      <c r="D51" s="14">
        <v>40984</v>
      </c>
      <c r="E51" s="15">
        <v>247.46</v>
      </c>
      <c r="F51" s="16">
        <v>1.12E-2</v>
      </c>
      <c r="G51" s="16"/>
    </row>
    <row r="52" spans="1:7" x14ac:dyDescent="0.35">
      <c r="A52" s="13" t="s">
        <v>635</v>
      </c>
      <c r="B52" s="33" t="s">
        <v>636</v>
      </c>
      <c r="C52" s="33" t="s">
        <v>562</v>
      </c>
      <c r="D52" s="14">
        <v>8362</v>
      </c>
      <c r="E52" s="15">
        <v>245.08</v>
      </c>
      <c r="F52" s="16">
        <v>1.11E-2</v>
      </c>
      <c r="G52" s="16"/>
    </row>
    <row r="53" spans="1:7" x14ac:dyDescent="0.35">
      <c r="A53" s="13" t="s">
        <v>915</v>
      </c>
      <c r="B53" s="33" t="s">
        <v>916</v>
      </c>
      <c r="C53" s="33" t="s">
        <v>63</v>
      </c>
      <c r="D53" s="14">
        <v>23659</v>
      </c>
      <c r="E53" s="15">
        <v>218.07</v>
      </c>
      <c r="F53" s="16">
        <v>9.9000000000000008E-3</v>
      </c>
      <c r="G53" s="16"/>
    </row>
    <row r="54" spans="1:7" x14ac:dyDescent="0.35">
      <c r="A54" s="13" t="s">
        <v>1177</v>
      </c>
      <c r="B54" s="33" t="s">
        <v>1178</v>
      </c>
      <c r="C54" s="33" t="s">
        <v>523</v>
      </c>
      <c r="D54" s="14">
        <v>20989</v>
      </c>
      <c r="E54" s="15">
        <v>178.28</v>
      </c>
      <c r="F54" s="16">
        <v>8.0999999999999996E-3</v>
      </c>
      <c r="G54" s="16"/>
    </row>
    <row r="55" spans="1:7" x14ac:dyDescent="0.35">
      <c r="A55" s="13" t="s">
        <v>1179</v>
      </c>
      <c r="B55" s="33" t="s">
        <v>1180</v>
      </c>
      <c r="C55" s="33" t="s">
        <v>55</v>
      </c>
      <c r="D55" s="14">
        <v>168918</v>
      </c>
      <c r="E55" s="15">
        <v>174.91</v>
      </c>
      <c r="F55" s="16">
        <v>7.9000000000000008E-3</v>
      </c>
      <c r="G55" s="16"/>
    </row>
    <row r="56" spans="1:7" x14ac:dyDescent="0.35">
      <c r="A56" s="13" t="s">
        <v>917</v>
      </c>
      <c r="B56" s="33" t="s">
        <v>918</v>
      </c>
      <c r="C56" s="33" t="s">
        <v>92</v>
      </c>
      <c r="D56" s="14">
        <v>7183</v>
      </c>
      <c r="E56" s="15">
        <v>159.81</v>
      </c>
      <c r="F56" s="16">
        <v>7.1999999999999998E-3</v>
      </c>
      <c r="G56" s="16"/>
    </row>
    <row r="57" spans="1:7" x14ac:dyDescent="0.35">
      <c r="A57" s="13" t="s">
        <v>1189</v>
      </c>
      <c r="B57" s="33" t="s">
        <v>1190</v>
      </c>
      <c r="C57" s="33" t="s">
        <v>55</v>
      </c>
      <c r="D57" s="14">
        <v>88533</v>
      </c>
      <c r="E57" s="15">
        <v>77.06</v>
      </c>
      <c r="F57" s="16">
        <v>3.5000000000000001E-3</v>
      </c>
      <c r="G57" s="16"/>
    </row>
    <row r="58" spans="1:7" x14ac:dyDescent="0.35">
      <c r="A58" s="17" t="s">
        <v>120</v>
      </c>
      <c r="B58" s="34"/>
      <c r="C58" s="34"/>
      <c r="D58" s="18"/>
      <c r="E58" s="37">
        <v>21967.3</v>
      </c>
      <c r="F58" s="38">
        <v>0.99519999999999997</v>
      </c>
      <c r="G58" s="21"/>
    </row>
    <row r="59" spans="1:7" x14ac:dyDescent="0.35">
      <c r="A59" s="17"/>
      <c r="B59" s="34"/>
      <c r="C59" s="34"/>
      <c r="D59" s="18"/>
      <c r="E59" s="41"/>
      <c r="F59" s="21"/>
      <c r="G59" s="21"/>
    </row>
    <row r="60" spans="1:7" x14ac:dyDescent="0.35">
      <c r="A60" s="17"/>
      <c r="B60" s="34"/>
      <c r="C60" s="34"/>
      <c r="D60" s="18"/>
      <c r="E60" s="41"/>
      <c r="F60" s="21"/>
      <c r="G60" s="21"/>
    </row>
    <row r="61" spans="1:7" x14ac:dyDescent="0.35">
      <c r="A61" s="17"/>
      <c r="B61" s="34"/>
      <c r="C61" s="34"/>
      <c r="D61" s="18"/>
      <c r="E61" s="41"/>
      <c r="F61" s="21"/>
      <c r="G61" s="21"/>
    </row>
    <row r="62" spans="1:7" x14ac:dyDescent="0.35">
      <c r="A62" s="59" t="s">
        <v>171</v>
      </c>
      <c r="B62" s="34"/>
      <c r="C62" s="34"/>
      <c r="D62" s="18"/>
      <c r="E62" s="41"/>
      <c r="F62" s="21"/>
      <c r="G62" s="21"/>
    </row>
    <row r="63" spans="1:7" x14ac:dyDescent="0.35">
      <c r="A63" s="59" t="s">
        <v>641</v>
      </c>
      <c r="B63" s="33"/>
      <c r="C63" s="33"/>
      <c r="D63" s="14"/>
      <c r="E63" s="15"/>
      <c r="F63" s="16"/>
      <c r="G63" s="16"/>
    </row>
    <row r="64" spans="1:7" x14ac:dyDescent="0.35">
      <c r="A64" s="59" t="s">
        <v>642</v>
      </c>
      <c r="B64" s="33"/>
      <c r="C64" s="33"/>
      <c r="D64" s="14"/>
      <c r="E64" s="15"/>
      <c r="F64" s="16"/>
      <c r="G64" s="16"/>
    </row>
    <row r="65" spans="1:7" x14ac:dyDescent="0.35">
      <c r="A65" s="13" t="s">
        <v>643</v>
      </c>
      <c r="B65" s="33" t="s">
        <v>644</v>
      </c>
      <c r="C65" s="33" t="s">
        <v>39</v>
      </c>
      <c r="D65" s="14">
        <v>62848</v>
      </c>
      <c r="E65" s="15">
        <v>6.46</v>
      </c>
      <c r="F65" s="16">
        <v>2.9999999999999997E-4</v>
      </c>
      <c r="G65" s="16">
        <v>6.3299999999999995E-2</v>
      </c>
    </row>
    <row r="66" spans="1:7" x14ac:dyDescent="0.35">
      <c r="A66" s="17" t="s">
        <v>120</v>
      </c>
      <c r="B66" s="34"/>
      <c r="C66" s="34"/>
      <c r="D66" s="18"/>
      <c r="E66" s="37">
        <v>6.46</v>
      </c>
      <c r="F66" s="38">
        <v>2.9999999999999997E-4</v>
      </c>
      <c r="G66" s="21"/>
    </row>
    <row r="67" spans="1:7" x14ac:dyDescent="0.35">
      <c r="A67" s="24" t="s">
        <v>121</v>
      </c>
      <c r="B67" s="35"/>
      <c r="C67" s="35"/>
      <c r="D67" s="25"/>
      <c r="E67" s="30">
        <v>21973.759999999998</v>
      </c>
      <c r="F67" s="31">
        <v>0.99549999999999994</v>
      </c>
      <c r="G67" s="21"/>
    </row>
    <row r="68" spans="1:7" x14ac:dyDescent="0.35">
      <c r="A68" s="13"/>
      <c r="B68" s="33"/>
      <c r="C68" s="33"/>
      <c r="D68" s="14"/>
      <c r="E68" s="15"/>
      <c r="F68" s="16"/>
      <c r="G68" s="16"/>
    </row>
    <row r="69" spans="1:7" x14ac:dyDescent="0.35">
      <c r="A69" s="13"/>
      <c r="B69" s="33"/>
      <c r="C69" s="33"/>
      <c r="D69" s="14"/>
      <c r="E69" s="15"/>
      <c r="F69" s="16"/>
      <c r="G69" s="16"/>
    </row>
    <row r="70" spans="1:7" x14ac:dyDescent="0.35">
      <c r="A70" s="17" t="s">
        <v>262</v>
      </c>
      <c r="B70" s="33"/>
      <c r="C70" s="33"/>
      <c r="D70" s="14"/>
      <c r="E70" s="15"/>
      <c r="F70" s="16"/>
      <c r="G70" s="16"/>
    </row>
    <row r="71" spans="1:7" x14ac:dyDescent="0.35">
      <c r="A71" s="13" t="s">
        <v>263</v>
      </c>
      <c r="B71" s="33"/>
      <c r="C71" s="33"/>
      <c r="D71" s="14"/>
      <c r="E71" s="15">
        <v>120.95</v>
      </c>
      <c r="F71" s="16">
        <v>5.4999999999999997E-3</v>
      </c>
      <c r="G71" s="16">
        <v>4.9306000000000003E-2</v>
      </c>
    </row>
    <row r="72" spans="1:7" x14ac:dyDescent="0.35">
      <c r="A72" s="17" t="s">
        <v>120</v>
      </c>
      <c r="B72" s="34"/>
      <c r="C72" s="34"/>
      <c r="D72" s="18"/>
      <c r="E72" s="37">
        <v>120.95</v>
      </c>
      <c r="F72" s="38">
        <v>5.4999999999999997E-3</v>
      </c>
      <c r="G72" s="21"/>
    </row>
    <row r="73" spans="1:7" x14ac:dyDescent="0.35">
      <c r="A73" s="13"/>
      <c r="B73" s="33"/>
      <c r="C73" s="33"/>
      <c r="D73" s="14"/>
      <c r="E73" s="15"/>
      <c r="F73" s="16"/>
      <c r="G73" s="16"/>
    </row>
    <row r="74" spans="1:7" x14ac:dyDescent="0.35">
      <c r="A74" s="24" t="s">
        <v>121</v>
      </c>
      <c r="B74" s="35"/>
      <c r="C74" s="35"/>
      <c r="D74" s="25"/>
      <c r="E74" s="19">
        <v>120.95</v>
      </c>
      <c r="F74" s="20">
        <v>5.4999999999999997E-3</v>
      </c>
      <c r="G74" s="21"/>
    </row>
    <row r="75" spans="1:7" x14ac:dyDescent="0.35">
      <c r="A75" s="13" t="s">
        <v>264</v>
      </c>
      <c r="B75" s="33"/>
      <c r="C75" s="33"/>
      <c r="D75" s="14"/>
      <c r="E75" s="15">
        <v>3.2677299999999999E-2</v>
      </c>
      <c r="F75" s="16">
        <v>9.9999999999999995E-7</v>
      </c>
      <c r="G75" s="16"/>
    </row>
    <row r="76" spans="1:7" x14ac:dyDescent="0.35">
      <c r="A76" s="13" t="s">
        <v>265</v>
      </c>
      <c r="B76" s="33"/>
      <c r="C76" s="33"/>
      <c r="D76" s="14"/>
      <c r="E76" s="26">
        <v>-37.962677300000003</v>
      </c>
      <c r="F76" s="27">
        <v>-1.0009999999999999E-3</v>
      </c>
      <c r="G76" s="16">
        <v>4.9306000000000003E-2</v>
      </c>
    </row>
    <row r="77" spans="1:7" x14ac:dyDescent="0.35">
      <c r="A77" s="28" t="s">
        <v>266</v>
      </c>
      <c r="B77" s="36"/>
      <c r="C77" s="36"/>
      <c r="D77" s="29"/>
      <c r="E77" s="30">
        <v>22056.78</v>
      </c>
      <c r="F77" s="31">
        <v>1</v>
      </c>
      <c r="G77" s="31"/>
    </row>
    <row r="82" spans="1:3" x14ac:dyDescent="0.35">
      <c r="A82" s="1" t="s">
        <v>269</v>
      </c>
    </row>
    <row r="83" spans="1:3" x14ac:dyDescent="0.35">
      <c r="A83" s="48" t="s">
        <v>270</v>
      </c>
      <c r="B83" s="3" t="s">
        <v>248</v>
      </c>
    </row>
    <row r="84" spans="1:3" x14ac:dyDescent="0.35">
      <c r="A84" t="s">
        <v>271</v>
      </c>
    </row>
    <row r="85" spans="1:3" x14ac:dyDescent="0.35">
      <c r="A85" t="s">
        <v>272</v>
      </c>
      <c r="B85" t="s">
        <v>273</v>
      </c>
      <c r="C85" t="s">
        <v>273</v>
      </c>
    </row>
    <row r="86" spans="1:3" x14ac:dyDescent="0.35">
      <c r="B86" s="49">
        <v>46052</v>
      </c>
      <c r="C86" s="49">
        <v>46080</v>
      </c>
    </row>
    <row r="87" spans="1:3" x14ac:dyDescent="0.35">
      <c r="A87" t="s">
        <v>274</v>
      </c>
      <c r="B87">
        <v>15.760300000000001</v>
      </c>
      <c r="C87">
        <v>16.2073</v>
      </c>
    </row>
    <row r="88" spans="1:3" x14ac:dyDescent="0.35">
      <c r="A88" t="s">
        <v>275</v>
      </c>
      <c r="B88">
        <v>15.7599</v>
      </c>
      <c r="C88">
        <v>16.206900000000001</v>
      </c>
    </row>
    <row r="89" spans="1:3" x14ac:dyDescent="0.35">
      <c r="A89" t="s">
        <v>276</v>
      </c>
      <c r="B89">
        <v>15.4046</v>
      </c>
      <c r="C89">
        <v>15.833500000000001</v>
      </c>
    </row>
    <row r="90" spans="1:3" x14ac:dyDescent="0.35">
      <c r="A90" t="s">
        <v>277</v>
      </c>
      <c r="B90">
        <v>15.4046</v>
      </c>
      <c r="C90">
        <v>15.833399999999999</v>
      </c>
    </row>
    <row r="92" spans="1:3" x14ac:dyDescent="0.35">
      <c r="A92" t="s">
        <v>278</v>
      </c>
      <c r="B92" s="3" t="s">
        <v>248</v>
      </c>
    </row>
    <row r="93" spans="1:3" x14ac:dyDescent="0.35">
      <c r="A93" t="s">
        <v>279</v>
      </c>
      <c r="B93" s="3" t="s">
        <v>248</v>
      </c>
    </row>
    <row r="94" spans="1:3" ht="29" customHeight="1" x14ac:dyDescent="0.35">
      <c r="A94" s="48" t="s">
        <v>280</v>
      </c>
      <c r="B94" s="3" t="s">
        <v>248</v>
      </c>
    </row>
    <row r="95" spans="1:3" ht="29" customHeight="1" x14ac:dyDescent="0.35">
      <c r="A95" s="48" t="s">
        <v>281</v>
      </c>
      <c r="B95" s="3" t="s">
        <v>248</v>
      </c>
    </row>
    <row r="96" spans="1:3" x14ac:dyDescent="0.35">
      <c r="A96" t="s">
        <v>283</v>
      </c>
      <c r="B96" s="50">
        <v>0.25280000000000002</v>
      </c>
    </row>
    <row r="97" spans="1:4" ht="43.5" customHeight="1" x14ac:dyDescent="0.35">
      <c r="A97" s="48" t="s">
        <v>284</v>
      </c>
      <c r="B97" s="3" t="s">
        <v>248</v>
      </c>
    </row>
    <row r="98" spans="1:4" x14ac:dyDescent="0.35">
      <c r="B98" s="3"/>
    </row>
    <row r="99" spans="1:4" ht="29" customHeight="1" x14ac:dyDescent="0.35">
      <c r="A99" s="48" t="s">
        <v>285</v>
      </c>
      <c r="B99" s="3" t="s">
        <v>248</v>
      </c>
    </row>
    <row r="100" spans="1:4" ht="29" customHeight="1" x14ac:dyDescent="0.35">
      <c r="A100" s="48" t="s">
        <v>286</v>
      </c>
      <c r="B100" t="s">
        <v>248</v>
      </c>
    </row>
    <row r="101" spans="1:4" ht="29" customHeight="1" x14ac:dyDescent="0.35">
      <c r="A101" s="48" t="s">
        <v>287</v>
      </c>
      <c r="B101" s="3" t="s">
        <v>248</v>
      </c>
    </row>
    <row r="102" spans="1:4" ht="29" customHeight="1" x14ac:dyDescent="0.35">
      <c r="A102" s="48" t="s">
        <v>288</v>
      </c>
      <c r="B102" s="3" t="s">
        <v>248</v>
      </c>
    </row>
    <row r="104" spans="1:4" ht="70" customHeight="1" x14ac:dyDescent="0.35">
      <c r="A104" s="75" t="s">
        <v>298</v>
      </c>
      <c r="B104" s="75" t="s">
        <v>299</v>
      </c>
      <c r="C104" s="75" t="s">
        <v>300</v>
      </c>
      <c r="D104" s="75" t="s">
        <v>301</v>
      </c>
    </row>
    <row r="105" spans="1:4" ht="70" customHeight="1" x14ac:dyDescent="0.35">
      <c r="A105" s="75" t="s">
        <v>2632</v>
      </c>
      <c r="B105" s="75"/>
      <c r="C105" s="75" t="s">
        <v>2633</v>
      </c>
      <c r="D105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661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662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33</v>
      </c>
      <c r="B8" s="33" t="s">
        <v>34</v>
      </c>
      <c r="C8" s="33" t="s">
        <v>32</v>
      </c>
      <c r="D8" s="14">
        <v>667945</v>
      </c>
      <c r="E8" s="15">
        <v>2970.35</v>
      </c>
      <c r="F8" s="16">
        <v>5.7000000000000002E-2</v>
      </c>
      <c r="G8" s="16"/>
    </row>
    <row r="9" spans="1:8" x14ac:dyDescent="0.35">
      <c r="A9" s="13" t="s">
        <v>663</v>
      </c>
      <c r="B9" s="33" t="s">
        <v>664</v>
      </c>
      <c r="C9" s="33" t="s">
        <v>39</v>
      </c>
      <c r="D9" s="14">
        <v>36264</v>
      </c>
      <c r="E9" s="15">
        <v>2904.93</v>
      </c>
      <c r="F9" s="16">
        <v>5.57E-2</v>
      </c>
      <c r="G9" s="16"/>
    </row>
    <row r="10" spans="1:8" x14ac:dyDescent="0.35">
      <c r="A10" s="13" t="s">
        <v>665</v>
      </c>
      <c r="B10" s="33" t="s">
        <v>666</v>
      </c>
      <c r="C10" s="33" t="s">
        <v>532</v>
      </c>
      <c r="D10" s="14">
        <v>209134</v>
      </c>
      <c r="E10" s="15">
        <v>2701.38</v>
      </c>
      <c r="F10" s="16">
        <v>5.1799999999999999E-2</v>
      </c>
      <c r="G10" s="16"/>
    </row>
    <row r="11" spans="1:8" x14ac:dyDescent="0.35">
      <c r="A11" s="13" t="s">
        <v>98</v>
      </c>
      <c r="B11" s="33" t="s">
        <v>99</v>
      </c>
      <c r="C11" s="33" t="s">
        <v>100</v>
      </c>
      <c r="D11" s="14">
        <v>99337</v>
      </c>
      <c r="E11" s="15">
        <v>2689.15</v>
      </c>
      <c r="F11" s="16">
        <v>5.16E-2</v>
      </c>
      <c r="G11" s="16"/>
    </row>
    <row r="12" spans="1:8" x14ac:dyDescent="0.35">
      <c r="A12" s="13" t="s">
        <v>491</v>
      </c>
      <c r="B12" s="33" t="s">
        <v>492</v>
      </c>
      <c r="C12" s="33" t="s">
        <v>100</v>
      </c>
      <c r="D12" s="14">
        <v>110051</v>
      </c>
      <c r="E12" s="15">
        <v>2688.88</v>
      </c>
      <c r="F12" s="16">
        <v>5.16E-2</v>
      </c>
      <c r="G12" s="16"/>
    </row>
    <row r="13" spans="1:8" x14ac:dyDescent="0.35">
      <c r="A13" s="13" t="s">
        <v>667</v>
      </c>
      <c r="B13" s="33" t="s">
        <v>668</v>
      </c>
      <c r="C13" s="33" t="s">
        <v>39</v>
      </c>
      <c r="D13" s="14">
        <v>46972</v>
      </c>
      <c r="E13" s="15">
        <v>2682.1</v>
      </c>
      <c r="F13" s="16">
        <v>5.1400000000000001E-2</v>
      </c>
      <c r="G13" s="16"/>
    </row>
    <row r="14" spans="1:8" x14ac:dyDescent="0.35">
      <c r="A14" s="13" t="s">
        <v>592</v>
      </c>
      <c r="B14" s="33" t="s">
        <v>593</v>
      </c>
      <c r="C14" s="33" t="s">
        <v>55</v>
      </c>
      <c r="D14" s="14">
        <v>263175</v>
      </c>
      <c r="E14" s="15">
        <v>2620.96</v>
      </c>
      <c r="F14" s="16">
        <v>5.0299999999999997E-2</v>
      </c>
      <c r="G14" s="16"/>
    </row>
    <row r="15" spans="1:8" x14ac:dyDescent="0.35">
      <c r="A15" s="13" t="s">
        <v>669</v>
      </c>
      <c r="B15" s="33" t="s">
        <v>670</v>
      </c>
      <c r="C15" s="33" t="s">
        <v>556</v>
      </c>
      <c r="D15" s="14">
        <v>49444</v>
      </c>
      <c r="E15" s="15">
        <v>2421.92</v>
      </c>
      <c r="F15" s="16">
        <v>4.65E-2</v>
      </c>
      <c r="G15" s="16"/>
    </row>
    <row r="16" spans="1:8" x14ac:dyDescent="0.35">
      <c r="A16" s="13" t="s">
        <v>548</v>
      </c>
      <c r="B16" s="33" t="s">
        <v>549</v>
      </c>
      <c r="C16" s="33" t="s">
        <v>39</v>
      </c>
      <c r="D16" s="14">
        <v>16037</v>
      </c>
      <c r="E16" s="15">
        <v>2382.62</v>
      </c>
      <c r="F16" s="16">
        <v>4.5699999999999998E-2</v>
      </c>
      <c r="G16" s="16"/>
    </row>
    <row r="17" spans="1:7" x14ac:dyDescent="0.35">
      <c r="A17" s="13" t="s">
        <v>671</v>
      </c>
      <c r="B17" s="33" t="s">
        <v>672</v>
      </c>
      <c r="C17" s="33" t="s">
        <v>537</v>
      </c>
      <c r="D17" s="14">
        <v>96873</v>
      </c>
      <c r="E17" s="15">
        <v>2301.9</v>
      </c>
      <c r="F17" s="16">
        <v>4.4200000000000003E-2</v>
      </c>
      <c r="G17" s="16"/>
    </row>
    <row r="18" spans="1:7" x14ac:dyDescent="0.35">
      <c r="A18" s="13" t="s">
        <v>673</v>
      </c>
      <c r="B18" s="33" t="s">
        <v>674</v>
      </c>
      <c r="C18" s="33" t="s">
        <v>532</v>
      </c>
      <c r="D18" s="14">
        <v>38014</v>
      </c>
      <c r="E18" s="15">
        <v>2281.79</v>
      </c>
      <c r="F18" s="16">
        <v>4.3799999999999999E-2</v>
      </c>
      <c r="G18" s="16"/>
    </row>
    <row r="19" spans="1:7" x14ac:dyDescent="0.35">
      <c r="A19" s="13" t="s">
        <v>567</v>
      </c>
      <c r="B19" s="33" t="s">
        <v>568</v>
      </c>
      <c r="C19" s="33" t="s">
        <v>13</v>
      </c>
      <c r="D19" s="14">
        <v>1241979</v>
      </c>
      <c r="E19" s="15">
        <v>1954.5</v>
      </c>
      <c r="F19" s="16">
        <v>3.7499999999999999E-2</v>
      </c>
      <c r="G19" s="16"/>
    </row>
    <row r="20" spans="1:7" x14ac:dyDescent="0.35">
      <c r="A20" s="13" t="s">
        <v>493</v>
      </c>
      <c r="B20" s="33" t="s">
        <v>494</v>
      </c>
      <c r="C20" s="33" t="s">
        <v>55</v>
      </c>
      <c r="D20" s="14">
        <v>54905</v>
      </c>
      <c r="E20" s="15">
        <v>1841.24</v>
      </c>
      <c r="F20" s="16">
        <v>3.5299999999999998E-2</v>
      </c>
      <c r="G20" s="16"/>
    </row>
    <row r="21" spans="1:7" x14ac:dyDescent="0.35">
      <c r="A21" s="13" t="s">
        <v>675</v>
      </c>
      <c r="B21" s="33" t="s">
        <v>676</v>
      </c>
      <c r="C21" s="33" t="s">
        <v>100</v>
      </c>
      <c r="D21" s="14">
        <v>65167</v>
      </c>
      <c r="E21" s="15">
        <v>1758.6</v>
      </c>
      <c r="F21" s="16">
        <v>3.3700000000000001E-2</v>
      </c>
      <c r="G21" s="16"/>
    </row>
    <row r="22" spans="1:7" x14ac:dyDescent="0.35">
      <c r="A22" s="13" t="s">
        <v>677</v>
      </c>
      <c r="B22" s="33" t="s">
        <v>678</v>
      </c>
      <c r="C22" s="33" t="s">
        <v>562</v>
      </c>
      <c r="D22" s="14">
        <v>41218</v>
      </c>
      <c r="E22" s="15">
        <v>1586.98</v>
      </c>
      <c r="F22" s="16">
        <v>3.04E-2</v>
      </c>
      <c r="G22" s="16"/>
    </row>
    <row r="23" spans="1:7" x14ac:dyDescent="0.35">
      <c r="A23" s="13" t="s">
        <v>546</v>
      </c>
      <c r="B23" s="33" t="s">
        <v>547</v>
      </c>
      <c r="C23" s="33" t="s">
        <v>501</v>
      </c>
      <c r="D23" s="14">
        <v>26118</v>
      </c>
      <c r="E23" s="15">
        <v>1236.1600000000001</v>
      </c>
      <c r="F23" s="16">
        <v>2.3699999999999999E-2</v>
      </c>
      <c r="G23" s="16"/>
    </row>
    <row r="24" spans="1:7" x14ac:dyDescent="0.35">
      <c r="A24" s="13" t="s">
        <v>650</v>
      </c>
      <c r="B24" s="33" t="s">
        <v>651</v>
      </c>
      <c r="C24" s="33" t="s">
        <v>114</v>
      </c>
      <c r="D24" s="14">
        <v>143330</v>
      </c>
      <c r="E24" s="15">
        <v>1130.3699999999999</v>
      </c>
      <c r="F24" s="16">
        <v>2.1700000000000001E-2</v>
      </c>
      <c r="G24" s="16"/>
    </row>
    <row r="25" spans="1:7" x14ac:dyDescent="0.35">
      <c r="A25" s="13" t="s">
        <v>631</v>
      </c>
      <c r="B25" s="33" t="s">
        <v>632</v>
      </c>
      <c r="C25" s="33" t="s">
        <v>537</v>
      </c>
      <c r="D25" s="14">
        <v>10506</v>
      </c>
      <c r="E25" s="15">
        <v>1106.07</v>
      </c>
      <c r="F25" s="16">
        <v>2.12E-2</v>
      </c>
      <c r="G25" s="16"/>
    </row>
    <row r="26" spans="1:7" x14ac:dyDescent="0.35">
      <c r="A26" s="13" t="s">
        <v>679</v>
      </c>
      <c r="B26" s="33" t="s">
        <v>680</v>
      </c>
      <c r="C26" s="33" t="s">
        <v>501</v>
      </c>
      <c r="D26" s="14">
        <v>23040</v>
      </c>
      <c r="E26" s="15">
        <v>1028.04</v>
      </c>
      <c r="F26" s="16">
        <v>1.9699999999999999E-2</v>
      </c>
      <c r="G26" s="16"/>
    </row>
    <row r="27" spans="1:7" x14ac:dyDescent="0.35">
      <c r="A27" s="13" t="s">
        <v>50</v>
      </c>
      <c r="B27" s="33" t="s">
        <v>51</v>
      </c>
      <c r="C27" s="33" t="s">
        <v>52</v>
      </c>
      <c r="D27" s="14">
        <v>288366</v>
      </c>
      <c r="E27" s="15">
        <v>1022.55</v>
      </c>
      <c r="F27" s="16">
        <v>1.9599999999999999E-2</v>
      </c>
      <c r="G27" s="16"/>
    </row>
    <row r="28" spans="1:7" x14ac:dyDescent="0.35">
      <c r="A28" s="13" t="s">
        <v>681</v>
      </c>
      <c r="B28" s="33" t="s">
        <v>682</v>
      </c>
      <c r="C28" s="33" t="s">
        <v>100</v>
      </c>
      <c r="D28" s="14">
        <v>24534</v>
      </c>
      <c r="E28" s="15">
        <v>754.64</v>
      </c>
      <c r="F28" s="16">
        <v>1.4500000000000001E-2</v>
      </c>
      <c r="G28" s="16"/>
    </row>
    <row r="29" spans="1:7" x14ac:dyDescent="0.35">
      <c r="A29" s="13" t="s">
        <v>627</v>
      </c>
      <c r="B29" s="33" t="s">
        <v>628</v>
      </c>
      <c r="C29" s="33" t="s">
        <v>100</v>
      </c>
      <c r="D29" s="14">
        <v>54104</v>
      </c>
      <c r="E29" s="15">
        <v>688.31</v>
      </c>
      <c r="F29" s="16">
        <v>1.32E-2</v>
      </c>
      <c r="G29" s="16"/>
    </row>
    <row r="30" spans="1:7" x14ac:dyDescent="0.35">
      <c r="A30" s="13" t="s">
        <v>683</v>
      </c>
      <c r="B30" s="33" t="s">
        <v>684</v>
      </c>
      <c r="C30" s="33" t="s">
        <v>106</v>
      </c>
      <c r="D30" s="14">
        <v>5030</v>
      </c>
      <c r="E30" s="15">
        <v>679.25</v>
      </c>
      <c r="F30" s="16">
        <v>1.2999999999999999E-2</v>
      </c>
      <c r="G30" s="16"/>
    </row>
    <row r="31" spans="1:7" x14ac:dyDescent="0.35">
      <c r="A31" s="13" t="s">
        <v>685</v>
      </c>
      <c r="B31" s="33" t="s">
        <v>686</v>
      </c>
      <c r="C31" s="33" t="s">
        <v>100</v>
      </c>
      <c r="D31" s="14">
        <v>59047</v>
      </c>
      <c r="E31" s="15">
        <v>651.64</v>
      </c>
      <c r="F31" s="16">
        <v>1.2500000000000001E-2</v>
      </c>
      <c r="G31" s="16"/>
    </row>
    <row r="32" spans="1:7" x14ac:dyDescent="0.35">
      <c r="A32" s="13" t="s">
        <v>687</v>
      </c>
      <c r="B32" s="33" t="s">
        <v>688</v>
      </c>
      <c r="C32" s="33" t="s">
        <v>583</v>
      </c>
      <c r="D32" s="14">
        <v>28848</v>
      </c>
      <c r="E32" s="15">
        <v>640.42999999999995</v>
      </c>
      <c r="F32" s="16">
        <v>1.23E-2</v>
      </c>
      <c r="G32" s="16"/>
    </row>
    <row r="33" spans="1:7" x14ac:dyDescent="0.35">
      <c r="A33" s="13" t="s">
        <v>689</v>
      </c>
      <c r="B33" s="33" t="s">
        <v>690</v>
      </c>
      <c r="C33" s="33" t="s">
        <v>39</v>
      </c>
      <c r="D33" s="14">
        <v>2553</v>
      </c>
      <c r="E33" s="15">
        <v>621.42999999999995</v>
      </c>
      <c r="F33" s="16">
        <v>1.1900000000000001E-2</v>
      </c>
      <c r="G33" s="16"/>
    </row>
    <row r="34" spans="1:7" x14ac:dyDescent="0.35">
      <c r="A34" s="13" t="s">
        <v>691</v>
      </c>
      <c r="B34" s="33" t="s">
        <v>692</v>
      </c>
      <c r="C34" s="33" t="s">
        <v>55</v>
      </c>
      <c r="D34" s="14">
        <v>216159</v>
      </c>
      <c r="E34" s="15">
        <v>612.27</v>
      </c>
      <c r="F34" s="16">
        <v>1.17E-2</v>
      </c>
      <c r="G34" s="16"/>
    </row>
    <row r="35" spans="1:7" x14ac:dyDescent="0.35">
      <c r="A35" s="13" t="s">
        <v>693</v>
      </c>
      <c r="B35" s="33" t="s">
        <v>694</v>
      </c>
      <c r="C35" s="33" t="s">
        <v>52</v>
      </c>
      <c r="D35" s="14">
        <v>106462</v>
      </c>
      <c r="E35" s="15">
        <v>602.89</v>
      </c>
      <c r="F35" s="16">
        <v>1.1599999999999999E-2</v>
      </c>
      <c r="G35" s="16"/>
    </row>
    <row r="36" spans="1:7" x14ac:dyDescent="0.35">
      <c r="A36" s="13" t="s">
        <v>695</v>
      </c>
      <c r="B36" s="33" t="s">
        <v>696</v>
      </c>
      <c r="C36" s="33" t="s">
        <v>100</v>
      </c>
      <c r="D36" s="14">
        <v>79040</v>
      </c>
      <c r="E36" s="15">
        <v>535.58000000000004</v>
      </c>
      <c r="F36" s="16">
        <v>1.03E-2</v>
      </c>
      <c r="G36" s="16"/>
    </row>
    <row r="37" spans="1:7" x14ac:dyDescent="0.35">
      <c r="A37" s="13" t="s">
        <v>697</v>
      </c>
      <c r="B37" s="33" t="s">
        <v>698</v>
      </c>
      <c r="C37" s="33" t="s">
        <v>100</v>
      </c>
      <c r="D37" s="14">
        <v>53893</v>
      </c>
      <c r="E37" s="15">
        <v>501.85</v>
      </c>
      <c r="F37" s="16">
        <v>9.5999999999999992E-3</v>
      </c>
      <c r="G37" s="16"/>
    </row>
    <row r="38" spans="1:7" x14ac:dyDescent="0.35">
      <c r="A38" s="13" t="s">
        <v>699</v>
      </c>
      <c r="B38" s="33" t="s">
        <v>700</v>
      </c>
      <c r="C38" s="33" t="s">
        <v>74</v>
      </c>
      <c r="D38" s="14">
        <v>22321</v>
      </c>
      <c r="E38" s="15">
        <v>408.68</v>
      </c>
      <c r="F38" s="16">
        <v>7.7999999999999996E-3</v>
      </c>
      <c r="G38" s="16"/>
    </row>
    <row r="39" spans="1:7" x14ac:dyDescent="0.35">
      <c r="A39" s="13" t="s">
        <v>701</v>
      </c>
      <c r="B39" s="33" t="s">
        <v>702</v>
      </c>
      <c r="C39" s="33" t="s">
        <v>89</v>
      </c>
      <c r="D39" s="14">
        <v>940076</v>
      </c>
      <c r="E39" s="15">
        <v>406.11</v>
      </c>
      <c r="F39" s="16">
        <v>7.7999999999999996E-3</v>
      </c>
      <c r="G39" s="16"/>
    </row>
    <row r="40" spans="1:7" x14ac:dyDescent="0.35">
      <c r="A40" s="13" t="s">
        <v>703</v>
      </c>
      <c r="B40" s="33" t="s">
        <v>704</v>
      </c>
      <c r="C40" s="33" t="s">
        <v>100</v>
      </c>
      <c r="D40" s="14">
        <v>159192</v>
      </c>
      <c r="E40" s="15">
        <v>371.24</v>
      </c>
      <c r="F40" s="16">
        <v>7.1000000000000004E-3</v>
      </c>
      <c r="G40" s="16"/>
    </row>
    <row r="41" spans="1:7" x14ac:dyDescent="0.35">
      <c r="A41" s="13" t="s">
        <v>705</v>
      </c>
      <c r="B41" s="33" t="s">
        <v>706</v>
      </c>
      <c r="C41" s="33" t="s">
        <v>74</v>
      </c>
      <c r="D41" s="14">
        <v>22859</v>
      </c>
      <c r="E41" s="15">
        <v>320</v>
      </c>
      <c r="F41" s="16">
        <v>6.1000000000000004E-3</v>
      </c>
      <c r="G41" s="16"/>
    </row>
    <row r="42" spans="1:7" x14ac:dyDescent="0.35">
      <c r="A42" s="13" t="s">
        <v>707</v>
      </c>
      <c r="B42" s="33" t="s">
        <v>708</v>
      </c>
      <c r="C42" s="33" t="s">
        <v>556</v>
      </c>
      <c r="D42" s="14">
        <v>41519</v>
      </c>
      <c r="E42" s="15">
        <v>284.3</v>
      </c>
      <c r="F42" s="16">
        <v>5.4999999999999997E-3</v>
      </c>
      <c r="G42" s="16"/>
    </row>
    <row r="43" spans="1:7" x14ac:dyDescent="0.35">
      <c r="A43" s="13" t="s">
        <v>709</v>
      </c>
      <c r="B43" s="33" t="s">
        <v>710</v>
      </c>
      <c r="C43" s="33" t="s">
        <v>100</v>
      </c>
      <c r="D43" s="14">
        <v>37550</v>
      </c>
      <c r="E43" s="15">
        <v>272.29000000000002</v>
      </c>
      <c r="F43" s="16">
        <v>5.1999999999999998E-3</v>
      </c>
      <c r="G43" s="16"/>
    </row>
    <row r="44" spans="1:7" x14ac:dyDescent="0.35">
      <c r="A44" s="13" t="s">
        <v>711</v>
      </c>
      <c r="B44" s="33" t="s">
        <v>712</v>
      </c>
      <c r="C44" s="33" t="s">
        <v>22</v>
      </c>
      <c r="D44" s="14">
        <v>138832</v>
      </c>
      <c r="E44" s="15">
        <v>259.49</v>
      </c>
      <c r="F44" s="16">
        <v>5.0000000000000001E-3</v>
      </c>
      <c r="G44" s="16"/>
    </row>
    <row r="45" spans="1:7" x14ac:dyDescent="0.35">
      <c r="A45" s="13" t="s">
        <v>713</v>
      </c>
      <c r="B45" s="33" t="s">
        <v>714</v>
      </c>
      <c r="C45" s="33" t="s">
        <v>556</v>
      </c>
      <c r="D45" s="14">
        <v>59624</v>
      </c>
      <c r="E45" s="15">
        <v>249.47</v>
      </c>
      <c r="F45" s="16">
        <v>4.7999999999999996E-3</v>
      </c>
      <c r="G45" s="16"/>
    </row>
    <row r="46" spans="1:7" x14ac:dyDescent="0.35">
      <c r="A46" s="13" t="s">
        <v>715</v>
      </c>
      <c r="B46" s="33" t="s">
        <v>716</v>
      </c>
      <c r="C46" s="33" t="s">
        <v>717</v>
      </c>
      <c r="D46" s="14">
        <v>7654</v>
      </c>
      <c r="E46" s="15">
        <v>242.82</v>
      </c>
      <c r="F46" s="16">
        <v>4.7000000000000002E-3</v>
      </c>
      <c r="G46" s="16"/>
    </row>
    <row r="47" spans="1:7" x14ac:dyDescent="0.35">
      <c r="A47" s="13" t="s">
        <v>718</v>
      </c>
      <c r="B47" s="33" t="s">
        <v>719</v>
      </c>
      <c r="C47" s="33" t="s">
        <v>32</v>
      </c>
      <c r="D47" s="14">
        <v>9618</v>
      </c>
      <c r="E47" s="15">
        <v>234.11</v>
      </c>
      <c r="F47" s="16">
        <v>4.4999999999999997E-3</v>
      </c>
      <c r="G47" s="16"/>
    </row>
    <row r="48" spans="1:7" x14ac:dyDescent="0.35">
      <c r="A48" s="13" t="s">
        <v>720</v>
      </c>
      <c r="B48" s="33" t="s">
        <v>721</v>
      </c>
      <c r="C48" s="33" t="s">
        <v>722</v>
      </c>
      <c r="D48" s="14">
        <v>9988</v>
      </c>
      <c r="E48" s="15">
        <v>211.29</v>
      </c>
      <c r="F48" s="16">
        <v>4.1000000000000003E-3</v>
      </c>
      <c r="G48" s="16"/>
    </row>
    <row r="49" spans="1:7" x14ac:dyDescent="0.35">
      <c r="A49" s="13" t="s">
        <v>723</v>
      </c>
      <c r="B49" s="33" t="s">
        <v>724</v>
      </c>
      <c r="C49" s="33" t="s">
        <v>556</v>
      </c>
      <c r="D49" s="14">
        <v>77484</v>
      </c>
      <c r="E49" s="15">
        <v>206.12</v>
      </c>
      <c r="F49" s="16">
        <v>4.0000000000000001E-3</v>
      </c>
      <c r="G49" s="16"/>
    </row>
    <row r="50" spans="1:7" x14ac:dyDescent="0.35">
      <c r="A50" s="13" t="s">
        <v>725</v>
      </c>
      <c r="B50" s="33" t="s">
        <v>726</v>
      </c>
      <c r="C50" s="33" t="s">
        <v>55</v>
      </c>
      <c r="D50" s="14">
        <v>24124</v>
      </c>
      <c r="E50" s="15">
        <v>203.46</v>
      </c>
      <c r="F50" s="16">
        <v>3.8999999999999998E-3</v>
      </c>
      <c r="G50" s="16"/>
    </row>
    <row r="51" spans="1:7" x14ac:dyDescent="0.35">
      <c r="A51" s="13" t="s">
        <v>727</v>
      </c>
      <c r="B51" s="33" t="s">
        <v>728</v>
      </c>
      <c r="C51" s="33" t="s">
        <v>63</v>
      </c>
      <c r="D51" s="14">
        <v>2292</v>
      </c>
      <c r="E51" s="15">
        <v>202.82</v>
      </c>
      <c r="F51" s="16">
        <v>3.8999999999999998E-3</v>
      </c>
      <c r="G51" s="16"/>
    </row>
    <row r="52" spans="1:7" x14ac:dyDescent="0.35">
      <c r="A52" s="13" t="s">
        <v>729</v>
      </c>
      <c r="B52" s="33" t="s">
        <v>730</v>
      </c>
      <c r="C52" s="33" t="s">
        <v>518</v>
      </c>
      <c r="D52" s="14">
        <v>14162</v>
      </c>
      <c r="E52" s="15">
        <v>195.04</v>
      </c>
      <c r="F52" s="16">
        <v>3.7000000000000002E-3</v>
      </c>
      <c r="G52" s="16"/>
    </row>
    <row r="53" spans="1:7" x14ac:dyDescent="0.35">
      <c r="A53" s="13" t="s">
        <v>731</v>
      </c>
      <c r="B53" s="33" t="s">
        <v>732</v>
      </c>
      <c r="C53" s="33" t="s">
        <v>109</v>
      </c>
      <c r="D53" s="14">
        <v>2327</v>
      </c>
      <c r="E53" s="15">
        <v>194.13</v>
      </c>
      <c r="F53" s="16">
        <v>3.7000000000000002E-3</v>
      </c>
      <c r="G53" s="16"/>
    </row>
    <row r="54" spans="1:7" x14ac:dyDescent="0.35">
      <c r="A54" s="13" t="s">
        <v>733</v>
      </c>
      <c r="B54" s="33" t="s">
        <v>734</v>
      </c>
      <c r="C54" s="33" t="s">
        <v>44</v>
      </c>
      <c r="D54" s="14">
        <v>8479</v>
      </c>
      <c r="E54" s="15">
        <v>180.77</v>
      </c>
      <c r="F54" s="16">
        <v>3.5000000000000001E-3</v>
      </c>
      <c r="G54" s="16"/>
    </row>
    <row r="55" spans="1:7" x14ac:dyDescent="0.35">
      <c r="A55" s="13" t="s">
        <v>735</v>
      </c>
      <c r="B55" s="33" t="s">
        <v>736</v>
      </c>
      <c r="C55" s="33" t="s">
        <v>737</v>
      </c>
      <c r="D55" s="14">
        <v>30791</v>
      </c>
      <c r="E55" s="15">
        <v>175.32</v>
      </c>
      <c r="F55" s="16">
        <v>3.3999999999999998E-3</v>
      </c>
      <c r="G55" s="16"/>
    </row>
    <row r="56" spans="1:7" x14ac:dyDescent="0.35">
      <c r="A56" s="13" t="s">
        <v>738</v>
      </c>
      <c r="B56" s="33" t="s">
        <v>739</v>
      </c>
      <c r="C56" s="33" t="s">
        <v>501</v>
      </c>
      <c r="D56" s="14">
        <v>24143</v>
      </c>
      <c r="E56" s="15">
        <v>168.42</v>
      </c>
      <c r="F56" s="16">
        <v>3.2000000000000002E-3</v>
      </c>
      <c r="G56" s="16"/>
    </row>
    <row r="57" spans="1:7" x14ac:dyDescent="0.35">
      <c r="A57" s="13" t="s">
        <v>740</v>
      </c>
      <c r="B57" s="33" t="s">
        <v>741</v>
      </c>
      <c r="C57" s="33" t="s">
        <v>742</v>
      </c>
      <c r="D57" s="14">
        <v>12789</v>
      </c>
      <c r="E57" s="15">
        <v>156</v>
      </c>
      <c r="F57" s="16">
        <v>3.0000000000000001E-3</v>
      </c>
      <c r="G57" s="16"/>
    </row>
    <row r="58" spans="1:7" x14ac:dyDescent="0.35">
      <c r="A58" s="17" t="s">
        <v>120</v>
      </c>
      <c r="B58" s="34"/>
      <c r="C58" s="34"/>
      <c r="D58" s="18"/>
      <c r="E58" s="37">
        <v>52540.66</v>
      </c>
      <c r="F58" s="38">
        <v>1.0079</v>
      </c>
      <c r="G58" s="21"/>
    </row>
    <row r="59" spans="1:7" x14ac:dyDescent="0.35">
      <c r="A59" s="17" t="s">
        <v>743</v>
      </c>
      <c r="B59" s="33"/>
      <c r="C59" s="33"/>
      <c r="D59" s="14"/>
      <c r="E59" s="15"/>
      <c r="F59" s="16"/>
      <c r="G59" s="16"/>
    </row>
    <row r="60" spans="1:7" x14ac:dyDescent="0.35">
      <c r="A60" s="17" t="s">
        <v>120</v>
      </c>
      <c r="B60" s="33"/>
      <c r="C60" s="33"/>
      <c r="D60" s="14"/>
      <c r="E60" s="39" t="s">
        <v>248</v>
      </c>
      <c r="F60" s="40" t="s">
        <v>248</v>
      </c>
      <c r="G60" s="16"/>
    </row>
    <row r="61" spans="1:7" x14ac:dyDescent="0.35">
      <c r="A61" s="24" t="s">
        <v>121</v>
      </c>
      <c r="B61" s="35"/>
      <c r="C61" s="35"/>
      <c r="D61" s="25"/>
      <c r="E61" s="30">
        <v>52540.66</v>
      </c>
      <c r="F61" s="31">
        <v>1.0079</v>
      </c>
      <c r="G61" s="21"/>
    </row>
    <row r="62" spans="1:7" x14ac:dyDescent="0.35">
      <c r="A62" s="13"/>
      <c r="B62" s="33"/>
      <c r="C62" s="33"/>
      <c r="D62" s="14"/>
      <c r="E62" s="15"/>
      <c r="F62" s="16"/>
      <c r="G62" s="16"/>
    </row>
    <row r="63" spans="1:7" x14ac:dyDescent="0.35">
      <c r="A63" s="13"/>
      <c r="B63" s="33"/>
      <c r="C63" s="33"/>
      <c r="D63" s="14"/>
      <c r="E63" s="15"/>
      <c r="F63" s="16"/>
      <c r="G63" s="16"/>
    </row>
    <row r="64" spans="1:7" x14ac:dyDescent="0.35">
      <c r="A64" s="17" t="s">
        <v>262</v>
      </c>
      <c r="B64" s="33"/>
      <c r="C64" s="33"/>
      <c r="D64" s="14"/>
      <c r="E64" s="15"/>
      <c r="F64" s="16"/>
      <c r="G64" s="16"/>
    </row>
    <row r="65" spans="1:7" x14ac:dyDescent="0.35">
      <c r="A65" s="13" t="s">
        <v>263</v>
      </c>
      <c r="B65" s="33"/>
      <c r="C65" s="33"/>
      <c r="D65" s="14"/>
      <c r="E65" s="15">
        <v>143.94</v>
      </c>
      <c r="F65" s="16">
        <v>2.8E-3</v>
      </c>
      <c r="G65" s="16">
        <v>4.9306000000000003E-2</v>
      </c>
    </row>
    <row r="66" spans="1:7" x14ac:dyDescent="0.35">
      <c r="A66" s="17" t="s">
        <v>120</v>
      </c>
      <c r="B66" s="34"/>
      <c r="C66" s="34"/>
      <c r="D66" s="18"/>
      <c r="E66" s="37">
        <v>143.94</v>
      </c>
      <c r="F66" s="38">
        <v>2.8E-3</v>
      </c>
      <c r="G66" s="21"/>
    </row>
    <row r="67" spans="1:7" x14ac:dyDescent="0.35">
      <c r="A67" s="13"/>
      <c r="B67" s="33"/>
      <c r="C67" s="33"/>
      <c r="D67" s="14"/>
      <c r="E67" s="15"/>
      <c r="F67" s="16"/>
      <c r="G67" s="16"/>
    </row>
    <row r="68" spans="1:7" x14ac:dyDescent="0.35">
      <c r="A68" s="24" t="s">
        <v>121</v>
      </c>
      <c r="B68" s="35"/>
      <c r="C68" s="35"/>
      <c r="D68" s="25"/>
      <c r="E68" s="19">
        <v>143.94</v>
      </c>
      <c r="F68" s="20">
        <v>2.8E-3</v>
      </c>
      <c r="G68" s="21"/>
    </row>
    <row r="69" spans="1:7" x14ac:dyDescent="0.35">
      <c r="A69" s="13" t="s">
        <v>264</v>
      </c>
      <c r="B69" s="33"/>
      <c r="C69" s="33"/>
      <c r="D69" s="14"/>
      <c r="E69" s="15">
        <v>3.8888699999999998E-2</v>
      </c>
      <c r="F69" s="16">
        <v>0</v>
      </c>
      <c r="G69" s="16"/>
    </row>
    <row r="70" spans="1:7" x14ac:dyDescent="0.35">
      <c r="A70" s="13" t="s">
        <v>265</v>
      </c>
      <c r="B70" s="33"/>
      <c r="C70" s="33"/>
      <c r="D70" s="14"/>
      <c r="E70" s="26">
        <v>-549.90888870000003</v>
      </c>
      <c r="F70" s="27">
        <v>-1.0699999999999999E-2</v>
      </c>
      <c r="G70" s="16">
        <v>4.9306000000000003E-2</v>
      </c>
    </row>
    <row r="71" spans="1:7" x14ac:dyDescent="0.35">
      <c r="A71" s="28" t="s">
        <v>266</v>
      </c>
      <c r="B71" s="36"/>
      <c r="C71" s="36"/>
      <c r="D71" s="29"/>
      <c r="E71" s="30">
        <v>52134.73</v>
      </c>
      <c r="F71" s="31">
        <v>1</v>
      </c>
      <c r="G71" s="31"/>
    </row>
    <row r="76" spans="1:7" x14ac:dyDescent="0.35">
      <c r="A76" s="1" t="s">
        <v>269</v>
      </c>
    </row>
    <row r="77" spans="1:7" x14ac:dyDescent="0.35">
      <c r="A77" s="48" t="s">
        <v>270</v>
      </c>
      <c r="B77" s="3" t="s">
        <v>248</v>
      </c>
    </row>
    <row r="78" spans="1:7" x14ac:dyDescent="0.35">
      <c r="A78" t="s">
        <v>271</v>
      </c>
    </row>
    <row r="79" spans="1:7" x14ac:dyDescent="0.35">
      <c r="A79" t="s">
        <v>272</v>
      </c>
      <c r="B79" t="s">
        <v>273</v>
      </c>
      <c r="C79" t="s">
        <v>273</v>
      </c>
    </row>
    <row r="80" spans="1:7" x14ac:dyDescent="0.35">
      <c r="B80" s="49">
        <v>46052</v>
      </c>
      <c r="C80" s="49">
        <v>46080</v>
      </c>
    </row>
    <row r="81" spans="1:3" x14ac:dyDescent="0.35">
      <c r="A81" t="s">
        <v>274</v>
      </c>
      <c r="B81">
        <v>8.8839000000000006</v>
      </c>
      <c r="C81">
        <v>8.8986999999999998</v>
      </c>
    </row>
    <row r="82" spans="1:3" x14ac:dyDescent="0.35">
      <c r="A82" t="s">
        <v>275</v>
      </c>
      <c r="B82">
        <v>8.8839000000000006</v>
      </c>
      <c r="C82">
        <v>8.8986999999999998</v>
      </c>
    </row>
    <row r="83" spans="1:3" x14ac:dyDescent="0.35">
      <c r="A83" t="s">
        <v>276</v>
      </c>
      <c r="B83">
        <v>8.8092000000000006</v>
      </c>
      <c r="C83">
        <v>8.8193999999999999</v>
      </c>
    </row>
    <row r="84" spans="1:3" x14ac:dyDescent="0.35">
      <c r="A84" t="s">
        <v>277</v>
      </c>
      <c r="B84">
        <v>8.8092000000000006</v>
      </c>
      <c r="C84">
        <v>8.8193999999999999</v>
      </c>
    </row>
    <row r="86" spans="1:3" x14ac:dyDescent="0.35">
      <c r="A86" t="s">
        <v>278</v>
      </c>
      <c r="B86" s="3" t="s">
        <v>248</v>
      </c>
    </row>
    <row r="87" spans="1:3" x14ac:dyDescent="0.35">
      <c r="A87" t="s">
        <v>279</v>
      </c>
      <c r="B87" s="3" t="s">
        <v>248</v>
      </c>
    </row>
    <row r="88" spans="1:3" ht="29" customHeight="1" x14ac:dyDescent="0.35">
      <c r="A88" s="48" t="s">
        <v>280</v>
      </c>
      <c r="B88" s="3" t="s">
        <v>248</v>
      </c>
    </row>
    <row r="89" spans="1:3" ht="29" customHeight="1" x14ac:dyDescent="0.35">
      <c r="A89" s="48" t="s">
        <v>281</v>
      </c>
      <c r="B89" s="3" t="s">
        <v>248</v>
      </c>
    </row>
    <row r="90" spans="1:3" x14ac:dyDescent="0.35">
      <c r="A90" t="s">
        <v>283</v>
      </c>
      <c r="B90" s="50">
        <v>1.1234</v>
      </c>
    </row>
    <row r="91" spans="1:3" ht="43.5" customHeight="1" x14ac:dyDescent="0.35">
      <c r="A91" s="48" t="s">
        <v>284</v>
      </c>
      <c r="B91" s="3" t="s">
        <v>248</v>
      </c>
    </row>
    <row r="92" spans="1:3" x14ac:dyDescent="0.35">
      <c r="B92" s="3"/>
    </row>
    <row r="93" spans="1:3" ht="29" customHeight="1" x14ac:dyDescent="0.35">
      <c r="A93" s="48" t="s">
        <v>285</v>
      </c>
      <c r="B93" s="3" t="s">
        <v>248</v>
      </c>
    </row>
    <row r="94" spans="1:3" ht="29" customHeight="1" x14ac:dyDescent="0.35">
      <c r="A94" s="48" t="s">
        <v>286</v>
      </c>
      <c r="B94" t="s">
        <v>248</v>
      </c>
    </row>
    <row r="95" spans="1:3" ht="29" customHeight="1" x14ac:dyDescent="0.35">
      <c r="A95" s="48" t="s">
        <v>287</v>
      </c>
      <c r="B95" s="3" t="s">
        <v>248</v>
      </c>
    </row>
    <row r="96" spans="1:3" ht="29" customHeight="1" x14ac:dyDescent="0.35">
      <c r="A96" s="48" t="s">
        <v>288</v>
      </c>
      <c r="B96" s="3" t="s">
        <v>248</v>
      </c>
    </row>
    <row r="98" spans="1:4" ht="70" customHeight="1" x14ac:dyDescent="0.35">
      <c r="A98" s="75" t="s">
        <v>298</v>
      </c>
      <c r="B98" s="75" t="s">
        <v>299</v>
      </c>
      <c r="C98" s="75" t="s">
        <v>300</v>
      </c>
      <c r="D98" s="75" t="s">
        <v>301</v>
      </c>
    </row>
    <row r="99" spans="1:4" ht="70" customHeight="1" x14ac:dyDescent="0.35">
      <c r="A99" s="75" t="s">
        <v>744</v>
      </c>
      <c r="B99" s="75"/>
      <c r="C99" s="75" t="s">
        <v>317</v>
      </c>
      <c r="D9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299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2634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2635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491</v>
      </c>
      <c r="B8" s="33" t="s">
        <v>492</v>
      </c>
      <c r="C8" s="33" t="s">
        <v>100</v>
      </c>
      <c r="D8" s="14">
        <v>25909</v>
      </c>
      <c r="E8" s="15">
        <v>633.03</v>
      </c>
      <c r="F8" s="16">
        <v>3.2599999999999997E-2</v>
      </c>
      <c r="G8" s="16"/>
    </row>
    <row r="9" spans="1:8" x14ac:dyDescent="0.35">
      <c r="A9" s="13" t="s">
        <v>1314</v>
      </c>
      <c r="B9" s="33" t="s">
        <v>1315</v>
      </c>
      <c r="C9" s="33" t="s">
        <v>63</v>
      </c>
      <c r="D9" s="14">
        <v>39458</v>
      </c>
      <c r="E9" s="15">
        <v>424.49</v>
      </c>
      <c r="F9" s="16">
        <v>2.18E-2</v>
      </c>
      <c r="G9" s="16"/>
    </row>
    <row r="10" spans="1:8" x14ac:dyDescent="0.35">
      <c r="A10" s="13" t="s">
        <v>497</v>
      </c>
      <c r="B10" s="33" t="s">
        <v>498</v>
      </c>
      <c r="C10" s="33" t="s">
        <v>13</v>
      </c>
      <c r="D10" s="14">
        <v>95924</v>
      </c>
      <c r="E10" s="15">
        <v>312.89999999999998</v>
      </c>
      <c r="F10" s="16">
        <v>1.61E-2</v>
      </c>
      <c r="G10" s="16"/>
    </row>
    <row r="11" spans="1:8" x14ac:dyDescent="0.35">
      <c r="A11" s="13" t="s">
        <v>1726</v>
      </c>
      <c r="B11" s="33" t="s">
        <v>1727</v>
      </c>
      <c r="C11" s="33" t="s">
        <v>962</v>
      </c>
      <c r="D11" s="14">
        <v>55305</v>
      </c>
      <c r="E11" s="15">
        <v>239.69</v>
      </c>
      <c r="F11" s="16">
        <v>1.23E-2</v>
      </c>
      <c r="G11" s="16"/>
    </row>
    <row r="12" spans="1:8" x14ac:dyDescent="0.35">
      <c r="A12" s="13" t="s">
        <v>1518</v>
      </c>
      <c r="B12" s="33" t="s">
        <v>1519</v>
      </c>
      <c r="C12" s="33" t="s">
        <v>106</v>
      </c>
      <c r="D12" s="14">
        <v>3734</v>
      </c>
      <c r="E12" s="15">
        <v>233.62</v>
      </c>
      <c r="F12" s="16">
        <v>1.2E-2</v>
      </c>
      <c r="G12" s="16"/>
    </row>
    <row r="13" spans="1:8" x14ac:dyDescent="0.35">
      <c r="A13" s="13" t="s">
        <v>627</v>
      </c>
      <c r="B13" s="33" t="s">
        <v>628</v>
      </c>
      <c r="C13" s="33" t="s">
        <v>100</v>
      </c>
      <c r="D13" s="14">
        <v>18092</v>
      </c>
      <c r="E13" s="15">
        <v>230.17</v>
      </c>
      <c r="F13" s="16">
        <v>1.18E-2</v>
      </c>
      <c r="G13" s="16"/>
    </row>
    <row r="14" spans="1:8" x14ac:dyDescent="0.35">
      <c r="A14" s="13" t="s">
        <v>608</v>
      </c>
      <c r="B14" s="33" t="s">
        <v>609</v>
      </c>
      <c r="C14" s="33" t="s">
        <v>610</v>
      </c>
      <c r="D14" s="14">
        <v>7952</v>
      </c>
      <c r="E14" s="15">
        <v>210.69</v>
      </c>
      <c r="F14" s="16">
        <v>1.0800000000000001E-2</v>
      </c>
      <c r="G14" s="16"/>
    </row>
    <row r="15" spans="1:8" x14ac:dyDescent="0.35">
      <c r="A15" s="13" t="s">
        <v>510</v>
      </c>
      <c r="B15" s="33" t="s">
        <v>511</v>
      </c>
      <c r="C15" s="33" t="s">
        <v>13</v>
      </c>
      <c r="D15" s="14">
        <v>73302</v>
      </c>
      <c r="E15" s="15">
        <v>207.48</v>
      </c>
      <c r="F15" s="16">
        <v>1.0699999999999999E-2</v>
      </c>
      <c r="G15" s="16"/>
    </row>
    <row r="16" spans="1:8" x14ac:dyDescent="0.35">
      <c r="A16" s="13" t="s">
        <v>1514</v>
      </c>
      <c r="B16" s="33" t="s">
        <v>1515</v>
      </c>
      <c r="C16" s="33" t="s">
        <v>13</v>
      </c>
      <c r="D16" s="14">
        <v>61148</v>
      </c>
      <c r="E16" s="15">
        <v>195.52</v>
      </c>
      <c r="F16" s="16">
        <v>1.01E-2</v>
      </c>
      <c r="G16" s="16"/>
    </row>
    <row r="17" spans="1:7" x14ac:dyDescent="0.35">
      <c r="A17" s="13" t="s">
        <v>693</v>
      </c>
      <c r="B17" s="33" t="s">
        <v>694</v>
      </c>
      <c r="C17" s="33" t="s">
        <v>52</v>
      </c>
      <c r="D17" s="14">
        <v>33330</v>
      </c>
      <c r="E17" s="15">
        <v>188.75</v>
      </c>
      <c r="F17" s="16">
        <v>9.7000000000000003E-3</v>
      </c>
      <c r="G17" s="16"/>
    </row>
    <row r="18" spans="1:7" x14ac:dyDescent="0.35">
      <c r="A18" s="13" t="s">
        <v>594</v>
      </c>
      <c r="B18" s="33" t="s">
        <v>595</v>
      </c>
      <c r="C18" s="33" t="s">
        <v>74</v>
      </c>
      <c r="D18" s="14">
        <v>25083</v>
      </c>
      <c r="E18" s="15">
        <v>186.88</v>
      </c>
      <c r="F18" s="16">
        <v>9.5999999999999992E-3</v>
      </c>
      <c r="G18" s="16"/>
    </row>
    <row r="19" spans="1:7" x14ac:dyDescent="0.35">
      <c r="A19" s="13" t="s">
        <v>2233</v>
      </c>
      <c r="B19" s="33" t="s">
        <v>2234</v>
      </c>
      <c r="C19" s="33" t="s">
        <v>537</v>
      </c>
      <c r="D19" s="14">
        <v>2211</v>
      </c>
      <c r="E19" s="15">
        <v>176.31</v>
      </c>
      <c r="F19" s="16">
        <v>9.1000000000000004E-3</v>
      </c>
      <c r="G19" s="16"/>
    </row>
    <row r="20" spans="1:7" x14ac:dyDescent="0.35">
      <c r="A20" s="13" t="s">
        <v>1740</v>
      </c>
      <c r="B20" s="33" t="s">
        <v>1741</v>
      </c>
      <c r="C20" s="33" t="s">
        <v>63</v>
      </c>
      <c r="D20" s="14">
        <v>8304</v>
      </c>
      <c r="E20" s="15">
        <v>170.52</v>
      </c>
      <c r="F20" s="16">
        <v>8.8000000000000005E-3</v>
      </c>
      <c r="G20" s="16"/>
    </row>
    <row r="21" spans="1:7" x14ac:dyDescent="0.35">
      <c r="A21" s="13" t="s">
        <v>2636</v>
      </c>
      <c r="B21" s="33" t="s">
        <v>2637</v>
      </c>
      <c r="C21" s="33" t="s">
        <v>717</v>
      </c>
      <c r="D21" s="14">
        <v>60307</v>
      </c>
      <c r="E21" s="15">
        <v>169.13</v>
      </c>
      <c r="F21" s="16">
        <v>8.6999999999999994E-3</v>
      </c>
      <c r="G21" s="16"/>
    </row>
    <row r="22" spans="1:7" x14ac:dyDescent="0.35">
      <c r="A22" s="13" t="s">
        <v>1731</v>
      </c>
      <c r="B22" s="33" t="s">
        <v>1732</v>
      </c>
      <c r="C22" s="33" t="s">
        <v>537</v>
      </c>
      <c r="D22" s="14">
        <v>65260</v>
      </c>
      <c r="E22" s="15">
        <v>168.27</v>
      </c>
      <c r="F22" s="16">
        <v>8.6999999999999994E-3</v>
      </c>
      <c r="G22" s="16"/>
    </row>
    <row r="23" spans="1:7" x14ac:dyDescent="0.35">
      <c r="A23" s="13" t="s">
        <v>695</v>
      </c>
      <c r="B23" s="33" t="s">
        <v>696</v>
      </c>
      <c r="C23" s="33" t="s">
        <v>100</v>
      </c>
      <c r="D23" s="14">
        <v>24391</v>
      </c>
      <c r="E23" s="15">
        <v>165.27</v>
      </c>
      <c r="F23" s="16">
        <v>8.5000000000000006E-3</v>
      </c>
      <c r="G23" s="16"/>
    </row>
    <row r="24" spans="1:7" x14ac:dyDescent="0.35">
      <c r="A24" s="13" t="s">
        <v>1533</v>
      </c>
      <c r="B24" s="33" t="s">
        <v>1534</v>
      </c>
      <c r="C24" s="33" t="s">
        <v>55</v>
      </c>
      <c r="D24" s="14">
        <v>10063</v>
      </c>
      <c r="E24" s="15">
        <v>164.44</v>
      </c>
      <c r="F24" s="16">
        <v>8.5000000000000006E-3</v>
      </c>
      <c r="G24" s="16"/>
    </row>
    <row r="25" spans="1:7" x14ac:dyDescent="0.35">
      <c r="A25" s="13" t="s">
        <v>2077</v>
      </c>
      <c r="B25" s="33" t="s">
        <v>2078</v>
      </c>
      <c r="C25" s="33" t="s">
        <v>13</v>
      </c>
      <c r="D25" s="14">
        <v>89610</v>
      </c>
      <c r="E25" s="15">
        <v>163.07</v>
      </c>
      <c r="F25" s="16">
        <v>8.3999999999999995E-3</v>
      </c>
      <c r="G25" s="16"/>
    </row>
    <row r="26" spans="1:7" x14ac:dyDescent="0.35">
      <c r="A26" s="13" t="s">
        <v>691</v>
      </c>
      <c r="B26" s="33" t="s">
        <v>692</v>
      </c>
      <c r="C26" s="33" t="s">
        <v>55</v>
      </c>
      <c r="D26" s="14">
        <v>55744</v>
      </c>
      <c r="E26" s="15">
        <v>157.88999999999999</v>
      </c>
      <c r="F26" s="16">
        <v>8.0999999999999996E-3</v>
      </c>
      <c r="G26" s="16"/>
    </row>
    <row r="27" spans="1:7" x14ac:dyDescent="0.35">
      <c r="A27" s="13" t="s">
        <v>1742</v>
      </c>
      <c r="B27" s="33" t="s">
        <v>1743</v>
      </c>
      <c r="C27" s="33" t="s">
        <v>55</v>
      </c>
      <c r="D27" s="14">
        <v>19087</v>
      </c>
      <c r="E27" s="15">
        <v>157.41999999999999</v>
      </c>
      <c r="F27" s="16">
        <v>8.0999999999999996E-3</v>
      </c>
      <c r="G27" s="16"/>
    </row>
    <row r="28" spans="1:7" x14ac:dyDescent="0.35">
      <c r="A28" s="13" t="s">
        <v>1316</v>
      </c>
      <c r="B28" s="33" t="s">
        <v>1317</v>
      </c>
      <c r="C28" s="33" t="s">
        <v>74</v>
      </c>
      <c r="D28" s="14">
        <v>23602</v>
      </c>
      <c r="E28" s="15">
        <v>154.5</v>
      </c>
      <c r="F28" s="16">
        <v>7.9000000000000008E-3</v>
      </c>
      <c r="G28" s="16"/>
    </row>
    <row r="29" spans="1:7" x14ac:dyDescent="0.35">
      <c r="A29" s="13" t="s">
        <v>703</v>
      </c>
      <c r="B29" s="33" t="s">
        <v>704</v>
      </c>
      <c r="C29" s="33" t="s">
        <v>100</v>
      </c>
      <c r="D29" s="14">
        <v>65467</v>
      </c>
      <c r="E29" s="15">
        <v>152.66999999999999</v>
      </c>
      <c r="F29" s="16">
        <v>7.9000000000000008E-3</v>
      </c>
      <c r="G29" s="16"/>
    </row>
    <row r="30" spans="1:7" x14ac:dyDescent="0.35">
      <c r="A30" s="13" t="s">
        <v>1318</v>
      </c>
      <c r="B30" s="33" t="s">
        <v>1319</v>
      </c>
      <c r="C30" s="33" t="s">
        <v>63</v>
      </c>
      <c r="D30" s="14">
        <v>8083</v>
      </c>
      <c r="E30" s="15">
        <v>147.29</v>
      </c>
      <c r="F30" s="16">
        <v>7.6E-3</v>
      </c>
      <c r="G30" s="16"/>
    </row>
    <row r="31" spans="1:7" x14ac:dyDescent="0.35">
      <c r="A31" s="13" t="s">
        <v>1770</v>
      </c>
      <c r="B31" s="33" t="s">
        <v>1771</v>
      </c>
      <c r="C31" s="33" t="s">
        <v>29</v>
      </c>
      <c r="D31" s="14">
        <v>12830</v>
      </c>
      <c r="E31" s="15">
        <v>144.94999999999999</v>
      </c>
      <c r="F31" s="16">
        <v>7.4999999999999997E-3</v>
      </c>
      <c r="G31" s="16"/>
    </row>
    <row r="32" spans="1:7" x14ac:dyDescent="0.35">
      <c r="A32" s="13" t="s">
        <v>2638</v>
      </c>
      <c r="B32" s="33" t="s">
        <v>2639</v>
      </c>
      <c r="C32" s="33" t="s">
        <v>488</v>
      </c>
      <c r="D32" s="14">
        <v>11530</v>
      </c>
      <c r="E32" s="15">
        <v>142.97999999999999</v>
      </c>
      <c r="F32" s="16">
        <v>7.4000000000000003E-3</v>
      </c>
      <c r="G32" s="16"/>
    </row>
    <row r="33" spans="1:7" x14ac:dyDescent="0.35">
      <c r="A33" s="13" t="s">
        <v>1219</v>
      </c>
      <c r="B33" s="33" t="s">
        <v>1220</v>
      </c>
      <c r="C33" s="33" t="s">
        <v>63</v>
      </c>
      <c r="D33" s="14">
        <v>13923</v>
      </c>
      <c r="E33" s="15">
        <v>138.99</v>
      </c>
      <c r="F33" s="16">
        <v>7.1000000000000004E-3</v>
      </c>
      <c r="G33" s="16"/>
    </row>
    <row r="34" spans="1:7" x14ac:dyDescent="0.35">
      <c r="A34" s="13" t="s">
        <v>2640</v>
      </c>
      <c r="B34" s="33" t="s">
        <v>2641</v>
      </c>
      <c r="C34" s="33" t="s">
        <v>962</v>
      </c>
      <c r="D34" s="14">
        <v>10070</v>
      </c>
      <c r="E34" s="15">
        <v>134.83000000000001</v>
      </c>
      <c r="F34" s="16">
        <v>6.8999999999999999E-3</v>
      </c>
      <c r="G34" s="16"/>
    </row>
    <row r="35" spans="1:7" x14ac:dyDescent="0.35">
      <c r="A35" s="13" t="s">
        <v>681</v>
      </c>
      <c r="B35" s="33" t="s">
        <v>682</v>
      </c>
      <c r="C35" s="33" t="s">
        <v>100</v>
      </c>
      <c r="D35" s="14">
        <v>4325</v>
      </c>
      <c r="E35" s="15">
        <v>133.03</v>
      </c>
      <c r="F35" s="16">
        <v>6.7999999999999996E-3</v>
      </c>
      <c r="G35" s="16"/>
    </row>
    <row r="36" spans="1:7" x14ac:dyDescent="0.35">
      <c r="A36" s="13" t="s">
        <v>2642</v>
      </c>
      <c r="B36" s="33" t="s">
        <v>2643</v>
      </c>
      <c r="C36" s="33" t="s">
        <v>55</v>
      </c>
      <c r="D36" s="14">
        <v>29210</v>
      </c>
      <c r="E36" s="15">
        <v>132.85</v>
      </c>
      <c r="F36" s="16">
        <v>6.7999999999999996E-3</v>
      </c>
      <c r="G36" s="16"/>
    </row>
    <row r="37" spans="1:7" x14ac:dyDescent="0.35">
      <c r="A37" s="13" t="s">
        <v>2644</v>
      </c>
      <c r="B37" s="33" t="s">
        <v>2645</v>
      </c>
      <c r="C37" s="33" t="s">
        <v>55</v>
      </c>
      <c r="D37" s="14">
        <v>26901</v>
      </c>
      <c r="E37" s="15">
        <v>129.62</v>
      </c>
      <c r="F37" s="16">
        <v>6.7000000000000002E-3</v>
      </c>
      <c r="G37" s="16"/>
    </row>
    <row r="38" spans="1:7" x14ac:dyDescent="0.35">
      <c r="A38" s="13" t="s">
        <v>569</v>
      </c>
      <c r="B38" s="33" t="s">
        <v>570</v>
      </c>
      <c r="C38" s="33" t="s">
        <v>100</v>
      </c>
      <c r="D38" s="14">
        <v>13539</v>
      </c>
      <c r="E38" s="15">
        <v>129.53</v>
      </c>
      <c r="F38" s="16">
        <v>6.7000000000000002E-3</v>
      </c>
      <c r="G38" s="16"/>
    </row>
    <row r="39" spans="1:7" x14ac:dyDescent="0.35">
      <c r="A39" s="13" t="s">
        <v>2646</v>
      </c>
      <c r="B39" s="33" t="s">
        <v>2647</v>
      </c>
      <c r="C39" s="33" t="s">
        <v>556</v>
      </c>
      <c r="D39" s="14">
        <v>3647</v>
      </c>
      <c r="E39" s="15">
        <v>126.66</v>
      </c>
      <c r="F39" s="16">
        <v>6.4999999999999997E-3</v>
      </c>
      <c r="G39" s="16"/>
    </row>
    <row r="40" spans="1:7" x14ac:dyDescent="0.35">
      <c r="A40" s="13" t="s">
        <v>699</v>
      </c>
      <c r="B40" s="33" t="s">
        <v>700</v>
      </c>
      <c r="C40" s="33" t="s">
        <v>74</v>
      </c>
      <c r="D40" s="14">
        <v>6897</v>
      </c>
      <c r="E40" s="15">
        <v>126.28</v>
      </c>
      <c r="F40" s="16">
        <v>6.4999999999999997E-3</v>
      </c>
      <c r="G40" s="16"/>
    </row>
    <row r="41" spans="1:7" x14ac:dyDescent="0.35">
      <c r="A41" s="13" t="s">
        <v>90</v>
      </c>
      <c r="B41" s="33" t="s">
        <v>91</v>
      </c>
      <c r="C41" s="33" t="s">
        <v>92</v>
      </c>
      <c r="D41" s="14">
        <v>3177</v>
      </c>
      <c r="E41" s="15">
        <v>122.52</v>
      </c>
      <c r="F41" s="16">
        <v>6.3E-3</v>
      </c>
      <c r="G41" s="16"/>
    </row>
    <row r="42" spans="1:7" x14ac:dyDescent="0.35">
      <c r="A42" s="13" t="s">
        <v>689</v>
      </c>
      <c r="B42" s="33" t="s">
        <v>690</v>
      </c>
      <c r="C42" s="33" t="s">
        <v>39</v>
      </c>
      <c r="D42" s="14">
        <v>489</v>
      </c>
      <c r="E42" s="15">
        <v>119.03</v>
      </c>
      <c r="F42" s="16">
        <v>6.1000000000000004E-3</v>
      </c>
      <c r="G42" s="16"/>
    </row>
    <row r="43" spans="1:7" x14ac:dyDescent="0.35">
      <c r="A43" s="13" t="s">
        <v>2648</v>
      </c>
      <c r="B43" s="33" t="s">
        <v>2649</v>
      </c>
      <c r="C43" s="33" t="s">
        <v>556</v>
      </c>
      <c r="D43" s="14">
        <v>8453</v>
      </c>
      <c r="E43" s="15">
        <v>117.77</v>
      </c>
      <c r="F43" s="16">
        <v>6.1000000000000004E-3</v>
      </c>
      <c r="G43" s="16"/>
    </row>
    <row r="44" spans="1:7" x14ac:dyDescent="0.35">
      <c r="A44" s="13" t="s">
        <v>2085</v>
      </c>
      <c r="B44" s="33" t="s">
        <v>2086</v>
      </c>
      <c r="C44" s="33" t="s">
        <v>55</v>
      </c>
      <c r="D44" s="14">
        <v>78397</v>
      </c>
      <c r="E44" s="15">
        <v>117.52</v>
      </c>
      <c r="F44" s="16">
        <v>6.0000000000000001E-3</v>
      </c>
      <c r="G44" s="16"/>
    </row>
    <row r="45" spans="1:7" x14ac:dyDescent="0.35">
      <c r="A45" s="13" t="s">
        <v>2650</v>
      </c>
      <c r="B45" s="33" t="s">
        <v>2651</v>
      </c>
      <c r="C45" s="33" t="s">
        <v>55</v>
      </c>
      <c r="D45" s="14">
        <v>23601</v>
      </c>
      <c r="E45" s="15">
        <v>117.11</v>
      </c>
      <c r="F45" s="16">
        <v>6.0000000000000001E-3</v>
      </c>
      <c r="G45" s="16"/>
    </row>
    <row r="46" spans="1:7" x14ac:dyDescent="0.35">
      <c r="A46" s="13" t="s">
        <v>2652</v>
      </c>
      <c r="B46" s="33" t="s">
        <v>2653</v>
      </c>
      <c r="C46" s="33" t="s">
        <v>556</v>
      </c>
      <c r="D46" s="14">
        <v>21866</v>
      </c>
      <c r="E46" s="15">
        <v>116.93</v>
      </c>
      <c r="F46" s="16">
        <v>6.0000000000000001E-3</v>
      </c>
      <c r="G46" s="16"/>
    </row>
    <row r="47" spans="1:7" x14ac:dyDescent="0.35">
      <c r="A47" s="13" t="s">
        <v>1520</v>
      </c>
      <c r="B47" s="33" t="s">
        <v>1521</v>
      </c>
      <c r="C47" s="33" t="s">
        <v>89</v>
      </c>
      <c r="D47" s="14">
        <v>767</v>
      </c>
      <c r="E47" s="15">
        <v>116.31</v>
      </c>
      <c r="F47" s="16">
        <v>6.0000000000000001E-3</v>
      </c>
      <c r="G47" s="16"/>
    </row>
    <row r="48" spans="1:7" x14ac:dyDescent="0.35">
      <c r="A48" s="13" t="s">
        <v>2654</v>
      </c>
      <c r="B48" s="33" t="s">
        <v>2655</v>
      </c>
      <c r="C48" s="33" t="s">
        <v>106</v>
      </c>
      <c r="D48" s="14">
        <v>23832</v>
      </c>
      <c r="E48" s="15">
        <v>115.55</v>
      </c>
      <c r="F48" s="16">
        <v>5.8999999999999999E-3</v>
      </c>
      <c r="G48" s="16"/>
    </row>
    <row r="49" spans="1:7" x14ac:dyDescent="0.35">
      <c r="A49" s="13" t="s">
        <v>2656</v>
      </c>
      <c r="B49" s="33" t="s">
        <v>2657</v>
      </c>
      <c r="C49" s="33" t="s">
        <v>63</v>
      </c>
      <c r="D49" s="14">
        <v>8389</v>
      </c>
      <c r="E49" s="15">
        <v>114.25</v>
      </c>
      <c r="F49" s="16">
        <v>5.8999999999999999E-3</v>
      </c>
      <c r="G49" s="16"/>
    </row>
    <row r="50" spans="1:7" x14ac:dyDescent="0.35">
      <c r="A50" s="13" t="s">
        <v>2658</v>
      </c>
      <c r="B50" s="33" t="s">
        <v>2659</v>
      </c>
      <c r="C50" s="33" t="s">
        <v>106</v>
      </c>
      <c r="D50" s="14">
        <v>15890</v>
      </c>
      <c r="E50" s="15">
        <v>113.99</v>
      </c>
      <c r="F50" s="16">
        <v>5.8999999999999999E-3</v>
      </c>
      <c r="G50" s="16"/>
    </row>
    <row r="51" spans="1:7" x14ac:dyDescent="0.35">
      <c r="A51" s="13" t="s">
        <v>617</v>
      </c>
      <c r="B51" s="33" t="s">
        <v>618</v>
      </c>
      <c r="C51" s="33" t="s">
        <v>63</v>
      </c>
      <c r="D51" s="14">
        <v>870</v>
      </c>
      <c r="E51" s="15">
        <v>111.58</v>
      </c>
      <c r="F51" s="16">
        <v>5.7000000000000002E-3</v>
      </c>
      <c r="G51" s="16"/>
    </row>
    <row r="52" spans="1:7" x14ac:dyDescent="0.35">
      <c r="A52" s="13" t="s">
        <v>701</v>
      </c>
      <c r="B52" s="33" t="s">
        <v>702</v>
      </c>
      <c r="C52" s="33" t="s">
        <v>89</v>
      </c>
      <c r="D52" s="14">
        <v>258201</v>
      </c>
      <c r="E52" s="15">
        <v>111.54</v>
      </c>
      <c r="F52" s="16">
        <v>5.7000000000000002E-3</v>
      </c>
      <c r="G52" s="16"/>
    </row>
    <row r="53" spans="1:7" x14ac:dyDescent="0.35">
      <c r="A53" s="13" t="s">
        <v>2454</v>
      </c>
      <c r="B53" s="33" t="s">
        <v>2455</v>
      </c>
      <c r="C53" s="33" t="s">
        <v>523</v>
      </c>
      <c r="D53" s="14">
        <v>23835</v>
      </c>
      <c r="E53" s="15">
        <v>110.95</v>
      </c>
      <c r="F53" s="16">
        <v>5.7000000000000002E-3</v>
      </c>
      <c r="G53" s="16"/>
    </row>
    <row r="54" spans="1:7" x14ac:dyDescent="0.35">
      <c r="A54" s="13" t="s">
        <v>2660</v>
      </c>
      <c r="B54" s="33" t="s">
        <v>2661</v>
      </c>
      <c r="C54" s="33" t="s">
        <v>89</v>
      </c>
      <c r="D54" s="14">
        <v>12309</v>
      </c>
      <c r="E54" s="15">
        <v>110.87</v>
      </c>
      <c r="F54" s="16">
        <v>5.7000000000000002E-3</v>
      </c>
      <c r="G54" s="16"/>
    </row>
    <row r="55" spans="1:7" x14ac:dyDescent="0.35">
      <c r="A55" s="13" t="s">
        <v>2662</v>
      </c>
      <c r="B55" s="33" t="s">
        <v>2663</v>
      </c>
      <c r="C55" s="33" t="s">
        <v>556</v>
      </c>
      <c r="D55" s="14">
        <v>615</v>
      </c>
      <c r="E55" s="15">
        <v>110.31</v>
      </c>
      <c r="F55" s="16">
        <v>5.7000000000000002E-3</v>
      </c>
      <c r="G55" s="16"/>
    </row>
    <row r="56" spans="1:7" x14ac:dyDescent="0.35">
      <c r="A56" s="13" t="s">
        <v>705</v>
      </c>
      <c r="B56" s="33" t="s">
        <v>706</v>
      </c>
      <c r="C56" s="33" t="s">
        <v>74</v>
      </c>
      <c r="D56" s="14">
        <v>7863</v>
      </c>
      <c r="E56" s="15">
        <v>110.07</v>
      </c>
      <c r="F56" s="16">
        <v>5.7000000000000002E-3</v>
      </c>
      <c r="G56" s="16"/>
    </row>
    <row r="57" spans="1:7" x14ac:dyDescent="0.35">
      <c r="A57" s="13" t="s">
        <v>2664</v>
      </c>
      <c r="B57" s="33" t="s">
        <v>2665</v>
      </c>
      <c r="C57" s="33" t="s">
        <v>556</v>
      </c>
      <c r="D57" s="14">
        <v>13277</v>
      </c>
      <c r="E57" s="15">
        <v>109.57</v>
      </c>
      <c r="F57" s="16">
        <v>5.5999999999999999E-3</v>
      </c>
      <c r="G57" s="16"/>
    </row>
    <row r="58" spans="1:7" x14ac:dyDescent="0.35">
      <c r="A58" s="13" t="s">
        <v>2666</v>
      </c>
      <c r="B58" s="33" t="s">
        <v>2667</v>
      </c>
      <c r="C58" s="33" t="s">
        <v>106</v>
      </c>
      <c r="D58" s="14">
        <v>1617</v>
      </c>
      <c r="E58" s="15">
        <v>107.92</v>
      </c>
      <c r="F58" s="16">
        <v>5.4999999999999997E-3</v>
      </c>
      <c r="G58" s="16"/>
    </row>
    <row r="59" spans="1:7" x14ac:dyDescent="0.35">
      <c r="A59" s="13" t="s">
        <v>2668</v>
      </c>
      <c r="B59" s="33" t="s">
        <v>2669</v>
      </c>
      <c r="C59" s="33" t="s">
        <v>89</v>
      </c>
      <c r="D59" s="14">
        <v>12440</v>
      </c>
      <c r="E59" s="15">
        <v>105.11</v>
      </c>
      <c r="F59" s="16">
        <v>5.4000000000000003E-3</v>
      </c>
      <c r="G59" s="16"/>
    </row>
    <row r="60" spans="1:7" x14ac:dyDescent="0.35">
      <c r="A60" s="13" t="s">
        <v>512</v>
      </c>
      <c r="B60" s="33" t="s">
        <v>513</v>
      </c>
      <c r="C60" s="33" t="s">
        <v>39</v>
      </c>
      <c r="D60" s="14">
        <v>14439</v>
      </c>
      <c r="E60" s="15">
        <v>102.65</v>
      </c>
      <c r="F60" s="16">
        <v>5.3E-3</v>
      </c>
      <c r="G60" s="16"/>
    </row>
    <row r="61" spans="1:7" x14ac:dyDescent="0.35">
      <c r="A61" s="13" t="s">
        <v>2237</v>
      </c>
      <c r="B61" s="33" t="s">
        <v>2238</v>
      </c>
      <c r="C61" s="33" t="s">
        <v>537</v>
      </c>
      <c r="D61" s="14">
        <v>16325</v>
      </c>
      <c r="E61" s="15">
        <v>102.5</v>
      </c>
      <c r="F61" s="16">
        <v>5.3E-3</v>
      </c>
      <c r="G61" s="16"/>
    </row>
    <row r="62" spans="1:7" x14ac:dyDescent="0.35">
      <c r="A62" s="13" t="s">
        <v>2235</v>
      </c>
      <c r="B62" s="33" t="s">
        <v>2236</v>
      </c>
      <c r="C62" s="33" t="s">
        <v>100</v>
      </c>
      <c r="D62" s="14">
        <v>80716</v>
      </c>
      <c r="E62" s="15">
        <v>101.41</v>
      </c>
      <c r="F62" s="16">
        <v>5.1999999999999998E-3</v>
      </c>
      <c r="G62" s="16"/>
    </row>
    <row r="63" spans="1:7" x14ac:dyDescent="0.35">
      <c r="A63" s="13" t="s">
        <v>2670</v>
      </c>
      <c r="B63" s="33" t="s">
        <v>2671</v>
      </c>
      <c r="C63" s="33" t="s">
        <v>79</v>
      </c>
      <c r="D63" s="14">
        <v>64030</v>
      </c>
      <c r="E63" s="15">
        <v>101.26</v>
      </c>
      <c r="F63" s="16">
        <v>5.1999999999999998E-3</v>
      </c>
      <c r="G63" s="16"/>
    </row>
    <row r="64" spans="1:7" x14ac:dyDescent="0.35">
      <c r="A64" s="13" t="s">
        <v>590</v>
      </c>
      <c r="B64" s="33" t="s">
        <v>591</v>
      </c>
      <c r="C64" s="33" t="s">
        <v>55</v>
      </c>
      <c r="D64" s="14">
        <v>9164</v>
      </c>
      <c r="E64" s="15">
        <v>99.26</v>
      </c>
      <c r="F64" s="16">
        <v>5.1000000000000004E-3</v>
      </c>
      <c r="G64" s="16"/>
    </row>
    <row r="65" spans="1:7" x14ac:dyDescent="0.35">
      <c r="A65" s="13" t="s">
        <v>1320</v>
      </c>
      <c r="B65" s="33" t="s">
        <v>1321</v>
      </c>
      <c r="C65" s="33" t="s">
        <v>63</v>
      </c>
      <c r="D65" s="14">
        <v>62847</v>
      </c>
      <c r="E65" s="15">
        <v>98.12</v>
      </c>
      <c r="F65" s="16">
        <v>5.0000000000000001E-3</v>
      </c>
      <c r="G65" s="16"/>
    </row>
    <row r="66" spans="1:7" x14ac:dyDescent="0.35">
      <c r="A66" s="13" t="s">
        <v>2672</v>
      </c>
      <c r="B66" s="33" t="s">
        <v>2673</v>
      </c>
      <c r="C66" s="33" t="s">
        <v>89</v>
      </c>
      <c r="D66" s="14">
        <v>11225</v>
      </c>
      <c r="E66" s="15">
        <v>98.01</v>
      </c>
      <c r="F66" s="16">
        <v>5.0000000000000001E-3</v>
      </c>
      <c r="G66" s="16"/>
    </row>
    <row r="67" spans="1:7" x14ac:dyDescent="0.35">
      <c r="A67" s="13" t="s">
        <v>613</v>
      </c>
      <c r="B67" s="33" t="s">
        <v>614</v>
      </c>
      <c r="C67" s="33" t="s">
        <v>103</v>
      </c>
      <c r="D67" s="14">
        <v>14108</v>
      </c>
      <c r="E67" s="15">
        <v>97.92</v>
      </c>
      <c r="F67" s="16">
        <v>5.0000000000000001E-3</v>
      </c>
      <c r="G67" s="16"/>
    </row>
    <row r="68" spans="1:7" x14ac:dyDescent="0.35">
      <c r="A68" s="13" t="s">
        <v>2231</v>
      </c>
      <c r="B68" s="33" t="s">
        <v>2232</v>
      </c>
      <c r="C68" s="33" t="s">
        <v>488</v>
      </c>
      <c r="D68" s="14">
        <v>105156</v>
      </c>
      <c r="E68" s="15">
        <v>97.45</v>
      </c>
      <c r="F68" s="16">
        <v>5.0000000000000001E-3</v>
      </c>
      <c r="G68" s="16"/>
    </row>
    <row r="69" spans="1:7" x14ac:dyDescent="0.35">
      <c r="A69" s="13" t="s">
        <v>1560</v>
      </c>
      <c r="B69" s="33" t="s">
        <v>1561</v>
      </c>
      <c r="C69" s="33" t="s">
        <v>32</v>
      </c>
      <c r="D69" s="14">
        <v>3007</v>
      </c>
      <c r="E69" s="15">
        <v>96.53</v>
      </c>
      <c r="F69" s="16">
        <v>5.0000000000000001E-3</v>
      </c>
      <c r="G69" s="16"/>
    </row>
    <row r="70" spans="1:7" x14ac:dyDescent="0.35">
      <c r="A70" s="13" t="s">
        <v>2674</v>
      </c>
      <c r="B70" s="33" t="s">
        <v>2675</v>
      </c>
      <c r="C70" s="33" t="s">
        <v>556</v>
      </c>
      <c r="D70" s="14">
        <v>11719</v>
      </c>
      <c r="E70" s="15">
        <v>96.48</v>
      </c>
      <c r="F70" s="16">
        <v>5.0000000000000001E-3</v>
      </c>
      <c r="G70" s="16"/>
    </row>
    <row r="71" spans="1:7" x14ac:dyDescent="0.35">
      <c r="A71" s="13" t="s">
        <v>2087</v>
      </c>
      <c r="B71" s="33" t="s">
        <v>2088</v>
      </c>
      <c r="C71" s="33" t="s">
        <v>100</v>
      </c>
      <c r="D71" s="14">
        <v>7719</v>
      </c>
      <c r="E71" s="15">
        <v>96.09</v>
      </c>
      <c r="F71" s="16">
        <v>4.8999999999999998E-3</v>
      </c>
      <c r="G71" s="16"/>
    </row>
    <row r="72" spans="1:7" x14ac:dyDescent="0.35">
      <c r="A72" s="13" t="s">
        <v>573</v>
      </c>
      <c r="B72" s="33" t="s">
        <v>574</v>
      </c>
      <c r="C72" s="33" t="s">
        <v>89</v>
      </c>
      <c r="D72" s="14">
        <v>1246</v>
      </c>
      <c r="E72" s="15">
        <v>93.77</v>
      </c>
      <c r="F72" s="16">
        <v>4.7999999999999996E-3</v>
      </c>
      <c r="G72" s="16"/>
    </row>
    <row r="73" spans="1:7" x14ac:dyDescent="0.35">
      <c r="A73" s="13" t="s">
        <v>2676</v>
      </c>
      <c r="B73" s="33" t="s">
        <v>2677</v>
      </c>
      <c r="C73" s="33" t="s">
        <v>106</v>
      </c>
      <c r="D73" s="14">
        <v>20858</v>
      </c>
      <c r="E73" s="15">
        <v>93.27</v>
      </c>
      <c r="F73" s="16">
        <v>4.7999999999999996E-3</v>
      </c>
      <c r="G73" s="16"/>
    </row>
    <row r="74" spans="1:7" x14ac:dyDescent="0.35">
      <c r="A74" s="13" t="s">
        <v>2678</v>
      </c>
      <c r="B74" s="33" t="s">
        <v>2679</v>
      </c>
      <c r="C74" s="33" t="s">
        <v>109</v>
      </c>
      <c r="D74" s="14">
        <v>20009</v>
      </c>
      <c r="E74" s="15">
        <v>92.56</v>
      </c>
      <c r="F74" s="16">
        <v>4.7999999999999996E-3</v>
      </c>
      <c r="G74" s="16"/>
    </row>
    <row r="75" spans="1:7" x14ac:dyDescent="0.35">
      <c r="A75" s="13" t="s">
        <v>711</v>
      </c>
      <c r="B75" s="33" t="s">
        <v>712</v>
      </c>
      <c r="C75" s="33" t="s">
        <v>22</v>
      </c>
      <c r="D75" s="14">
        <v>49054</v>
      </c>
      <c r="E75" s="15">
        <v>91.69</v>
      </c>
      <c r="F75" s="16">
        <v>4.7000000000000002E-3</v>
      </c>
      <c r="G75" s="16"/>
    </row>
    <row r="76" spans="1:7" x14ac:dyDescent="0.35">
      <c r="A76" s="13" t="s">
        <v>2680</v>
      </c>
      <c r="B76" s="33" t="s">
        <v>2681</v>
      </c>
      <c r="C76" s="33" t="s">
        <v>532</v>
      </c>
      <c r="D76" s="14">
        <v>10446</v>
      </c>
      <c r="E76" s="15">
        <v>90.38</v>
      </c>
      <c r="F76" s="16">
        <v>4.5999999999999999E-3</v>
      </c>
      <c r="G76" s="16"/>
    </row>
    <row r="77" spans="1:7" x14ac:dyDescent="0.35">
      <c r="A77" s="13" t="s">
        <v>2229</v>
      </c>
      <c r="B77" s="33" t="s">
        <v>2230</v>
      </c>
      <c r="C77" s="33" t="s">
        <v>562</v>
      </c>
      <c r="D77" s="14">
        <v>97938</v>
      </c>
      <c r="E77" s="15">
        <v>90.23</v>
      </c>
      <c r="F77" s="16">
        <v>4.5999999999999999E-3</v>
      </c>
      <c r="G77" s="16"/>
    </row>
    <row r="78" spans="1:7" x14ac:dyDescent="0.35">
      <c r="A78" s="13" t="s">
        <v>2682</v>
      </c>
      <c r="B78" s="33" t="s">
        <v>2683</v>
      </c>
      <c r="C78" s="33" t="s">
        <v>63</v>
      </c>
      <c r="D78" s="14">
        <v>9110</v>
      </c>
      <c r="E78" s="15">
        <v>90.05</v>
      </c>
      <c r="F78" s="16">
        <v>4.5999999999999999E-3</v>
      </c>
      <c r="G78" s="16"/>
    </row>
    <row r="79" spans="1:7" x14ac:dyDescent="0.35">
      <c r="A79" s="13" t="s">
        <v>2684</v>
      </c>
      <c r="B79" s="33" t="s">
        <v>2685</v>
      </c>
      <c r="C79" s="33" t="s">
        <v>742</v>
      </c>
      <c r="D79" s="14">
        <v>29239</v>
      </c>
      <c r="E79" s="15">
        <v>89.11</v>
      </c>
      <c r="F79" s="16">
        <v>4.5999999999999999E-3</v>
      </c>
      <c r="G79" s="16"/>
    </row>
    <row r="80" spans="1:7" x14ac:dyDescent="0.35">
      <c r="A80" s="13" t="s">
        <v>729</v>
      </c>
      <c r="B80" s="33" t="s">
        <v>730</v>
      </c>
      <c r="C80" s="33" t="s">
        <v>518</v>
      </c>
      <c r="D80" s="14">
        <v>6432</v>
      </c>
      <c r="E80" s="15">
        <v>88.58</v>
      </c>
      <c r="F80" s="16">
        <v>4.5999999999999999E-3</v>
      </c>
      <c r="G80" s="16"/>
    </row>
    <row r="81" spans="1:7" x14ac:dyDescent="0.35">
      <c r="A81" s="13" t="s">
        <v>2686</v>
      </c>
      <c r="B81" s="33" t="s">
        <v>2687</v>
      </c>
      <c r="C81" s="33" t="s">
        <v>742</v>
      </c>
      <c r="D81" s="14">
        <v>12757</v>
      </c>
      <c r="E81" s="15">
        <v>87.83</v>
      </c>
      <c r="F81" s="16">
        <v>4.4999999999999997E-3</v>
      </c>
      <c r="G81" s="16"/>
    </row>
    <row r="82" spans="1:7" x14ac:dyDescent="0.35">
      <c r="A82" s="13" t="s">
        <v>1535</v>
      </c>
      <c r="B82" s="33" t="s">
        <v>1536</v>
      </c>
      <c r="C82" s="33" t="s">
        <v>55</v>
      </c>
      <c r="D82" s="14">
        <v>35951</v>
      </c>
      <c r="E82" s="15">
        <v>87.72</v>
      </c>
      <c r="F82" s="16">
        <v>4.4999999999999997E-3</v>
      </c>
      <c r="G82" s="16"/>
    </row>
    <row r="83" spans="1:7" x14ac:dyDescent="0.35">
      <c r="A83" s="13" t="s">
        <v>2421</v>
      </c>
      <c r="B83" s="33" t="s">
        <v>2422</v>
      </c>
      <c r="C83" s="33" t="s">
        <v>63</v>
      </c>
      <c r="D83" s="14">
        <v>14735</v>
      </c>
      <c r="E83" s="15">
        <v>85.79</v>
      </c>
      <c r="F83" s="16">
        <v>4.4000000000000003E-3</v>
      </c>
      <c r="G83" s="16"/>
    </row>
    <row r="84" spans="1:7" x14ac:dyDescent="0.35">
      <c r="A84" s="13" t="s">
        <v>2688</v>
      </c>
      <c r="B84" s="33" t="s">
        <v>2689</v>
      </c>
      <c r="C84" s="33" t="s">
        <v>79</v>
      </c>
      <c r="D84" s="14">
        <v>14080</v>
      </c>
      <c r="E84" s="15">
        <v>83.86</v>
      </c>
      <c r="F84" s="16">
        <v>4.3E-3</v>
      </c>
      <c r="G84" s="16"/>
    </row>
    <row r="85" spans="1:7" x14ac:dyDescent="0.35">
      <c r="A85" s="13" t="s">
        <v>1531</v>
      </c>
      <c r="B85" s="33" t="s">
        <v>1532</v>
      </c>
      <c r="C85" s="33" t="s">
        <v>103</v>
      </c>
      <c r="D85" s="14">
        <v>15522</v>
      </c>
      <c r="E85" s="15">
        <v>82.24</v>
      </c>
      <c r="F85" s="16">
        <v>4.1999999999999997E-3</v>
      </c>
      <c r="G85" s="16"/>
    </row>
    <row r="86" spans="1:7" x14ac:dyDescent="0.35">
      <c r="A86" s="13" t="s">
        <v>1744</v>
      </c>
      <c r="B86" s="33" t="s">
        <v>1745</v>
      </c>
      <c r="C86" s="33" t="s">
        <v>523</v>
      </c>
      <c r="D86" s="14">
        <v>24377</v>
      </c>
      <c r="E86" s="15">
        <v>81.849999999999994</v>
      </c>
      <c r="F86" s="16">
        <v>4.1999999999999997E-3</v>
      </c>
      <c r="G86" s="16"/>
    </row>
    <row r="87" spans="1:7" x14ac:dyDescent="0.35">
      <c r="A87" s="13" t="s">
        <v>2690</v>
      </c>
      <c r="B87" s="33" t="s">
        <v>2691</v>
      </c>
      <c r="C87" s="33" t="s">
        <v>55</v>
      </c>
      <c r="D87" s="14">
        <v>19611</v>
      </c>
      <c r="E87" s="15">
        <v>81.81</v>
      </c>
      <c r="F87" s="16">
        <v>4.1999999999999997E-3</v>
      </c>
      <c r="G87" s="16"/>
    </row>
    <row r="88" spans="1:7" x14ac:dyDescent="0.35">
      <c r="A88" s="13" t="s">
        <v>2692</v>
      </c>
      <c r="B88" s="33" t="s">
        <v>2693</v>
      </c>
      <c r="C88" s="33" t="s">
        <v>2694</v>
      </c>
      <c r="D88" s="14">
        <v>93507</v>
      </c>
      <c r="E88" s="15">
        <v>81.77</v>
      </c>
      <c r="F88" s="16">
        <v>4.1999999999999997E-3</v>
      </c>
      <c r="G88" s="16"/>
    </row>
    <row r="89" spans="1:7" x14ac:dyDescent="0.35">
      <c r="A89" s="13" t="s">
        <v>2695</v>
      </c>
      <c r="B89" s="33" t="s">
        <v>2696</v>
      </c>
      <c r="C89" s="33" t="s">
        <v>537</v>
      </c>
      <c r="D89" s="14">
        <v>8425</v>
      </c>
      <c r="E89" s="15">
        <v>80.64</v>
      </c>
      <c r="F89" s="16">
        <v>4.1000000000000003E-3</v>
      </c>
      <c r="G89" s="16"/>
    </row>
    <row r="90" spans="1:7" x14ac:dyDescent="0.35">
      <c r="A90" s="13" t="s">
        <v>2697</v>
      </c>
      <c r="B90" s="33" t="s">
        <v>2698</v>
      </c>
      <c r="C90" s="33" t="s">
        <v>518</v>
      </c>
      <c r="D90" s="14">
        <v>8597</v>
      </c>
      <c r="E90" s="15">
        <v>78.64</v>
      </c>
      <c r="F90" s="16">
        <v>4.0000000000000001E-3</v>
      </c>
      <c r="G90" s="16"/>
    </row>
    <row r="91" spans="1:7" x14ac:dyDescent="0.35">
      <c r="A91" s="13" t="s">
        <v>707</v>
      </c>
      <c r="B91" s="33" t="s">
        <v>708</v>
      </c>
      <c r="C91" s="33" t="s">
        <v>556</v>
      </c>
      <c r="D91" s="14">
        <v>11444</v>
      </c>
      <c r="E91" s="15">
        <v>78.36</v>
      </c>
      <c r="F91" s="16">
        <v>4.0000000000000001E-3</v>
      </c>
      <c r="G91" s="16"/>
    </row>
    <row r="92" spans="1:7" x14ac:dyDescent="0.35">
      <c r="A92" s="13" t="s">
        <v>2699</v>
      </c>
      <c r="B92" s="33" t="s">
        <v>2700</v>
      </c>
      <c r="C92" s="33" t="s">
        <v>63</v>
      </c>
      <c r="D92" s="14">
        <v>1540</v>
      </c>
      <c r="E92" s="15">
        <v>77.959999999999994</v>
      </c>
      <c r="F92" s="16">
        <v>4.0000000000000001E-3</v>
      </c>
      <c r="G92" s="16"/>
    </row>
    <row r="93" spans="1:7" x14ac:dyDescent="0.35">
      <c r="A93" s="13" t="s">
        <v>2701</v>
      </c>
      <c r="B93" s="33" t="s">
        <v>2702</v>
      </c>
      <c r="C93" s="33" t="s">
        <v>488</v>
      </c>
      <c r="D93" s="14">
        <v>13179</v>
      </c>
      <c r="E93" s="15">
        <v>77.14</v>
      </c>
      <c r="F93" s="16">
        <v>4.0000000000000001E-3</v>
      </c>
      <c r="G93" s="16"/>
    </row>
    <row r="94" spans="1:7" x14ac:dyDescent="0.35">
      <c r="A94" s="13" t="s">
        <v>713</v>
      </c>
      <c r="B94" s="33" t="s">
        <v>714</v>
      </c>
      <c r="C94" s="33" t="s">
        <v>556</v>
      </c>
      <c r="D94" s="14">
        <v>18137</v>
      </c>
      <c r="E94" s="15">
        <v>75.89</v>
      </c>
      <c r="F94" s="16">
        <v>3.8999999999999998E-3</v>
      </c>
      <c r="G94" s="16"/>
    </row>
    <row r="95" spans="1:7" x14ac:dyDescent="0.35">
      <c r="A95" s="13" t="s">
        <v>2703</v>
      </c>
      <c r="B95" s="33" t="s">
        <v>2704</v>
      </c>
      <c r="C95" s="33" t="s">
        <v>63</v>
      </c>
      <c r="D95" s="14">
        <v>5621</v>
      </c>
      <c r="E95" s="15">
        <v>75.7</v>
      </c>
      <c r="F95" s="16">
        <v>3.8999999999999998E-3</v>
      </c>
      <c r="G95" s="16"/>
    </row>
    <row r="96" spans="1:7" x14ac:dyDescent="0.35">
      <c r="A96" s="13" t="s">
        <v>2705</v>
      </c>
      <c r="B96" s="33" t="s">
        <v>2706</v>
      </c>
      <c r="C96" s="33" t="s">
        <v>79</v>
      </c>
      <c r="D96" s="14">
        <v>494302</v>
      </c>
      <c r="E96" s="15">
        <v>75.38</v>
      </c>
      <c r="F96" s="16">
        <v>3.8999999999999998E-3</v>
      </c>
      <c r="G96" s="16"/>
    </row>
    <row r="97" spans="1:7" x14ac:dyDescent="0.35">
      <c r="A97" s="13" t="s">
        <v>2473</v>
      </c>
      <c r="B97" s="33" t="s">
        <v>2474</v>
      </c>
      <c r="C97" s="33" t="s">
        <v>89</v>
      </c>
      <c r="D97" s="14">
        <v>2132</v>
      </c>
      <c r="E97" s="15">
        <v>75.290000000000006</v>
      </c>
      <c r="F97" s="16">
        <v>3.8999999999999998E-3</v>
      </c>
      <c r="G97" s="16"/>
    </row>
    <row r="98" spans="1:7" x14ac:dyDescent="0.35">
      <c r="A98" s="13" t="s">
        <v>2707</v>
      </c>
      <c r="B98" s="33" t="s">
        <v>2708</v>
      </c>
      <c r="C98" s="33" t="s">
        <v>19</v>
      </c>
      <c r="D98" s="14">
        <v>108825</v>
      </c>
      <c r="E98" s="15">
        <v>74.56</v>
      </c>
      <c r="F98" s="16">
        <v>3.8E-3</v>
      </c>
      <c r="G98" s="16"/>
    </row>
    <row r="99" spans="1:7" x14ac:dyDescent="0.35">
      <c r="A99" s="13" t="s">
        <v>2709</v>
      </c>
      <c r="B99" s="33" t="s">
        <v>2710</v>
      </c>
      <c r="C99" s="33" t="s">
        <v>63</v>
      </c>
      <c r="D99" s="14">
        <v>5484</v>
      </c>
      <c r="E99" s="15">
        <v>74.489999999999995</v>
      </c>
      <c r="F99" s="16">
        <v>3.8E-3</v>
      </c>
      <c r="G99" s="16"/>
    </row>
    <row r="100" spans="1:7" x14ac:dyDescent="0.35">
      <c r="A100" s="13" t="s">
        <v>2711</v>
      </c>
      <c r="B100" s="33" t="s">
        <v>2712</v>
      </c>
      <c r="C100" s="33" t="s">
        <v>2694</v>
      </c>
      <c r="D100" s="14">
        <v>7244</v>
      </c>
      <c r="E100" s="15">
        <v>74.05</v>
      </c>
      <c r="F100" s="16">
        <v>3.8E-3</v>
      </c>
      <c r="G100" s="16"/>
    </row>
    <row r="101" spans="1:7" x14ac:dyDescent="0.35">
      <c r="A101" s="13" t="s">
        <v>2713</v>
      </c>
      <c r="B101" s="33" t="s">
        <v>2714</v>
      </c>
      <c r="C101" s="33" t="s">
        <v>55</v>
      </c>
      <c r="D101" s="14">
        <v>552</v>
      </c>
      <c r="E101" s="15">
        <v>73.19</v>
      </c>
      <c r="F101" s="16">
        <v>3.8E-3</v>
      </c>
      <c r="G101" s="16"/>
    </row>
    <row r="102" spans="1:7" x14ac:dyDescent="0.35">
      <c r="A102" s="13" t="s">
        <v>1529</v>
      </c>
      <c r="B102" s="33" t="s">
        <v>1530</v>
      </c>
      <c r="C102" s="33" t="s">
        <v>114</v>
      </c>
      <c r="D102" s="14">
        <v>7166</v>
      </c>
      <c r="E102" s="15">
        <v>72.73</v>
      </c>
      <c r="F102" s="16">
        <v>3.7000000000000002E-3</v>
      </c>
      <c r="G102" s="16"/>
    </row>
    <row r="103" spans="1:7" x14ac:dyDescent="0.35">
      <c r="A103" s="13" t="s">
        <v>718</v>
      </c>
      <c r="B103" s="33" t="s">
        <v>719</v>
      </c>
      <c r="C103" s="33" t="s">
        <v>32</v>
      </c>
      <c r="D103" s="14">
        <v>2975</v>
      </c>
      <c r="E103" s="15">
        <v>72.41</v>
      </c>
      <c r="F103" s="16">
        <v>3.7000000000000002E-3</v>
      </c>
      <c r="G103" s="16"/>
    </row>
    <row r="104" spans="1:7" x14ac:dyDescent="0.35">
      <c r="A104" s="13" t="s">
        <v>725</v>
      </c>
      <c r="B104" s="33" t="s">
        <v>726</v>
      </c>
      <c r="C104" s="33" t="s">
        <v>55</v>
      </c>
      <c r="D104" s="14">
        <v>8558</v>
      </c>
      <c r="E104" s="15">
        <v>72.180000000000007</v>
      </c>
      <c r="F104" s="16">
        <v>3.7000000000000002E-3</v>
      </c>
      <c r="G104" s="16"/>
    </row>
    <row r="105" spans="1:7" x14ac:dyDescent="0.35">
      <c r="A105" s="13" t="s">
        <v>2715</v>
      </c>
      <c r="B105" s="33" t="s">
        <v>2716</v>
      </c>
      <c r="C105" s="33" t="s">
        <v>583</v>
      </c>
      <c r="D105" s="14">
        <v>15405</v>
      </c>
      <c r="E105" s="15">
        <v>71.06</v>
      </c>
      <c r="F105" s="16">
        <v>3.7000000000000002E-3</v>
      </c>
      <c r="G105" s="16"/>
    </row>
    <row r="106" spans="1:7" x14ac:dyDescent="0.35">
      <c r="A106" s="13" t="s">
        <v>625</v>
      </c>
      <c r="B106" s="33" t="s">
        <v>626</v>
      </c>
      <c r="C106" s="33" t="s">
        <v>92</v>
      </c>
      <c r="D106" s="14">
        <v>8657</v>
      </c>
      <c r="E106" s="15">
        <v>71.03</v>
      </c>
      <c r="F106" s="16">
        <v>3.7000000000000002E-3</v>
      </c>
      <c r="G106" s="16"/>
    </row>
    <row r="107" spans="1:7" x14ac:dyDescent="0.35">
      <c r="A107" s="13" t="s">
        <v>2717</v>
      </c>
      <c r="B107" s="33" t="s">
        <v>2718</v>
      </c>
      <c r="C107" s="33" t="s">
        <v>63</v>
      </c>
      <c r="D107" s="14">
        <v>8178</v>
      </c>
      <c r="E107" s="15">
        <v>70.849999999999994</v>
      </c>
      <c r="F107" s="16">
        <v>3.5999999999999999E-3</v>
      </c>
      <c r="G107" s="16"/>
    </row>
    <row r="108" spans="1:7" x14ac:dyDescent="0.35">
      <c r="A108" s="13" t="s">
        <v>740</v>
      </c>
      <c r="B108" s="33" t="s">
        <v>741</v>
      </c>
      <c r="C108" s="33" t="s">
        <v>742</v>
      </c>
      <c r="D108" s="14">
        <v>5783</v>
      </c>
      <c r="E108" s="15">
        <v>70.540000000000006</v>
      </c>
      <c r="F108" s="16">
        <v>3.5999999999999999E-3</v>
      </c>
      <c r="G108" s="16"/>
    </row>
    <row r="109" spans="1:7" x14ac:dyDescent="0.35">
      <c r="A109" s="13" t="s">
        <v>2719</v>
      </c>
      <c r="B109" s="33" t="s">
        <v>2720</v>
      </c>
      <c r="C109" s="33" t="s">
        <v>556</v>
      </c>
      <c r="D109" s="14">
        <v>7687</v>
      </c>
      <c r="E109" s="15">
        <v>70.239999999999995</v>
      </c>
      <c r="F109" s="16">
        <v>3.5999999999999999E-3</v>
      </c>
      <c r="G109" s="16"/>
    </row>
    <row r="110" spans="1:7" x14ac:dyDescent="0.35">
      <c r="A110" s="13" t="s">
        <v>2721</v>
      </c>
      <c r="B110" s="33" t="s">
        <v>2722</v>
      </c>
      <c r="C110" s="33" t="s">
        <v>79</v>
      </c>
      <c r="D110" s="14">
        <v>291042</v>
      </c>
      <c r="E110" s="15">
        <v>69.760000000000005</v>
      </c>
      <c r="F110" s="16">
        <v>3.5999999999999999E-3</v>
      </c>
      <c r="G110" s="16"/>
    </row>
    <row r="111" spans="1:7" x14ac:dyDescent="0.35">
      <c r="A111" s="13" t="s">
        <v>519</v>
      </c>
      <c r="B111" s="33" t="s">
        <v>520</v>
      </c>
      <c r="C111" s="33" t="s">
        <v>55</v>
      </c>
      <c r="D111" s="14">
        <v>5479</v>
      </c>
      <c r="E111" s="15">
        <v>69.319999999999993</v>
      </c>
      <c r="F111" s="16">
        <v>3.5999999999999999E-3</v>
      </c>
      <c r="G111" s="16"/>
    </row>
    <row r="112" spans="1:7" x14ac:dyDescent="0.35">
      <c r="A112" s="13" t="s">
        <v>731</v>
      </c>
      <c r="B112" s="33" t="s">
        <v>732</v>
      </c>
      <c r="C112" s="33" t="s">
        <v>109</v>
      </c>
      <c r="D112" s="14">
        <v>826</v>
      </c>
      <c r="E112" s="15">
        <v>68.91</v>
      </c>
      <c r="F112" s="16">
        <v>3.5000000000000001E-3</v>
      </c>
      <c r="G112" s="16"/>
    </row>
    <row r="113" spans="1:7" x14ac:dyDescent="0.35">
      <c r="A113" s="13" t="s">
        <v>1752</v>
      </c>
      <c r="B113" s="33" t="s">
        <v>1753</v>
      </c>
      <c r="C113" s="33" t="s">
        <v>717</v>
      </c>
      <c r="D113" s="14">
        <v>32257</v>
      </c>
      <c r="E113" s="15">
        <v>68.760000000000005</v>
      </c>
      <c r="F113" s="16">
        <v>3.5000000000000001E-3</v>
      </c>
      <c r="G113" s="16"/>
    </row>
    <row r="114" spans="1:7" x14ac:dyDescent="0.35">
      <c r="A114" s="13" t="s">
        <v>715</v>
      </c>
      <c r="B114" s="33" t="s">
        <v>716</v>
      </c>
      <c r="C114" s="33" t="s">
        <v>717</v>
      </c>
      <c r="D114" s="14">
        <v>2165</v>
      </c>
      <c r="E114" s="15">
        <v>68.680000000000007</v>
      </c>
      <c r="F114" s="16">
        <v>3.5000000000000001E-3</v>
      </c>
      <c r="G114" s="16"/>
    </row>
    <row r="115" spans="1:7" x14ac:dyDescent="0.35">
      <c r="A115" s="13" t="s">
        <v>1728</v>
      </c>
      <c r="B115" s="33" t="s">
        <v>1729</v>
      </c>
      <c r="C115" s="33" t="s">
        <v>1730</v>
      </c>
      <c r="D115" s="14">
        <v>5316</v>
      </c>
      <c r="E115" s="15">
        <v>68.59</v>
      </c>
      <c r="F115" s="16">
        <v>3.5000000000000001E-3</v>
      </c>
      <c r="G115" s="16"/>
    </row>
    <row r="116" spans="1:7" x14ac:dyDescent="0.35">
      <c r="A116" s="13" t="s">
        <v>2723</v>
      </c>
      <c r="B116" s="33" t="s">
        <v>2724</v>
      </c>
      <c r="C116" s="33" t="s">
        <v>106</v>
      </c>
      <c r="D116" s="14">
        <v>6818</v>
      </c>
      <c r="E116" s="15">
        <v>67.91</v>
      </c>
      <c r="F116" s="16">
        <v>3.5000000000000001E-3</v>
      </c>
      <c r="G116" s="16"/>
    </row>
    <row r="117" spans="1:7" x14ac:dyDescent="0.35">
      <c r="A117" s="13" t="s">
        <v>1238</v>
      </c>
      <c r="B117" s="33" t="s">
        <v>1239</v>
      </c>
      <c r="C117" s="33" t="s">
        <v>518</v>
      </c>
      <c r="D117" s="14">
        <v>4921</v>
      </c>
      <c r="E117" s="15">
        <v>67.7</v>
      </c>
      <c r="F117" s="16">
        <v>3.5000000000000001E-3</v>
      </c>
      <c r="G117" s="16"/>
    </row>
    <row r="118" spans="1:7" x14ac:dyDescent="0.35">
      <c r="A118" s="13" t="s">
        <v>733</v>
      </c>
      <c r="B118" s="33" t="s">
        <v>734</v>
      </c>
      <c r="C118" s="33" t="s">
        <v>44</v>
      </c>
      <c r="D118" s="14">
        <v>3106</v>
      </c>
      <c r="E118" s="15">
        <v>66.22</v>
      </c>
      <c r="F118" s="16">
        <v>3.3999999999999998E-3</v>
      </c>
      <c r="G118" s="16"/>
    </row>
    <row r="119" spans="1:7" x14ac:dyDescent="0.35">
      <c r="A119" s="13" t="s">
        <v>723</v>
      </c>
      <c r="B119" s="33" t="s">
        <v>724</v>
      </c>
      <c r="C119" s="33" t="s">
        <v>556</v>
      </c>
      <c r="D119" s="14">
        <v>24844</v>
      </c>
      <c r="E119" s="15">
        <v>66.09</v>
      </c>
      <c r="F119" s="16">
        <v>3.3999999999999998E-3</v>
      </c>
      <c r="G119" s="16"/>
    </row>
    <row r="120" spans="1:7" x14ac:dyDescent="0.35">
      <c r="A120" s="13" t="s">
        <v>2456</v>
      </c>
      <c r="B120" s="33" t="s">
        <v>2457</v>
      </c>
      <c r="C120" s="33" t="s">
        <v>100</v>
      </c>
      <c r="D120" s="14">
        <v>7383</v>
      </c>
      <c r="E120" s="15">
        <v>65.97</v>
      </c>
      <c r="F120" s="16">
        <v>3.3999999999999998E-3</v>
      </c>
      <c r="G120" s="16"/>
    </row>
    <row r="121" spans="1:7" x14ac:dyDescent="0.35">
      <c r="A121" s="13" t="s">
        <v>584</v>
      </c>
      <c r="B121" s="33" t="s">
        <v>585</v>
      </c>
      <c r="C121" s="33" t="s">
        <v>501</v>
      </c>
      <c r="D121" s="14">
        <v>11645</v>
      </c>
      <c r="E121" s="15">
        <v>65.77</v>
      </c>
      <c r="F121" s="16">
        <v>3.3999999999999998E-3</v>
      </c>
      <c r="G121" s="16"/>
    </row>
    <row r="122" spans="1:7" x14ac:dyDescent="0.35">
      <c r="A122" s="13" t="s">
        <v>1505</v>
      </c>
      <c r="B122" s="33" t="s">
        <v>1506</v>
      </c>
      <c r="C122" s="33" t="s">
        <v>501</v>
      </c>
      <c r="D122" s="14">
        <v>16789</v>
      </c>
      <c r="E122" s="15">
        <v>65.489999999999995</v>
      </c>
      <c r="F122" s="16">
        <v>3.3999999999999998E-3</v>
      </c>
      <c r="G122" s="16"/>
    </row>
    <row r="123" spans="1:7" x14ac:dyDescent="0.35">
      <c r="A123" s="13" t="s">
        <v>2725</v>
      </c>
      <c r="B123" s="33" t="s">
        <v>2726</v>
      </c>
      <c r="C123" s="33" t="s">
        <v>559</v>
      </c>
      <c r="D123" s="14">
        <v>3884</v>
      </c>
      <c r="E123" s="15">
        <v>65.290000000000006</v>
      </c>
      <c r="F123" s="16">
        <v>3.3999999999999998E-3</v>
      </c>
      <c r="G123" s="16"/>
    </row>
    <row r="124" spans="1:7" x14ac:dyDescent="0.35">
      <c r="A124" s="13" t="s">
        <v>2727</v>
      </c>
      <c r="B124" s="33" t="s">
        <v>2728</v>
      </c>
      <c r="C124" s="33" t="s">
        <v>2694</v>
      </c>
      <c r="D124" s="14">
        <v>10031</v>
      </c>
      <c r="E124" s="15">
        <v>64.97</v>
      </c>
      <c r="F124" s="16">
        <v>3.3E-3</v>
      </c>
      <c r="G124" s="16"/>
    </row>
    <row r="125" spans="1:7" x14ac:dyDescent="0.35">
      <c r="A125" s="13" t="s">
        <v>516</v>
      </c>
      <c r="B125" s="33" t="s">
        <v>517</v>
      </c>
      <c r="C125" s="33" t="s">
        <v>518</v>
      </c>
      <c r="D125" s="14">
        <v>1673</v>
      </c>
      <c r="E125" s="15">
        <v>64.599999999999994</v>
      </c>
      <c r="F125" s="16">
        <v>3.3E-3</v>
      </c>
      <c r="G125" s="16"/>
    </row>
    <row r="126" spans="1:7" x14ac:dyDescent="0.35">
      <c r="A126" s="13" t="s">
        <v>2729</v>
      </c>
      <c r="B126" s="33" t="s">
        <v>2730</v>
      </c>
      <c r="C126" s="33" t="s">
        <v>92</v>
      </c>
      <c r="D126" s="14">
        <v>7761</v>
      </c>
      <c r="E126" s="15">
        <v>63.81</v>
      </c>
      <c r="F126" s="16">
        <v>3.3E-3</v>
      </c>
      <c r="G126" s="16"/>
    </row>
    <row r="127" spans="1:7" x14ac:dyDescent="0.35">
      <c r="A127" s="13" t="s">
        <v>2731</v>
      </c>
      <c r="B127" s="33" t="s">
        <v>2732</v>
      </c>
      <c r="C127" s="33" t="s">
        <v>32</v>
      </c>
      <c r="D127" s="14">
        <v>4681</v>
      </c>
      <c r="E127" s="15">
        <v>63.66</v>
      </c>
      <c r="F127" s="16">
        <v>3.3E-3</v>
      </c>
      <c r="G127" s="16"/>
    </row>
    <row r="128" spans="1:7" x14ac:dyDescent="0.35">
      <c r="A128" s="13" t="s">
        <v>2733</v>
      </c>
      <c r="B128" s="33" t="s">
        <v>2734</v>
      </c>
      <c r="C128" s="33" t="s">
        <v>89</v>
      </c>
      <c r="D128" s="14">
        <v>12704</v>
      </c>
      <c r="E128" s="15">
        <v>63.66</v>
      </c>
      <c r="F128" s="16">
        <v>3.3E-3</v>
      </c>
      <c r="G128" s="16"/>
    </row>
    <row r="129" spans="1:7" x14ac:dyDescent="0.35">
      <c r="A129" s="13" t="s">
        <v>738</v>
      </c>
      <c r="B129" s="33" t="s">
        <v>739</v>
      </c>
      <c r="C129" s="33" t="s">
        <v>501</v>
      </c>
      <c r="D129" s="14">
        <v>9091</v>
      </c>
      <c r="E129" s="15">
        <v>63.42</v>
      </c>
      <c r="F129" s="16">
        <v>3.3E-3</v>
      </c>
      <c r="G129" s="16"/>
    </row>
    <row r="130" spans="1:7" x14ac:dyDescent="0.35">
      <c r="A130" s="13" t="s">
        <v>2735</v>
      </c>
      <c r="B130" s="33" t="s">
        <v>2736</v>
      </c>
      <c r="C130" s="33" t="s">
        <v>488</v>
      </c>
      <c r="D130" s="14">
        <v>41540</v>
      </c>
      <c r="E130" s="15">
        <v>63.41</v>
      </c>
      <c r="F130" s="16">
        <v>3.3E-3</v>
      </c>
      <c r="G130" s="16"/>
    </row>
    <row r="131" spans="1:7" x14ac:dyDescent="0.35">
      <c r="A131" s="13" t="s">
        <v>2737</v>
      </c>
      <c r="B131" s="33" t="s">
        <v>2738</v>
      </c>
      <c r="C131" s="33" t="s">
        <v>1012</v>
      </c>
      <c r="D131" s="14">
        <v>20136</v>
      </c>
      <c r="E131" s="15">
        <v>63.14</v>
      </c>
      <c r="F131" s="16">
        <v>3.2000000000000002E-3</v>
      </c>
      <c r="G131" s="16"/>
    </row>
    <row r="132" spans="1:7" x14ac:dyDescent="0.35">
      <c r="A132" s="13" t="s">
        <v>2739</v>
      </c>
      <c r="B132" s="33" t="s">
        <v>2740</v>
      </c>
      <c r="C132" s="33" t="s">
        <v>103</v>
      </c>
      <c r="D132" s="14">
        <v>4522</v>
      </c>
      <c r="E132" s="15">
        <v>63.09</v>
      </c>
      <c r="F132" s="16">
        <v>3.2000000000000002E-3</v>
      </c>
      <c r="G132" s="16"/>
    </row>
    <row r="133" spans="1:7" x14ac:dyDescent="0.35">
      <c r="A133" s="13" t="s">
        <v>2741</v>
      </c>
      <c r="B133" s="33" t="s">
        <v>2742</v>
      </c>
      <c r="C133" s="33" t="s">
        <v>55</v>
      </c>
      <c r="D133" s="14">
        <v>39229</v>
      </c>
      <c r="E133" s="15">
        <v>62.64</v>
      </c>
      <c r="F133" s="16">
        <v>3.2000000000000002E-3</v>
      </c>
      <c r="G133" s="16"/>
    </row>
    <row r="134" spans="1:7" x14ac:dyDescent="0.35">
      <c r="A134" s="13" t="s">
        <v>2743</v>
      </c>
      <c r="B134" s="33" t="s">
        <v>2744</v>
      </c>
      <c r="C134" s="33" t="s">
        <v>488</v>
      </c>
      <c r="D134" s="14">
        <v>27817</v>
      </c>
      <c r="E134" s="15">
        <v>61.68</v>
      </c>
      <c r="F134" s="16">
        <v>3.2000000000000002E-3</v>
      </c>
      <c r="G134" s="16"/>
    </row>
    <row r="135" spans="1:7" x14ac:dyDescent="0.35">
      <c r="A135" s="13" t="s">
        <v>2745</v>
      </c>
      <c r="B135" s="33" t="s">
        <v>2746</v>
      </c>
      <c r="C135" s="33" t="s">
        <v>518</v>
      </c>
      <c r="D135" s="14">
        <v>155539</v>
      </c>
      <c r="E135" s="15">
        <v>61.52</v>
      </c>
      <c r="F135" s="16">
        <v>3.2000000000000002E-3</v>
      </c>
      <c r="G135" s="16"/>
    </row>
    <row r="136" spans="1:7" x14ac:dyDescent="0.35">
      <c r="A136" s="13" t="s">
        <v>2747</v>
      </c>
      <c r="B136" s="33" t="s">
        <v>2748</v>
      </c>
      <c r="C136" s="33" t="s">
        <v>556</v>
      </c>
      <c r="D136" s="14">
        <v>7132</v>
      </c>
      <c r="E136" s="15">
        <v>61.36</v>
      </c>
      <c r="F136" s="16">
        <v>3.2000000000000002E-3</v>
      </c>
      <c r="G136" s="16"/>
    </row>
    <row r="137" spans="1:7" x14ac:dyDescent="0.35">
      <c r="A137" s="13" t="s">
        <v>2749</v>
      </c>
      <c r="B137" s="33" t="s">
        <v>2750</v>
      </c>
      <c r="C137" s="33" t="s">
        <v>583</v>
      </c>
      <c r="D137" s="14">
        <v>1295</v>
      </c>
      <c r="E137" s="15">
        <v>60.51</v>
      </c>
      <c r="F137" s="16">
        <v>3.0999999999999999E-3</v>
      </c>
      <c r="G137" s="16"/>
    </row>
    <row r="138" spans="1:7" x14ac:dyDescent="0.35">
      <c r="A138" s="13" t="s">
        <v>2488</v>
      </c>
      <c r="B138" s="33" t="s">
        <v>2489</v>
      </c>
      <c r="C138" s="33" t="s">
        <v>74</v>
      </c>
      <c r="D138" s="14">
        <v>5075</v>
      </c>
      <c r="E138" s="15">
        <v>60.38</v>
      </c>
      <c r="F138" s="16">
        <v>3.0999999999999999E-3</v>
      </c>
      <c r="G138" s="16"/>
    </row>
    <row r="139" spans="1:7" x14ac:dyDescent="0.35">
      <c r="A139" s="13" t="s">
        <v>2751</v>
      </c>
      <c r="B139" s="33" t="s">
        <v>2752</v>
      </c>
      <c r="C139" s="33" t="s">
        <v>537</v>
      </c>
      <c r="D139" s="14">
        <v>19200</v>
      </c>
      <c r="E139" s="15">
        <v>60.13</v>
      </c>
      <c r="F139" s="16">
        <v>3.0999999999999999E-3</v>
      </c>
      <c r="G139" s="16"/>
    </row>
    <row r="140" spans="1:7" x14ac:dyDescent="0.35">
      <c r="A140" s="13" t="s">
        <v>2753</v>
      </c>
      <c r="B140" s="33" t="s">
        <v>2754</v>
      </c>
      <c r="C140" s="33" t="s">
        <v>488</v>
      </c>
      <c r="D140" s="14">
        <v>5092</v>
      </c>
      <c r="E140" s="15">
        <v>59.74</v>
      </c>
      <c r="F140" s="16">
        <v>3.0999999999999999E-3</v>
      </c>
      <c r="G140" s="16"/>
    </row>
    <row r="141" spans="1:7" x14ac:dyDescent="0.35">
      <c r="A141" s="13" t="s">
        <v>2755</v>
      </c>
      <c r="B141" s="33" t="s">
        <v>2756</v>
      </c>
      <c r="C141" s="33" t="s">
        <v>55</v>
      </c>
      <c r="D141" s="14">
        <v>8042</v>
      </c>
      <c r="E141" s="15">
        <v>59.26</v>
      </c>
      <c r="F141" s="16">
        <v>3.0000000000000001E-3</v>
      </c>
      <c r="G141" s="16"/>
    </row>
    <row r="142" spans="1:7" x14ac:dyDescent="0.35">
      <c r="A142" s="13" t="s">
        <v>2486</v>
      </c>
      <c r="B142" s="33" t="s">
        <v>2487</v>
      </c>
      <c r="C142" s="33" t="s">
        <v>1012</v>
      </c>
      <c r="D142" s="14">
        <v>7250</v>
      </c>
      <c r="E142" s="15">
        <v>58.59</v>
      </c>
      <c r="F142" s="16">
        <v>3.0000000000000001E-3</v>
      </c>
      <c r="G142" s="16"/>
    </row>
    <row r="143" spans="1:7" x14ac:dyDescent="0.35">
      <c r="A143" s="13" t="s">
        <v>1798</v>
      </c>
      <c r="B143" s="33" t="s">
        <v>1799</v>
      </c>
      <c r="C143" s="33" t="s">
        <v>537</v>
      </c>
      <c r="D143" s="14">
        <v>6291</v>
      </c>
      <c r="E143" s="15">
        <v>57.99</v>
      </c>
      <c r="F143" s="16">
        <v>3.0000000000000001E-3</v>
      </c>
      <c r="G143" s="16"/>
    </row>
    <row r="144" spans="1:7" x14ac:dyDescent="0.35">
      <c r="A144" s="13" t="s">
        <v>2757</v>
      </c>
      <c r="B144" s="33" t="s">
        <v>2758</v>
      </c>
      <c r="C144" s="33" t="s">
        <v>89</v>
      </c>
      <c r="D144" s="14">
        <v>10447</v>
      </c>
      <c r="E144" s="15">
        <v>57.65</v>
      </c>
      <c r="F144" s="16">
        <v>3.0000000000000001E-3</v>
      </c>
      <c r="G144" s="16"/>
    </row>
    <row r="145" spans="1:7" x14ac:dyDescent="0.35">
      <c r="A145" s="13" t="s">
        <v>2759</v>
      </c>
      <c r="B145" s="33" t="s">
        <v>2760</v>
      </c>
      <c r="C145" s="33" t="s">
        <v>1012</v>
      </c>
      <c r="D145" s="14">
        <v>50475</v>
      </c>
      <c r="E145" s="15">
        <v>57.37</v>
      </c>
      <c r="F145" s="16">
        <v>3.0000000000000001E-3</v>
      </c>
      <c r="G145" s="16"/>
    </row>
    <row r="146" spans="1:7" x14ac:dyDescent="0.35">
      <c r="A146" s="13" t="s">
        <v>1507</v>
      </c>
      <c r="B146" s="33" t="s">
        <v>1508</v>
      </c>
      <c r="C146" s="33" t="s">
        <v>562</v>
      </c>
      <c r="D146" s="14">
        <v>11712</v>
      </c>
      <c r="E146" s="15">
        <v>57.3</v>
      </c>
      <c r="F146" s="16">
        <v>2.8999999999999998E-3</v>
      </c>
      <c r="G146" s="16"/>
    </row>
    <row r="147" spans="1:7" x14ac:dyDescent="0.35">
      <c r="A147" s="13" t="s">
        <v>2761</v>
      </c>
      <c r="B147" s="33" t="s">
        <v>2762</v>
      </c>
      <c r="C147" s="33" t="s">
        <v>92</v>
      </c>
      <c r="D147" s="14">
        <v>8136</v>
      </c>
      <c r="E147" s="15">
        <v>57.03</v>
      </c>
      <c r="F147" s="16">
        <v>2.8999999999999998E-3</v>
      </c>
      <c r="G147" s="16"/>
    </row>
    <row r="148" spans="1:7" x14ac:dyDescent="0.35">
      <c r="A148" s="13" t="s">
        <v>2763</v>
      </c>
      <c r="B148" s="33" t="s">
        <v>2764</v>
      </c>
      <c r="C148" s="33" t="s">
        <v>1005</v>
      </c>
      <c r="D148" s="14">
        <v>10409</v>
      </c>
      <c r="E148" s="15">
        <v>56.47</v>
      </c>
      <c r="F148" s="16">
        <v>2.8999999999999998E-3</v>
      </c>
      <c r="G148" s="16"/>
    </row>
    <row r="149" spans="1:7" x14ac:dyDescent="0.35">
      <c r="A149" s="13" t="s">
        <v>2765</v>
      </c>
      <c r="B149" s="33" t="s">
        <v>2766</v>
      </c>
      <c r="C149" s="33" t="s">
        <v>114</v>
      </c>
      <c r="D149" s="14">
        <v>13962</v>
      </c>
      <c r="E149" s="15">
        <v>56.17</v>
      </c>
      <c r="F149" s="16">
        <v>2.8999999999999998E-3</v>
      </c>
      <c r="G149" s="16"/>
    </row>
    <row r="150" spans="1:7" x14ac:dyDescent="0.35">
      <c r="A150" s="13" t="s">
        <v>727</v>
      </c>
      <c r="B150" s="33" t="s">
        <v>728</v>
      </c>
      <c r="C150" s="33" t="s">
        <v>63</v>
      </c>
      <c r="D150" s="14">
        <v>626</v>
      </c>
      <c r="E150" s="15">
        <v>55.39</v>
      </c>
      <c r="F150" s="16">
        <v>2.8E-3</v>
      </c>
      <c r="G150" s="16"/>
    </row>
    <row r="151" spans="1:7" x14ac:dyDescent="0.35">
      <c r="A151" s="13" t="s">
        <v>2767</v>
      </c>
      <c r="B151" s="33" t="s">
        <v>2768</v>
      </c>
      <c r="C151" s="33" t="s">
        <v>106</v>
      </c>
      <c r="D151" s="14">
        <v>17849</v>
      </c>
      <c r="E151" s="15">
        <v>55.22</v>
      </c>
      <c r="F151" s="16">
        <v>2.8E-3</v>
      </c>
      <c r="G151" s="16"/>
    </row>
    <row r="152" spans="1:7" x14ac:dyDescent="0.35">
      <c r="A152" s="13" t="s">
        <v>2769</v>
      </c>
      <c r="B152" s="33" t="s">
        <v>2770</v>
      </c>
      <c r="C152" s="33" t="s">
        <v>13</v>
      </c>
      <c r="D152" s="14">
        <v>45282</v>
      </c>
      <c r="E152" s="15">
        <v>54.97</v>
      </c>
      <c r="F152" s="16">
        <v>2.8E-3</v>
      </c>
      <c r="G152" s="16"/>
    </row>
    <row r="153" spans="1:7" x14ac:dyDescent="0.35">
      <c r="A153" s="13" t="s">
        <v>2771</v>
      </c>
      <c r="B153" s="33" t="s">
        <v>2772</v>
      </c>
      <c r="C153" s="33" t="s">
        <v>114</v>
      </c>
      <c r="D153" s="14">
        <v>11659</v>
      </c>
      <c r="E153" s="15">
        <v>54.87</v>
      </c>
      <c r="F153" s="16">
        <v>2.8E-3</v>
      </c>
      <c r="G153" s="16"/>
    </row>
    <row r="154" spans="1:7" x14ac:dyDescent="0.35">
      <c r="A154" s="13" t="s">
        <v>2773</v>
      </c>
      <c r="B154" s="33" t="s">
        <v>2774</v>
      </c>
      <c r="C154" s="33" t="s">
        <v>106</v>
      </c>
      <c r="D154" s="14">
        <v>14167</v>
      </c>
      <c r="E154" s="15">
        <v>54.17</v>
      </c>
      <c r="F154" s="16">
        <v>2.8E-3</v>
      </c>
      <c r="G154" s="16"/>
    </row>
    <row r="155" spans="1:7" x14ac:dyDescent="0.35">
      <c r="A155" s="13" t="s">
        <v>2775</v>
      </c>
      <c r="B155" s="33" t="s">
        <v>2776</v>
      </c>
      <c r="C155" s="33" t="s">
        <v>562</v>
      </c>
      <c r="D155" s="14">
        <v>5940</v>
      </c>
      <c r="E155" s="15">
        <v>53.84</v>
      </c>
      <c r="F155" s="16">
        <v>2.8E-3</v>
      </c>
      <c r="G155" s="16"/>
    </row>
    <row r="156" spans="1:7" x14ac:dyDescent="0.35">
      <c r="A156" s="13" t="s">
        <v>2777</v>
      </c>
      <c r="B156" s="33" t="s">
        <v>2778</v>
      </c>
      <c r="C156" s="33" t="s">
        <v>501</v>
      </c>
      <c r="D156" s="14">
        <v>19766</v>
      </c>
      <c r="E156" s="15">
        <v>53.01</v>
      </c>
      <c r="F156" s="16">
        <v>2.7000000000000001E-3</v>
      </c>
      <c r="G156" s="16"/>
    </row>
    <row r="157" spans="1:7" x14ac:dyDescent="0.35">
      <c r="A157" s="13" t="s">
        <v>2779</v>
      </c>
      <c r="B157" s="33" t="s">
        <v>2780</v>
      </c>
      <c r="C157" s="33" t="s">
        <v>556</v>
      </c>
      <c r="D157" s="14">
        <v>28590</v>
      </c>
      <c r="E157" s="15">
        <v>52.96</v>
      </c>
      <c r="F157" s="16">
        <v>2.7000000000000001E-3</v>
      </c>
      <c r="G157" s="16"/>
    </row>
    <row r="158" spans="1:7" x14ac:dyDescent="0.35">
      <c r="A158" s="13" t="s">
        <v>1733</v>
      </c>
      <c r="B158" s="33" t="s">
        <v>1734</v>
      </c>
      <c r="C158" s="33" t="s">
        <v>1012</v>
      </c>
      <c r="D158" s="14">
        <v>40850</v>
      </c>
      <c r="E158" s="15">
        <v>52.06</v>
      </c>
      <c r="F158" s="16">
        <v>2.7000000000000001E-3</v>
      </c>
      <c r="G158" s="16"/>
    </row>
    <row r="159" spans="1:7" x14ac:dyDescent="0.35">
      <c r="A159" s="13" t="s">
        <v>2475</v>
      </c>
      <c r="B159" s="33" t="s">
        <v>2476</v>
      </c>
      <c r="C159" s="33" t="s">
        <v>55</v>
      </c>
      <c r="D159" s="14">
        <v>4038</v>
      </c>
      <c r="E159" s="15">
        <v>51.91</v>
      </c>
      <c r="F159" s="16">
        <v>2.7000000000000001E-3</v>
      </c>
      <c r="G159" s="16"/>
    </row>
    <row r="160" spans="1:7" x14ac:dyDescent="0.35">
      <c r="A160" s="13" t="s">
        <v>2781</v>
      </c>
      <c r="B160" s="33" t="s">
        <v>2782</v>
      </c>
      <c r="C160" s="33" t="s">
        <v>737</v>
      </c>
      <c r="D160" s="14">
        <v>3214</v>
      </c>
      <c r="E160" s="15">
        <v>51.84</v>
      </c>
      <c r="F160" s="16">
        <v>2.7000000000000001E-3</v>
      </c>
      <c r="G160" s="16"/>
    </row>
    <row r="161" spans="1:7" x14ac:dyDescent="0.35">
      <c r="A161" s="13" t="s">
        <v>2783</v>
      </c>
      <c r="B161" s="33" t="s">
        <v>2784</v>
      </c>
      <c r="C161" s="33" t="s">
        <v>74</v>
      </c>
      <c r="D161" s="14">
        <v>10440</v>
      </c>
      <c r="E161" s="15">
        <v>51.81</v>
      </c>
      <c r="F161" s="16">
        <v>2.7000000000000001E-3</v>
      </c>
      <c r="G161" s="16"/>
    </row>
    <row r="162" spans="1:7" x14ac:dyDescent="0.35">
      <c r="A162" s="13" t="s">
        <v>1524</v>
      </c>
      <c r="B162" s="33" t="s">
        <v>1525</v>
      </c>
      <c r="C162" s="33" t="s">
        <v>556</v>
      </c>
      <c r="D162" s="14">
        <v>3309</v>
      </c>
      <c r="E162" s="15">
        <v>51.71</v>
      </c>
      <c r="F162" s="16">
        <v>2.7000000000000001E-3</v>
      </c>
      <c r="G162" s="16"/>
    </row>
    <row r="163" spans="1:7" x14ac:dyDescent="0.35">
      <c r="A163" s="13" t="s">
        <v>2785</v>
      </c>
      <c r="B163" s="33" t="s">
        <v>2786</v>
      </c>
      <c r="C163" s="33" t="s">
        <v>16</v>
      </c>
      <c r="D163" s="14">
        <v>9333</v>
      </c>
      <c r="E163" s="15">
        <v>51.48</v>
      </c>
      <c r="F163" s="16">
        <v>2.5999999999999999E-3</v>
      </c>
      <c r="G163" s="16"/>
    </row>
    <row r="164" spans="1:7" x14ac:dyDescent="0.35">
      <c r="A164" s="13" t="s">
        <v>1800</v>
      </c>
      <c r="B164" s="33" t="s">
        <v>1801</v>
      </c>
      <c r="C164" s="33" t="s">
        <v>63</v>
      </c>
      <c r="D164" s="14">
        <v>16511</v>
      </c>
      <c r="E164" s="15">
        <v>51.18</v>
      </c>
      <c r="F164" s="16">
        <v>2.5999999999999999E-3</v>
      </c>
      <c r="G164" s="16"/>
    </row>
    <row r="165" spans="1:7" x14ac:dyDescent="0.35">
      <c r="A165" s="13" t="s">
        <v>2787</v>
      </c>
      <c r="B165" s="33" t="s">
        <v>2788</v>
      </c>
      <c r="C165" s="33" t="s">
        <v>537</v>
      </c>
      <c r="D165" s="14">
        <v>6481</v>
      </c>
      <c r="E165" s="15">
        <v>51.14</v>
      </c>
      <c r="F165" s="16">
        <v>2.5999999999999999E-3</v>
      </c>
      <c r="G165" s="16"/>
    </row>
    <row r="166" spans="1:7" x14ac:dyDescent="0.35">
      <c r="A166" s="13" t="s">
        <v>2789</v>
      </c>
      <c r="B166" s="33" t="s">
        <v>2790</v>
      </c>
      <c r="C166" s="33" t="s">
        <v>55</v>
      </c>
      <c r="D166" s="14">
        <v>39545</v>
      </c>
      <c r="E166" s="15">
        <v>50.51</v>
      </c>
      <c r="F166" s="16">
        <v>2.5999999999999999E-3</v>
      </c>
      <c r="G166" s="16"/>
    </row>
    <row r="167" spans="1:7" x14ac:dyDescent="0.35">
      <c r="A167" s="13" t="s">
        <v>2791</v>
      </c>
      <c r="B167" s="33" t="s">
        <v>2792</v>
      </c>
      <c r="C167" s="33" t="s">
        <v>44</v>
      </c>
      <c r="D167" s="14">
        <v>49295</v>
      </c>
      <c r="E167" s="15">
        <v>50.32</v>
      </c>
      <c r="F167" s="16">
        <v>2.5999999999999999E-3</v>
      </c>
      <c r="G167" s="16"/>
    </row>
    <row r="168" spans="1:7" x14ac:dyDescent="0.35">
      <c r="A168" s="13" t="s">
        <v>2793</v>
      </c>
      <c r="B168" s="33" t="s">
        <v>2794</v>
      </c>
      <c r="C168" s="33" t="s">
        <v>74</v>
      </c>
      <c r="D168" s="14">
        <v>2641</v>
      </c>
      <c r="E168" s="15">
        <v>50.28</v>
      </c>
      <c r="F168" s="16">
        <v>2.5999999999999999E-3</v>
      </c>
      <c r="G168" s="16"/>
    </row>
    <row r="169" spans="1:7" x14ac:dyDescent="0.35">
      <c r="A169" s="13" t="s">
        <v>581</v>
      </c>
      <c r="B169" s="33" t="s">
        <v>582</v>
      </c>
      <c r="C169" s="33" t="s">
        <v>583</v>
      </c>
      <c r="D169" s="14">
        <v>12498</v>
      </c>
      <c r="E169" s="15">
        <v>50.14</v>
      </c>
      <c r="F169" s="16">
        <v>2.5999999999999999E-3</v>
      </c>
      <c r="G169" s="16"/>
    </row>
    <row r="170" spans="1:7" x14ac:dyDescent="0.35">
      <c r="A170" s="13" t="s">
        <v>615</v>
      </c>
      <c r="B170" s="33" t="s">
        <v>616</v>
      </c>
      <c r="C170" s="33" t="s">
        <v>106</v>
      </c>
      <c r="D170" s="14">
        <v>8541</v>
      </c>
      <c r="E170" s="15">
        <v>50</v>
      </c>
      <c r="F170" s="16">
        <v>2.5999999999999999E-3</v>
      </c>
      <c r="G170" s="16"/>
    </row>
    <row r="171" spans="1:7" x14ac:dyDescent="0.35">
      <c r="A171" s="13" t="s">
        <v>1748</v>
      </c>
      <c r="B171" s="33" t="s">
        <v>1749</v>
      </c>
      <c r="C171" s="33" t="s">
        <v>74</v>
      </c>
      <c r="D171" s="14">
        <v>4958</v>
      </c>
      <c r="E171" s="15">
        <v>49.8</v>
      </c>
      <c r="F171" s="16">
        <v>2.5999999999999999E-3</v>
      </c>
      <c r="G171" s="16"/>
    </row>
    <row r="172" spans="1:7" x14ac:dyDescent="0.35">
      <c r="A172" s="13" t="s">
        <v>1537</v>
      </c>
      <c r="B172" s="33" t="s">
        <v>1538</v>
      </c>
      <c r="C172" s="33" t="s">
        <v>55</v>
      </c>
      <c r="D172" s="14">
        <v>10810</v>
      </c>
      <c r="E172" s="15">
        <v>49.61</v>
      </c>
      <c r="F172" s="16">
        <v>2.5999999999999999E-3</v>
      </c>
      <c r="G172" s="16"/>
    </row>
    <row r="173" spans="1:7" x14ac:dyDescent="0.35">
      <c r="A173" s="13" t="s">
        <v>2795</v>
      </c>
      <c r="B173" s="33" t="s">
        <v>2796</v>
      </c>
      <c r="C173" s="33" t="s">
        <v>556</v>
      </c>
      <c r="D173" s="14">
        <v>8541</v>
      </c>
      <c r="E173" s="15">
        <v>49.34</v>
      </c>
      <c r="F173" s="16">
        <v>2.5000000000000001E-3</v>
      </c>
      <c r="G173" s="16"/>
    </row>
    <row r="174" spans="1:7" x14ac:dyDescent="0.35">
      <c r="A174" s="13" t="s">
        <v>2797</v>
      </c>
      <c r="B174" s="33" t="s">
        <v>2798</v>
      </c>
      <c r="C174" s="33" t="s">
        <v>1012</v>
      </c>
      <c r="D174" s="14">
        <v>24034</v>
      </c>
      <c r="E174" s="15">
        <v>49.1</v>
      </c>
      <c r="F174" s="16">
        <v>2.5000000000000001E-3</v>
      </c>
      <c r="G174" s="16"/>
    </row>
    <row r="175" spans="1:7" x14ac:dyDescent="0.35">
      <c r="A175" s="13" t="s">
        <v>2799</v>
      </c>
      <c r="B175" s="33" t="s">
        <v>2800</v>
      </c>
      <c r="C175" s="33" t="s">
        <v>44</v>
      </c>
      <c r="D175" s="14">
        <v>22420</v>
      </c>
      <c r="E175" s="15">
        <v>48.74</v>
      </c>
      <c r="F175" s="16">
        <v>2.5000000000000001E-3</v>
      </c>
      <c r="G175" s="16"/>
    </row>
    <row r="176" spans="1:7" x14ac:dyDescent="0.35">
      <c r="A176" s="13" t="s">
        <v>2801</v>
      </c>
      <c r="B176" s="33" t="s">
        <v>2802</v>
      </c>
      <c r="C176" s="33" t="s">
        <v>2803</v>
      </c>
      <c r="D176" s="14">
        <v>3879</v>
      </c>
      <c r="E176" s="15">
        <v>48.72</v>
      </c>
      <c r="F176" s="16">
        <v>2.5000000000000001E-3</v>
      </c>
      <c r="G176" s="16"/>
    </row>
    <row r="177" spans="1:7" x14ac:dyDescent="0.35">
      <c r="A177" s="13" t="s">
        <v>2804</v>
      </c>
      <c r="B177" s="33" t="s">
        <v>2805</v>
      </c>
      <c r="C177" s="33" t="s">
        <v>556</v>
      </c>
      <c r="D177" s="14">
        <v>6772</v>
      </c>
      <c r="E177" s="15">
        <v>48.63</v>
      </c>
      <c r="F177" s="16">
        <v>2.5000000000000001E-3</v>
      </c>
      <c r="G177" s="16"/>
    </row>
    <row r="178" spans="1:7" x14ac:dyDescent="0.35">
      <c r="A178" s="13" t="s">
        <v>735</v>
      </c>
      <c r="B178" s="33" t="s">
        <v>736</v>
      </c>
      <c r="C178" s="33" t="s">
        <v>737</v>
      </c>
      <c r="D178" s="14">
        <v>8404</v>
      </c>
      <c r="E178" s="15">
        <v>47.85</v>
      </c>
      <c r="F178" s="16">
        <v>2.5000000000000001E-3</v>
      </c>
      <c r="G178" s="16"/>
    </row>
    <row r="179" spans="1:7" x14ac:dyDescent="0.35">
      <c r="A179" s="13" t="s">
        <v>2806</v>
      </c>
      <c r="B179" s="33" t="s">
        <v>2807</v>
      </c>
      <c r="C179" s="33" t="s">
        <v>488</v>
      </c>
      <c r="D179" s="14">
        <v>33093</v>
      </c>
      <c r="E179" s="15">
        <v>47.52</v>
      </c>
      <c r="F179" s="16">
        <v>2.3999999999999998E-3</v>
      </c>
      <c r="G179" s="16"/>
    </row>
    <row r="180" spans="1:7" x14ac:dyDescent="0.35">
      <c r="A180" s="13" t="s">
        <v>2808</v>
      </c>
      <c r="B180" s="33" t="s">
        <v>2809</v>
      </c>
      <c r="C180" s="33" t="s">
        <v>16</v>
      </c>
      <c r="D180" s="14">
        <v>117000</v>
      </c>
      <c r="E180" s="15">
        <v>47.47</v>
      </c>
      <c r="F180" s="16">
        <v>2.3999999999999998E-3</v>
      </c>
      <c r="G180" s="16"/>
    </row>
    <row r="181" spans="1:7" x14ac:dyDescent="0.35">
      <c r="A181" s="13" t="s">
        <v>2458</v>
      </c>
      <c r="B181" s="33" t="s">
        <v>2459</v>
      </c>
      <c r="C181" s="33" t="s">
        <v>523</v>
      </c>
      <c r="D181" s="14">
        <v>62700</v>
      </c>
      <c r="E181" s="15">
        <v>47.08</v>
      </c>
      <c r="F181" s="16">
        <v>2.3999999999999998E-3</v>
      </c>
      <c r="G181" s="16"/>
    </row>
    <row r="182" spans="1:7" x14ac:dyDescent="0.35">
      <c r="A182" s="13" t="s">
        <v>2810</v>
      </c>
      <c r="B182" s="33" t="s">
        <v>2811</v>
      </c>
      <c r="C182" s="33" t="s">
        <v>22</v>
      </c>
      <c r="D182" s="14">
        <v>4883</v>
      </c>
      <c r="E182" s="15">
        <v>46.97</v>
      </c>
      <c r="F182" s="16">
        <v>2.3999999999999998E-3</v>
      </c>
      <c r="G182" s="16"/>
    </row>
    <row r="183" spans="1:7" x14ac:dyDescent="0.35">
      <c r="A183" s="13" t="s">
        <v>1501</v>
      </c>
      <c r="B183" s="33" t="s">
        <v>1502</v>
      </c>
      <c r="C183" s="33" t="s">
        <v>537</v>
      </c>
      <c r="D183" s="14">
        <v>6168</v>
      </c>
      <c r="E183" s="15">
        <v>45.34</v>
      </c>
      <c r="F183" s="16">
        <v>2.3E-3</v>
      </c>
      <c r="G183" s="16"/>
    </row>
    <row r="184" spans="1:7" x14ac:dyDescent="0.35">
      <c r="A184" s="13" t="s">
        <v>2419</v>
      </c>
      <c r="B184" s="33" t="s">
        <v>2420</v>
      </c>
      <c r="C184" s="33" t="s">
        <v>89</v>
      </c>
      <c r="D184" s="14">
        <v>8157</v>
      </c>
      <c r="E184" s="15">
        <v>45.32</v>
      </c>
      <c r="F184" s="16">
        <v>2.3E-3</v>
      </c>
      <c r="G184" s="16"/>
    </row>
    <row r="185" spans="1:7" x14ac:dyDescent="0.35">
      <c r="A185" s="13" t="s">
        <v>2812</v>
      </c>
      <c r="B185" s="33" t="s">
        <v>2813</v>
      </c>
      <c r="C185" s="33" t="s">
        <v>962</v>
      </c>
      <c r="D185" s="14">
        <v>17175</v>
      </c>
      <c r="E185" s="15">
        <v>45.25</v>
      </c>
      <c r="F185" s="16">
        <v>2.3E-3</v>
      </c>
      <c r="G185" s="16"/>
    </row>
    <row r="186" spans="1:7" x14ac:dyDescent="0.35">
      <c r="A186" s="13" t="s">
        <v>2814</v>
      </c>
      <c r="B186" s="33" t="s">
        <v>2815</v>
      </c>
      <c r="C186" s="33" t="s">
        <v>39</v>
      </c>
      <c r="D186" s="14">
        <v>177858</v>
      </c>
      <c r="E186" s="15">
        <v>44.86</v>
      </c>
      <c r="F186" s="16">
        <v>2.3E-3</v>
      </c>
      <c r="G186" s="16"/>
    </row>
    <row r="187" spans="1:7" x14ac:dyDescent="0.35">
      <c r="A187" s="13" t="s">
        <v>2816</v>
      </c>
      <c r="B187" s="33" t="s">
        <v>2817</v>
      </c>
      <c r="C187" s="33" t="s">
        <v>488</v>
      </c>
      <c r="D187" s="14">
        <v>15207</v>
      </c>
      <c r="E187" s="15">
        <v>44.43</v>
      </c>
      <c r="F187" s="16">
        <v>2.3E-3</v>
      </c>
      <c r="G187" s="16"/>
    </row>
    <row r="188" spans="1:7" x14ac:dyDescent="0.35">
      <c r="A188" s="13" t="s">
        <v>2818</v>
      </c>
      <c r="B188" s="33" t="s">
        <v>2819</v>
      </c>
      <c r="C188" s="33" t="s">
        <v>63</v>
      </c>
      <c r="D188" s="14">
        <v>3020</v>
      </c>
      <c r="E188" s="15">
        <v>43.96</v>
      </c>
      <c r="F188" s="16">
        <v>2.3E-3</v>
      </c>
      <c r="G188" s="16"/>
    </row>
    <row r="189" spans="1:7" x14ac:dyDescent="0.35">
      <c r="A189" s="13" t="s">
        <v>2820</v>
      </c>
      <c r="B189" s="33" t="s">
        <v>2821</v>
      </c>
      <c r="C189" s="33" t="s">
        <v>556</v>
      </c>
      <c r="D189" s="14">
        <v>23607</v>
      </c>
      <c r="E189" s="15">
        <v>43.76</v>
      </c>
      <c r="F189" s="16">
        <v>2.3E-3</v>
      </c>
      <c r="G189" s="16"/>
    </row>
    <row r="190" spans="1:7" x14ac:dyDescent="0.35">
      <c r="A190" s="13" t="s">
        <v>2822</v>
      </c>
      <c r="B190" s="33" t="s">
        <v>2823</v>
      </c>
      <c r="C190" s="33" t="s">
        <v>2824</v>
      </c>
      <c r="D190" s="14">
        <v>1830</v>
      </c>
      <c r="E190" s="15">
        <v>42.68</v>
      </c>
      <c r="F190" s="16">
        <v>2.2000000000000001E-3</v>
      </c>
      <c r="G190" s="16"/>
    </row>
    <row r="191" spans="1:7" x14ac:dyDescent="0.35">
      <c r="A191" s="13" t="s">
        <v>530</v>
      </c>
      <c r="B191" s="33" t="s">
        <v>531</v>
      </c>
      <c r="C191" s="33" t="s">
        <v>532</v>
      </c>
      <c r="D191" s="14">
        <v>6649</v>
      </c>
      <c r="E191" s="15">
        <v>42.43</v>
      </c>
      <c r="F191" s="16">
        <v>2.2000000000000001E-3</v>
      </c>
      <c r="G191" s="16"/>
    </row>
    <row r="192" spans="1:7" x14ac:dyDescent="0.35">
      <c r="A192" s="13" t="s">
        <v>2825</v>
      </c>
      <c r="B192" s="33" t="s">
        <v>2826</v>
      </c>
      <c r="C192" s="33" t="s">
        <v>109</v>
      </c>
      <c r="D192" s="14">
        <v>13991</v>
      </c>
      <c r="E192" s="15">
        <v>42.39</v>
      </c>
      <c r="F192" s="16">
        <v>2.2000000000000001E-3</v>
      </c>
      <c r="G192" s="16"/>
    </row>
    <row r="193" spans="1:7" x14ac:dyDescent="0.35">
      <c r="A193" s="13" t="s">
        <v>2460</v>
      </c>
      <c r="B193" s="33" t="s">
        <v>2461</v>
      </c>
      <c r="C193" s="33" t="s">
        <v>100</v>
      </c>
      <c r="D193" s="14">
        <v>4247</v>
      </c>
      <c r="E193" s="15">
        <v>41.93</v>
      </c>
      <c r="F193" s="16">
        <v>2.2000000000000001E-3</v>
      </c>
      <c r="G193" s="16"/>
    </row>
    <row r="194" spans="1:7" x14ac:dyDescent="0.35">
      <c r="A194" s="13" t="s">
        <v>2827</v>
      </c>
      <c r="B194" s="33" t="s">
        <v>2828</v>
      </c>
      <c r="C194" s="33" t="s">
        <v>1122</v>
      </c>
      <c r="D194" s="14">
        <v>4043</v>
      </c>
      <c r="E194" s="15">
        <v>41.93</v>
      </c>
      <c r="F194" s="16">
        <v>2.2000000000000001E-3</v>
      </c>
      <c r="G194" s="16"/>
    </row>
    <row r="195" spans="1:7" x14ac:dyDescent="0.35">
      <c r="A195" s="13" t="s">
        <v>1285</v>
      </c>
      <c r="B195" s="33" t="s">
        <v>1286</v>
      </c>
      <c r="C195" s="33" t="s">
        <v>1012</v>
      </c>
      <c r="D195" s="14">
        <v>3386</v>
      </c>
      <c r="E195" s="15">
        <v>41.51</v>
      </c>
      <c r="F195" s="16">
        <v>2.0999999999999999E-3</v>
      </c>
      <c r="G195" s="16"/>
    </row>
    <row r="196" spans="1:7" x14ac:dyDescent="0.35">
      <c r="A196" s="13" t="s">
        <v>2829</v>
      </c>
      <c r="B196" s="33" t="s">
        <v>2830</v>
      </c>
      <c r="C196" s="33" t="s">
        <v>39</v>
      </c>
      <c r="D196" s="14">
        <v>4156</v>
      </c>
      <c r="E196" s="15">
        <v>41.44</v>
      </c>
      <c r="F196" s="16">
        <v>2.0999999999999999E-3</v>
      </c>
      <c r="G196" s="16"/>
    </row>
    <row r="197" spans="1:7" x14ac:dyDescent="0.35">
      <c r="A197" s="13" t="s">
        <v>1762</v>
      </c>
      <c r="B197" s="33" t="s">
        <v>1763</v>
      </c>
      <c r="C197" s="33" t="s">
        <v>556</v>
      </c>
      <c r="D197" s="14">
        <v>5324</v>
      </c>
      <c r="E197" s="15">
        <v>41.01</v>
      </c>
      <c r="F197" s="16">
        <v>2.0999999999999999E-3</v>
      </c>
      <c r="G197" s="16"/>
    </row>
    <row r="198" spans="1:7" x14ac:dyDescent="0.35">
      <c r="A198" s="13" t="s">
        <v>1774</v>
      </c>
      <c r="B198" s="33" t="s">
        <v>1775</v>
      </c>
      <c r="C198" s="33" t="s">
        <v>63</v>
      </c>
      <c r="D198" s="14">
        <v>3360</v>
      </c>
      <c r="E198" s="15">
        <v>41.01</v>
      </c>
      <c r="F198" s="16">
        <v>2.0999999999999999E-3</v>
      </c>
      <c r="G198" s="16"/>
    </row>
    <row r="199" spans="1:7" x14ac:dyDescent="0.35">
      <c r="A199" s="13" t="s">
        <v>2831</v>
      </c>
      <c r="B199" s="33" t="s">
        <v>2832</v>
      </c>
      <c r="C199" s="33" t="s">
        <v>556</v>
      </c>
      <c r="D199" s="14">
        <v>2569</v>
      </c>
      <c r="E199" s="15">
        <v>40.659999999999997</v>
      </c>
      <c r="F199" s="16">
        <v>2.0999999999999999E-3</v>
      </c>
      <c r="G199" s="16"/>
    </row>
    <row r="200" spans="1:7" x14ac:dyDescent="0.35">
      <c r="A200" s="13" t="s">
        <v>2833</v>
      </c>
      <c r="B200" s="33" t="s">
        <v>2834</v>
      </c>
      <c r="C200" s="33" t="s">
        <v>1005</v>
      </c>
      <c r="D200" s="14">
        <v>32268</v>
      </c>
      <c r="E200" s="15">
        <v>40.44</v>
      </c>
      <c r="F200" s="16">
        <v>2.0999999999999999E-3</v>
      </c>
      <c r="G200" s="16"/>
    </row>
    <row r="201" spans="1:7" x14ac:dyDescent="0.35">
      <c r="A201" s="13" t="s">
        <v>2835</v>
      </c>
      <c r="B201" s="33" t="s">
        <v>2836</v>
      </c>
      <c r="C201" s="33" t="s">
        <v>55</v>
      </c>
      <c r="D201" s="14">
        <v>67281</v>
      </c>
      <c r="E201" s="15">
        <v>40.36</v>
      </c>
      <c r="F201" s="16">
        <v>2.0999999999999999E-3</v>
      </c>
      <c r="G201" s="16"/>
    </row>
    <row r="202" spans="1:7" x14ac:dyDescent="0.35">
      <c r="A202" s="13" t="s">
        <v>629</v>
      </c>
      <c r="B202" s="33" t="s">
        <v>630</v>
      </c>
      <c r="C202" s="33" t="s">
        <v>63</v>
      </c>
      <c r="D202" s="14">
        <v>5648</v>
      </c>
      <c r="E202" s="15">
        <v>40.17</v>
      </c>
      <c r="F202" s="16">
        <v>2.0999999999999999E-3</v>
      </c>
      <c r="G202" s="16"/>
    </row>
    <row r="203" spans="1:7" x14ac:dyDescent="0.35">
      <c r="A203" s="13" t="s">
        <v>2837</v>
      </c>
      <c r="B203" s="33" t="s">
        <v>2838</v>
      </c>
      <c r="C203" s="33" t="s">
        <v>106</v>
      </c>
      <c r="D203" s="14">
        <v>1157</v>
      </c>
      <c r="E203" s="15">
        <v>39.94</v>
      </c>
      <c r="F203" s="16">
        <v>2.0999999999999999E-3</v>
      </c>
      <c r="G203" s="16"/>
    </row>
    <row r="204" spans="1:7" x14ac:dyDescent="0.35">
      <c r="A204" s="13" t="s">
        <v>2839</v>
      </c>
      <c r="B204" s="33" t="s">
        <v>2840</v>
      </c>
      <c r="C204" s="33" t="s">
        <v>92</v>
      </c>
      <c r="D204" s="14">
        <v>12536</v>
      </c>
      <c r="E204" s="15">
        <v>39.86</v>
      </c>
      <c r="F204" s="16">
        <v>2E-3</v>
      </c>
      <c r="G204" s="16"/>
    </row>
    <row r="205" spans="1:7" x14ac:dyDescent="0.35">
      <c r="A205" s="13" t="s">
        <v>1512</v>
      </c>
      <c r="B205" s="33" t="s">
        <v>1513</v>
      </c>
      <c r="C205" s="33" t="s">
        <v>537</v>
      </c>
      <c r="D205" s="14">
        <v>1356</v>
      </c>
      <c r="E205" s="15">
        <v>39.799999999999997</v>
      </c>
      <c r="F205" s="16">
        <v>2E-3</v>
      </c>
      <c r="G205" s="16"/>
    </row>
    <row r="206" spans="1:7" x14ac:dyDescent="0.35">
      <c r="A206" s="13" t="s">
        <v>2841</v>
      </c>
      <c r="B206" s="33" t="s">
        <v>2842</v>
      </c>
      <c r="C206" s="33" t="s">
        <v>13</v>
      </c>
      <c r="D206" s="14">
        <v>98882</v>
      </c>
      <c r="E206" s="15">
        <v>39.619999999999997</v>
      </c>
      <c r="F206" s="16">
        <v>2E-3</v>
      </c>
      <c r="G206" s="16"/>
    </row>
    <row r="207" spans="1:7" x14ac:dyDescent="0.35">
      <c r="A207" s="13" t="s">
        <v>2843</v>
      </c>
      <c r="B207" s="33" t="s">
        <v>2844</v>
      </c>
      <c r="C207" s="33" t="s">
        <v>103</v>
      </c>
      <c r="D207" s="14">
        <v>3978</v>
      </c>
      <c r="E207" s="15">
        <v>39.369999999999997</v>
      </c>
      <c r="F207" s="16">
        <v>2E-3</v>
      </c>
      <c r="G207" s="16"/>
    </row>
    <row r="208" spans="1:7" x14ac:dyDescent="0.35">
      <c r="A208" s="13" t="s">
        <v>2845</v>
      </c>
      <c r="B208" s="33" t="s">
        <v>2846</v>
      </c>
      <c r="C208" s="33" t="s">
        <v>44</v>
      </c>
      <c r="D208" s="14">
        <v>55693</v>
      </c>
      <c r="E208" s="15">
        <v>37.28</v>
      </c>
      <c r="F208" s="16">
        <v>1.9E-3</v>
      </c>
      <c r="G208" s="16"/>
    </row>
    <row r="209" spans="1:7" x14ac:dyDescent="0.35">
      <c r="A209" s="13" t="s">
        <v>2847</v>
      </c>
      <c r="B209" s="33" t="s">
        <v>2848</v>
      </c>
      <c r="C209" s="33" t="s">
        <v>562</v>
      </c>
      <c r="D209" s="14">
        <v>8938</v>
      </c>
      <c r="E209" s="15">
        <v>37.17</v>
      </c>
      <c r="F209" s="16">
        <v>1.9E-3</v>
      </c>
      <c r="G209" s="16"/>
    </row>
    <row r="210" spans="1:7" x14ac:dyDescent="0.35">
      <c r="A210" s="13" t="s">
        <v>1281</v>
      </c>
      <c r="B210" s="33" t="s">
        <v>1282</v>
      </c>
      <c r="C210" s="33" t="s">
        <v>1012</v>
      </c>
      <c r="D210" s="14">
        <v>8194</v>
      </c>
      <c r="E210" s="15">
        <v>37.159999999999997</v>
      </c>
      <c r="F210" s="16">
        <v>1.9E-3</v>
      </c>
      <c r="G210" s="16"/>
    </row>
    <row r="211" spans="1:7" x14ac:dyDescent="0.35">
      <c r="A211" s="13" t="s">
        <v>1790</v>
      </c>
      <c r="B211" s="33" t="s">
        <v>1791</v>
      </c>
      <c r="C211" s="33" t="s">
        <v>559</v>
      </c>
      <c r="D211" s="14">
        <v>4180</v>
      </c>
      <c r="E211" s="15">
        <v>36.979999999999997</v>
      </c>
      <c r="F211" s="16">
        <v>1.9E-3</v>
      </c>
      <c r="G211" s="16"/>
    </row>
    <row r="212" spans="1:7" x14ac:dyDescent="0.35">
      <c r="A212" s="13" t="s">
        <v>1782</v>
      </c>
      <c r="B212" s="33" t="s">
        <v>1783</v>
      </c>
      <c r="C212" s="33" t="s">
        <v>55</v>
      </c>
      <c r="D212" s="14">
        <v>39624</v>
      </c>
      <c r="E212" s="15">
        <v>36.89</v>
      </c>
      <c r="F212" s="16">
        <v>1.9E-3</v>
      </c>
      <c r="G212" s="16"/>
    </row>
    <row r="213" spans="1:7" x14ac:dyDescent="0.35">
      <c r="A213" s="13" t="s">
        <v>2849</v>
      </c>
      <c r="B213" s="33" t="s">
        <v>2850</v>
      </c>
      <c r="C213" s="33" t="s">
        <v>92</v>
      </c>
      <c r="D213" s="14">
        <v>13794</v>
      </c>
      <c r="E213" s="15">
        <v>36.86</v>
      </c>
      <c r="F213" s="16">
        <v>1.9E-3</v>
      </c>
      <c r="G213" s="16"/>
    </row>
    <row r="214" spans="1:7" x14ac:dyDescent="0.35">
      <c r="A214" s="13" t="s">
        <v>2466</v>
      </c>
      <c r="B214" s="33" t="s">
        <v>2467</v>
      </c>
      <c r="C214" s="33" t="s">
        <v>1575</v>
      </c>
      <c r="D214" s="14">
        <v>8267</v>
      </c>
      <c r="E214" s="15">
        <v>36.03</v>
      </c>
      <c r="F214" s="16">
        <v>1.9E-3</v>
      </c>
      <c r="G214" s="16"/>
    </row>
    <row r="215" spans="1:7" x14ac:dyDescent="0.35">
      <c r="A215" s="13" t="s">
        <v>1756</v>
      </c>
      <c r="B215" s="33" t="s">
        <v>1757</v>
      </c>
      <c r="C215" s="33" t="s">
        <v>106</v>
      </c>
      <c r="D215" s="14">
        <v>4882</v>
      </c>
      <c r="E215" s="15">
        <v>35.89</v>
      </c>
      <c r="F215" s="16">
        <v>1.8E-3</v>
      </c>
      <c r="G215" s="16"/>
    </row>
    <row r="216" spans="1:7" x14ac:dyDescent="0.35">
      <c r="A216" s="13" t="s">
        <v>2851</v>
      </c>
      <c r="B216" s="33" t="s">
        <v>2852</v>
      </c>
      <c r="C216" s="33" t="s">
        <v>22</v>
      </c>
      <c r="D216" s="14">
        <v>18132</v>
      </c>
      <c r="E216" s="15">
        <v>35.659999999999997</v>
      </c>
      <c r="F216" s="16">
        <v>1.8E-3</v>
      </c>
      <c r="G216" s="16"/>
    </row>
    <row r="217" spans="1:7" x14ac:dyDescent="0.35">
      <c r="A217" s="13" t="s">
        <v>1209</v>
      </c>
      <c r="B217" s="33" t="s">
        <v>1210</v>
      </c>
      <c r="C217" s="33" t="s">
        <v>74</v>
      </c>
      <c r="D217" s="14">
        <v>7830</v>
      </c>
      <c r="E217" s="15">
        <v>35.369999999999997</v>
      </c>
      <c r="F217" s="16">
        <v>1.8E-3</v>
      </c>
      <c r="G217" s="16"/>
    </row>
    <row r="218" spans="1:7" x14ac:dyDescent="0.35">
      <c r="A218" s="13" t="s">
        <v>2853</v>
      </c>
      <c r="B218" s="33" t="s">
        <v>2854</v>
      </c>
      <c r="C218" s="33" t="s">
        <v>2824</v>
      </c>
      <c r="D218" s="14">
        <v>13780</v>
      </c>
      <c r="E218" s="15">
        <v>34.93</v>
      </c>
      <c r="F218" s="16">
        <v>1.8E-3</v>
      </c>
      <c r="G218" s="16"/>
    </row>
    <row r="219" spans="1:7" x14ac:dyDescent="0.35">
      <c r="A219" s="13" t="s">
        <v>2855</v>
      </c>
      <c r="B219" s="33" t="s">
        <v>2856</v>
      </c>
      <c r="C219" s="33" t="s">
        <v>63</v>
      </c>
      <c r="D219" s="14">
        <v>2050</v>
      </c>
      <c r="E219" s="15">
        <v>34.85</v>
      </c>
      <c r="F219" s="16">
        <v>1.8E-3</v>
      </c>
      <c r="G219" s="16"/>
    </row>
    <row r="220" spans="1:7" x14ac:dyDescent="0.35">
      <c r="A220" s="13" t="s">
        <v>2468</v>
      </c>
      <c r="B220" s="33" t="s">
        <v>2469</v>
      </c>
      <c r="C220" s="33" t="s">
        <v>1012</v>
      </c>
      <c r="D220" s="14">
        <v>12319</v>
      </c>
      <c r="E220" s="15">
        <v>34.33</v>
      </c>
      <c r="F220" s="16">
        <v>1.8E-3</v>
      </c>
      <c r="G220" s="16"/>
    </row>
    <row r="221" spans="1:7" x14ac:dyDescent="0.35">
      <c r="A221" s="13" t="s">
        <v>2857</v>
      </c>
      <c r="B221" s="33" t="s">
        <v>2858</v>
      </c>
      <c r="C221" s="33" t="s">
        <v>114</v>
      </c>
      <c r="D221" s="14">
        <v>8684</v>
      </c>
      <c r="E221" s="15">
        <v>34.29</v>
      </c>
      <c r="F221" s="16">
        <v>1.8E-3</v>
      </c>
      <c r="G221" s="16"/>
    </row>
    <row r="222" spans="1:7" x14ac:dyDescent="0.35">
      <c r="A222" s="13" t="s">
        <v>2859</v>
      </c>
      <c r="B222" s="33" t="s">
        <v>2860</v>
      </c>
      <c r="C222" s="33" t="s">
        <v>962</v>
      </c>
      <c r="D222" s="14">
        <v>601</v>
      </c>
      <c r="E222" s="15">
        <v>34.15</v>
      </c>
      <c r="F222" s="16">
        <v>1.8E-3</v>
      </c>
      <c r="G222" s="16"/>
    </row>
    <row r="223" spans="1:7" x14ac:dyDescent="0.35">
      <c r="A223" s="13" t="s">
        <v>2861</v>
      </c>
      <c r="B223" s="33" t="s">
        <v>2862</v>
      </c>
      <c r="C223" s="33" t="s">
        <v>717</v>
      </c>
      <c r="D223" s="14">
        <v>10318</v>
      </c>
      <c r="E223" s="15">
        <v>34.049999999999997</v>
      </c>
      <c r="F223" s="16">
        <v>1.8E-3</v>
      </c>
      <c r="G223" s="16"/>
    </row>
    <row r="224" spans="1:7" x14ac:dyDescent="0.35">
      <c r="A224" s="13" t="s">
        <v>2863</v>
      </c>
      <c r="B224" s="33" t="s">
        <v>2864</v>
      </c>
      <c r="C224" s="33" t="s">
        <v>562</v>
      </c>
      <c r="D224" s="14">
        <v>10880</v>
      </c>
      <c r="E224" s="15">
        <v>33.74</v>
      </c>
      <c r="F224" s="16">
        <v>1.6999999999999999E-3</v>
      </c>
      <c r="G224" s="16"/>
    </row>
    <row r="225" spans="1:7" x14ac:dyDescent="0.35">
      <c r="A225" s="13" t="s">
        <v>2865</v>
      </c>
      <c r="B225" s="33" t="s">
        <v>2866</v>
      </c>
      <c r="C225" s="33" t="s">
        <v>29</v>
      </c>
      <c r="D225" s="14">
        <v>10178</v>
      </c>
      <c r="E225" s="15">
        <v>33.4</v>
      </c>
      <c r="F225" s="16">
        <v>1.6999999999999999E-3</v>
      </c>
      <c r="G225" s="16"/>
    </row>
    <row r="226" spans="1:7" x14ac:dyDescent="0.35">
      <c r="A226" s="13" t="s">
        <v>2867</v>
      </c>
      <c r="B226" s="33" t="s">
        <v>2868</v>
      </c>
      <c r="C226" s="33" t="s">
        <v>501</v>
      </c>
      <c r="D226" s="14">
        <v>6480</v>
      </c>
      <c r="E226" s="15">
        <v>32.97</v>
      </c>
      <c r="F226" s="16">
        <v>1.6999999999999999E-3</v>
      </c>
      <c r="G226" s="16"/>
    </row>
    <row r="227" spans="1:7" x14ac:dyDescent="0.35">
      <c r="A227" s="13" t="s">
        <v>2869</v>
      </c>
      <c r="B227" s="33" t="s">
        <v>2870</v>
      </c>
      <c r="C227" s="33" t="s">
        <v>1005</v>
      </c>
      <c r="D227" s="14">
        <v>126866</v>
      </c>
      <c r="E227" s="15">
        <v>32.450000000000003</v>
      </c>
      <c r="F227" s="16">
        <v>1.6999999999999999E-3</v>
      </c>
      <c r="G227" s="16"/>
    </row>
    <row r="228" spans="1:7" x14ac:dyDescent="0.35">
      <c r="A228" s="13" t="s">
        <v>2871</v>
      </c>
      <c r="B228" s="33" t="s">
        <v>2872</v>
      </c>
      <c r="C228" s="33" t="s">
        <v>95</v>
      </c>
      <c r="D228" s="14">
        <v>14194</v>
      </c>
      <c r="E228" s="15">
        <v>32.369999999999997</v>
      </c>
      <c r="F228" s="16">
        <v>1.6999999999999999E-3</v>
      </c>
      <c r="G228" s="16"/>
    </row>
    <row r="229" spans="1:7" x14ac:dyDescent="0.35">
      <c r="A229" s="13" t="s">
        <v>2873</v>
      </c>
      <c r="B229" s="33" t="s">
        <v>2874</v>
      </c>
      <c r="C229" s="33" t="s">
        <v>532</v>
      </c>
      <c r="D229" s="14">
        <v>4889</v>
      </c>
      <c r="E229" s="15">
        <v>31.3</v>
      </c>
      <c r="F229" s="16">
        <v>1.6000000000000001E-3</v>
      </c>
      <c r="G229" s="16"/>
    </row>
    <row r="230" spans="1:7" x14ac:dyDescent="0.35">
      <c r="A230" s="13" t="s">
        <v>2875</v>
      </c>
      <c r="B230" s="33" t="s">
        <v>2876</v>
      </c>
      <c r="C230" s="33" t="s">
        <v>501</v>
      </c>
      <c r="D230" s="14">
        <v>8336</v>
      </c>
      <c r="E230" s="15">
        <v>29.99</v>
      </c>
      <c r="F230" s="16">
        <v>1.5E-3</v>
      </c>
      <c r="G230" s="16"/>
    </row>
    <row r="231" spans="1:7" x14ac:dyDescent="0.35">
      <c r="A231" s="13" t="s">
        <v>2877</v>
      </c>
      <c r="B231" s="33" t="s">
        <v>2878</v>
      </c>
      <c r="C231" s="33" t="s">
        <v>532</v>
      </c>
      <c r="D231" s="14">
        <v>1760</v>
      </c>
      <c r="E231" s="15">
        <v>29.82</v>
      </c>
      <c r="F231" s="16">
        <v>1.5E-3</v>
      </c>
      <c r="G231" s="16"/>
    </row>
    <row r="232" spans="1:7" x14ac:dyDescent="0.35">
      <c r="A232" s="13" t="s">
        <v>2879</v>
      </c>
      <c r="B232" s="33" t="s">
        <v>2880</v>
      </c>
      <c r="C232" s="33" t="s">
        <v>488</v>
      </c>
      <c r="D232" s="14">
        <v>13605</v>
      </c>
      <c r="E232" s="15">
        <v>29.1</v>
      </c>
      <c r="F232" s="16">
        <v>1.5E-3</v>
      </c>
      <c r="G232" s="16"/>
    </row>
    <row r="233" spans="1:7" x14ac:dyDescent="0.35">
      <c r="A233" s="13" t="s">
        <v>1780</v>
      </c>
      <c r="B233" s="33" t="s">
        <v>1781</v>
      </c>
      <c r="C233" s="33" t="s">
        <v>537</v>
      </c>
      <c r="D233" s="14">
        <v>586</v>
      </c>
      <c r="E233" s="15">
        <v>28.63</v>
      </c>
      <c r="F233" s="16">
        <v>1.5E-3</v>
      </c>
      <c r="G233" s="16"/>
    </row>
    <row r="234" spans="1:7" x14ac:dyDescent="0.35">
      <c r="A234" s="13" t="s">
        <v>2881</v>
      </c>
      <c r="B234" s="33" t="s">
        <v>2882</v>
      </c>
      <c r="C234" s="33" t="s">
        <v>1012</v>
      </c>
      <c r="D234" s="14">
        <v>24856</v>
      </c>
      <c r="E234" s="15">
        <v>28.28</v>
      </c>
      <c r="F234" s="16">
        <v>1.5E-3</v>
      </c>
      <c r="G234" s="16"/>
    </row>
    <row r="235" spans="1:7" x14ac:dyDescent="0.35">
      <c r="A235" s="13" t="s">
        <v>2883</v>
      </c>
      <c r="B235" s="33" t="s">
        <v>2884</v>
      </c>
      <c r="C235" s="33" t="s">
        <v>19</v>
      </c>
      <c r="D235" s="14">
        <v>8874</v>
      </c>
      <c r="E235" s="15">
        <v>27.83</v>
      </c>
      <c r="F235" s="16">
        <v>1.4E-3</v>
      </c>
      <c r="G235" s="16"/>
    </row>
    <row r="236" spans="1:7" x14ac:dyDescent="0.35">
      <c r="A236" s="13" t="s">
        <v>2885</v>
      </c>
      <c r="B236" s="33" t="s">
        <v>2886</v>
      </c>
      <c r="C236" s="33" t="s">
        <v>29</v>
      </c>
      <c r="D236" s="14">
        <v>6802</v>
      </c>
      <c r="E236" s="15">
        <v>27.62</v>
      </c>
      <c r="F236" s="16">
        <v>1.4E-3</v>
      </c>
      <c r="G236" s="16"/>
    </row>
    <row r="237" spans="1:7" x14ac:dyDescent="0.35">
      <c r="A237" s="13" t="s">
        <v>1217</v>
      </c>
      <c r="B237" s="33" t="s">
        <v>1218</v>
      </c>
      <c r="C237" s="33" t="s">
        <v>29</v>
      </c>
      <c r="D237" s="14">
        <v>21548</v>
      </c>
      <c r="E237" s="15">
        <v>26.95</v>
      </c>
      <c r="F237" s="16">
        <v>1.4E-3</v>
      </c>
      <c r="G237" s="16"/>
    </row>
    <row r="238" spans="1:7" x14ac:dyDescent="0.35">
      <c r="A238" s="13" t="s">
        <v>1786</v>
      </c>
      <c r="B238" s="33" t="s">
        <v>1787</v>
      </c>
      <c r="C238" s="33" t="s">
        <v>556</v>
      </c>
      <c r="D238" s="14">
        <v>6158</v>
      </c>
      <c r="E238" s="15">
        <v>26.77</v>
      </c>
      <c r="F238" s="16">
        <v>1.4E-3</v>
      </c>
      <c r="G238" s="16"/>
    </row>
    <row r="239" spans="1:7" x14ac:dyDescent="0.35">
      <c r="A239" s="13" t="s">
        <v>2887</v>
      </c>
      <c r="B239" s="33" t="s">
        <v>2888</v>
      </c>
      <c r="C239" s="33" t="s">
        <v>556</v>
      </c>
      <c r="D239" s="14">
        <v>2286</v>
      </c>
      <c r="E239" s="15">
        <v>26.59</v>
      </c>
      <c r="F239" s="16">
        <v>1.4E-3</v>
      </c>
      <c r="G239" s="16"/>
    </row>
    <row r="240" spans="1:7" x14ac:dyDescent="0.35">
      <c r="A240" s="13" t="s">
        <v>2889</v>
      </c>
      <c r="B240" s="33" t="s">
        <v>2890</v>
      </c>
      <c r="C240" s="33" t="s">
        <v>1575</v>
      </c>
      <c r="D240" s="14">
        <v>9763</v>
      </c>
      <c r="E240" s="15">
        <v>26.39</v>
      </c>
      <c r="F240" s="16">
        <v>1.4E-3</v>
      </c>
      <c r="G240" s="16"/>
    </row>
    <row r="241" spans="1:7" x14ac:dyDescent="0.35">
      <c r="A241" s="13" t="s">
        <v>2891</v>
      </c>
      <c r="B241" s="33" t="s">
        <v>2892</v>
      </c>
      <c r="C241" s="33" t="s">
        <v>79</v>
      </c>
      <c r="D241" s="14">
        <v>29184</v>
      </c>
      <c r="E241" s="15">
        <v>26.38</v>
      </c>
      <c r="F241" s="16">
        <v>1.4E-3</v>
      </c>
      <c r="G241" s="16"/>
    </row>
    <row r="242" spans="1:7" x14ac:dyDescent="0.35">
      <c r="A242" s="13" t="s">
        <v>2893</v>
      </c>
      <c r="B242" s="33" t="s">
        <v>2894</v>
      </c>
      <c r="C242" s="33" t="s">
        <v>2694</v>
      </c>
      <c r="D242" s="14">
        <v>7605</v>
      </c>
      <c r="E242" s="15">
        <v>25.32</v>
      </c>
      <c r="F242" s="16">
        <v>1.2999999999999999E-3</v>
      </c>
      <c r="G242" s="16"/>
    </row>
    <row r="243" spans="1:7" x14ac:dyDescent="0.35">
      <c r="A243" s="13" t="s">
        <v>2895</v>
      </c>
      <c r="B243" s="33" t="s">
        <v>2896</v>
      </c>
      <c r="C243" s="33" t="s">
        <v>501</v>
      </c>
      <c r="D243" s="14">
        <v>7319</v>
      </c>
      <c r="E243" s="15">
        <v>24.68</v>
      </c>
      <c r="F243" s="16">
        <v>1.2999999999999999E-3</v>
      </c>
      <c r="G243" s="16"/>
    </row>
    <row r="244" spans="1:7" x14ac:dyDescent="0.35">
      <c r="A244" s="13" t="s">
        <v>1796</v>
      </c>
      <c r="B244" s="33" t="s">
        <v>1797</v>
      </c>
      <c r="C244" s="33" t="s">
        <v>44</v>
      </c>
      <c r="D244" s="14">
        <v>6200</v>
      </c>
      <c r="E244" s="15">
        <v>24.18</v>
      </c>
      <c r="F244" s="16">
        <v>1.1999999999999999E-3</v>
      </c>
      <c r="G244" s="16"/>
    </row>
    <row r="245" spans="1:7" x14ac:dyDescent="0.35">
      <c r="A245" s="13" t="s">
        <v>2897</v>
      </c>
      <c r="B245" s="33" t="s">
        <v>2898</v>
      </c>
      <c r="C245" s="33" t="s">
        <v>79</v>
      </c>
      <c r="D245" s="14">
        <v>10234</v>
      </c>
      <c r="E245" s="15">
        <v>24.15</v>
      </c>
      <c r="F245" s="16">
        <v>1.1999999999999999E-3</v>
      </c>
      <c r="G245" s="16"/>
    </row>
    <row r="246" spans="1:7" x14ac:dyDescent="0.35">
      <c r="A246" s="13" t="s">
        <v>2899</v>
      </c>
      <c r="B246" s="33" t="s">
        <v>2900</v>
      </c>
      <c r="C246" s="33" t="s">
        <v>556</v>
      </c>
      <c r="D246" s="14">
        <v>4113</v>
      </c>
      <c r="E246" s="15">
        <v>23.12</v>
      </c>
      <c r="F246" s="16">
        <v>1.1999999999999999E-3</v>
      </c>
      <c r="G246" s="16"/>
    </row>
    <row r="247" spans="1:7" x14ac:dyDescent="0.35">
      <c r="A247" s="13" t="s">
        <v>2901</v>
      </c>
      <c r="B247" s="33" t="s">
        <v>2902</v>
      </c>
      <c r="C247" s="33" t="s">
        <v>89</v>
      </c>
      <c r="D247" s="14">
        <v>4095</v>
      </c>
      <c r="E247" s="15">
        <v>22.58</v>
      </c>
      <c r="F247" s="16">
        <v>1.1999999999999999E-3</v>
      </c>
      <c r="G247" s="16"/>
    </row>
    <row r="248" spans="1:7" x14ac:dyDescent="0.35">
      <c r="A248" s="13" t="s">
        <v>2903</v>
      </c>
      <c r="B248" s="33" t="s">
        <v>2904</v>
      </c>
      <c r="C248" s="33" t="s">
        <v>537</v>
      </c>
      <c r="D248" s="14">
        <v>8669</v>
      </c>
      <c r="E248" s="15">
        <v>22.5</v>
      </c>
      <c r="F248" s="16">
        <v>1.1999999999999999E-3</v>
      </c>
      <c r="G248" s="16"/>
    </row>
    <row r="249" spans="1:7" x14ac:dyDescent="0.35">
      <c r="A249" s="13" t="s">
        <v>2905</v>
      </c>
      <c r="B249" s="33" t="s">
        <v>2906</v>
      </c>
      <c r="C249" s="33" t="s">
        <v>19</v>
      </c>
      <c r="D249" s="14">
        <v>51043</v>
      </c>
      <c r="E249" s="15">
        <v>21.23</v>
      </c>
      <c r="F249" s="16">
        <v>1.1000000000000001E-3</v>
      </c>
      <c r="G249" s="16"/>
    </row>
    <row r="250" spans="1:7" x14ac:dyDescent="0.35">
      <c r="A250" s="13" t="s">
        <v>2907</v>
      </c>
      <c r="B250" s="33" t="s">
        <v>2908</v>
      </c>
      <c r="C250" s="33" t="s">
        <v>106</v>
      </c>
      <c r="D250" s="14">
        <v>1407</v>
      </c>
      <c r="E250" s="15">
        <v>20.88</v>
      </c>
      <c r="F250" s="16">
        <v>1.1000000000000001E-3</v>
      </c>
      <c r="G250" s="16"/>
    </row>
    <row r="251" spans="1:7" x14ac:dyDescent="0.35">
      <c r="A251" s="13" t="s">
        <v>2909</v>
      </c>
      <c r="B251" s="33" t="s">
        <v>2910</v>
      </c>
      <c r="C251" s="33" t="s">
        <v>1012</v>
      </c>
      <c r="D251" s="14">
        <v>2620</v>
      </c>
      <c r="E251" s="15">
        <v>18.2</v>
      </c>
      <c r="F251" s="16">
        <v>8.9999999999999998E-4</v>
      </c>
      <c r="G251" s="16"/>
    </row>
    <row r="252" spans="1:7" x14ac:dyDescent="0.35">
      <c r="A252" s="13" t="s">
        <v>2911</v>
      </c>
      <c r="B252" s="33" t="s">
        <v>2912</v>
      </c>
      <c r="C252" s="33" t="s">
        <v>501</v>
      </c>
      <c r="D252" s="14">
        <v>1759</v>
      </c>
      <c r="E252" s="15">
        <v>18.190000000000001</v>
      </c>
      <c r="F252" s="16">
        <v>8.9999999999999998E-4</v>
      </c>
      <c r="G252" s="16"/>
    </row>
    <row r="253" spans="1:7" x14ac:dyDescent="0.35">
      <c r="A253" s="13" t="s">
        <v>2913</v>
      </c>
      <c r="B253" s="33" t="s">
        <v>2914</v>
      </c>
      <c r="C253" s="33" t="s">
        <v>1005</v>
      </c>
      <c r="D253" s="14">
        <v>126089</v>
      </c>
      <c r="E253" s="15">
        <v>18.03</v>
      </c>
      <c r="F253" s="16">
        <v>8.9999999999999998E-4</v>
      </c>
      <c r="G253" s="16"/>
    </row>
    <row r="254" spans="1:7" x14ac:dyDescent="0.35">
      <c r="A254" s="13" t="s">
        <v>2915</v>
      </c>
      <c r="B254" s="33" t="s">
        <v>2916</v>
      </c>
      <c r="C254" s="33" t="s">
        <v>583</v>
      </c>
      <c r="D254" s="14">
        <v>14024</v>
      </c>
      <c r="E254" s="15">
        <v>17.78</v>
      </c>
      <c r="F254" s="16">
        <v>8.9999999999999998E-4</v>
      </c>
      <c r="G254" s="16"/>
    </row>
    <row r="255" spans="1:7" x14ac:dyDescent="0.35">
      <c r="A255" s="13" t="s">
        <v>2917</v>
      </c>
      <c r="B255" s="33" t="s">
        <v>2918</v>
      </c>
      <c r="C255" s="33" t="s">
        <v>63</v>
      </c>
      <c r="D255" s="14">
        <v>3566</v>
      </c>
      <c r="E255" s="15">
        <v>14.45</v>
      </c>
      <c r="F255" s="16">
        <v>6.9999999999999999E-4</v>
      </c>
      <c r="G255" s="16"/>
    </row>
    <row r="256" spans="1:7" x14ac:dyDescent="0.35">
      <c r="A256" s="13" t="s">
        <v>2919</v>
      </c>
      <c r="B256" s="33" t="s">
        <v>2920</v>
      </c>
      <c r="C256" s="33" t="s">
        <v>63</v>
      </c>
      <c r="D256" s="14">
        <v>2787</v>
      </c>
      <c r="E256" s="15">
        <v>13.6</v>
      </c>
      <c r="F256" s="16">
        <v>6.9999999999999999E-4</v>
      </c>
      <c r="G256" s="16"/>
    </row>
    <row r="257" spans="1:7" x14ac:dyDescent="0.35">
      <c r="A257" s="13" t="s">
        <v>2921</v>
      </c>
      <c r="B257" s="33" t="s">
        <v>2922</v>
      </c>
      <c r="C257" s="33" t="s">
        <v>717</v>
      </c>
      <c r="D257" s="14">
        <v>15368</v>
      </c>
      <c r="E257" s="15">
        <v>9.5</v>
      </c>
      <c r="F257" s="16">
        <v>5.0000000000000001E-4</v>
      </c>
      <c r="G257" s="16"/>
    </row>
    <row r="258" spans="1:7" x14ac:dyDescent="0.35">
      <c r="A258" s="17" t="s">
        <v>120</v>
      </c>
      <c r="B258" s="34"/>
      <c r="C258" s="34"/>
      <c r="D258" s="18"/>
      <c r="E258" s="37">
        <v>19425.12</v>
      </c>
      <c r="F258" s="38">
        <v>0.99880000000000002</v>
      </c>
      <c r="G258" s="21"/>
    </row>
    <row r="259" spans="1:7" x14ac:dyDescent="0.35">
      <c r="A259" s="17" t="s">
        <v>743</v>
      </c>
      <c r="B259" s="33"/>
      <c r="C259" s="33"/>
      <c r="D259" s="14"/>
      <c r="E259" s="15"/>
      <c r="F259" s="16"/>
      <c r="G259" s="16"/>
    </row>
    <row r="260" spans="1:7" x14ac:dyDescent="0.35">
      <c r="A260" s="17" t="s">
        <v>120</v>
      </c>
      <c r="B260" s="33"/>
      <c r="C260" s="33"/>
      <c r="D260" s="14"/>
      <c r="E260" s="39" t="s">
        <v>248</v>
      </c>
      <c r="F260" s="40" t="s">
        <v>248</v>
      </c>
      <c r="G260" s="16"/>
    </row>
    <row r="261" spans="1:7" x14ac:dyDescent="0.35">
      <c r="A261" s="24" t="s">
        <v>121</v>
      </c>
      <c r="B261" s="35"/>
      <c r="C261" s="35"/>
      <c r="D261" s="25"/>
      <c r="E261" s="30">
        <v>19425.12</v>
      </c>
      <c r="F261" s="31">
        <v>0.99880000000000002</v>
      </c>
      <c r="G261" s="21"/>
    </row>
    <row r="262" spans="1:7" x14ac:dyDescent="0.35">
      <c r="A262" s="13"/>
      <c r="B262" s="33"/>
      <c r="C262" s="33"/>
      <c r="D262" s="14"/>
      <c r="E262" s="15"/>
      <c r="F262" s="16"/>
      <c r="G262" s="16"/>
    </row>
    <row r="263" spans="1:7" x14ac:dyDescent="0.35">
      <c r="A263" s="13"/>
      <c r="B263" s="33"/>
      <c r="C263" s="33"/>
      <c r="D263" s="14"/>
      <c r="E263" s="15"/>
      <c r="F263" s="16"/>
      <c r="G263" s="16"/>
    </row>
    <row r="264" spans="1:7" x14ac:dyDescent="0.35">
      <c r="A264" s="17" t="s">
        <v>262</v>
      </c>
      <c r="B264" s="33"/>
      <c r="C264" s="33"/>
      <c r="D264" s="14"/>
      <c r="E264" s="15"/>
      <c r="F264" s="16"/>
      <c r="G264" s="16"/>
    </row>
    <row r="265" spans="1:7" x14ac:dyDescent="0.35">
      <c r="A265" s="13" t="s">
        <v>263</v>
      </c>
      <c r="B265" s="33"/>
      <c r="C265" s="33"/>
      <c r="D265" s="14"/>
      <c r="E265" s="15">
        <v>100.96</v>
      </c>
      <c r="F265" s="16">
        <v>5.1999999999999998E-3</v>
      </c>
      <c r="G265" s="16">
        <v>4.9306000000000003E-2</v>
      </c>
    </row>
    <row r="266" spans="1:7" x14ac:dyDescent="0.35">
      <c r="A266" s="17" t="s">
        <v>120</v>
      </c>
      <c r="B266" s="34"/>
      <c r="C266" s="34"/>
      <c r="D266" s="18"/>
      <c r="E266" s="37">
        <v>100.96</v>
      </c>
      <c r="F266" s="38">
        <v>5.1999999999999998E-3</v>
      </c>
      <c r="G266" s="21"/>
    </row>
    <row r="267" spans="1:7" x14ac:dyDescent="0.35">
      <c r="A267" s="13"/>
      <c r="B267" s="33"/>
      <c r="C267" s="33"/>
      <c r="D267" s="14"/>
      <c r="E267" s="15"/>
      <c r="F267" s="16"/>
      <c r="G267" s="16"/>
    </row>
    <row r="268" spans="1:7" x14ac:dyDescent="0.35">
      <c r="A268" s="24" t="s">
        <v>121</v>
      </c>
      <c r="B268" s="35"/>
      <c r="C268" s="35"/>
      <c r="D268" s="25"/>
      <c r="E268" s="19">
        <v>100.96</v>
      </c>
      <c r="F268" s="20">
        <v>5.1999999999999998E-3</v>
      </c>
      <c r="G268" s="21"/>
    </row>
    <row r="269" spans="1:7" x14ac:dyDescent="0.35">
      <c r="A269" s="13" t="s">
        <v>264</v>
      </c>
      <c r="B269" s="33"/>
      <c r="C269" s="33"/>
      <c r="D269" s="14"/>
      <c r="E269" s="15">
        <v>2.7276100000000001E-2</v>
      </c>
      <c r="F269" s="16">
        <v>9.9999999999999995E-7</v>
      </c>
      <c r="G269" s="16"/>
    </row>
    <row r="270" spans="1:7" x14ac:dyDescent="0.35">
      <c r="A270" s="13" t="s">
        <v>265</v>
      </c>
      <c r="B270" s="33"/>
      <c r="C270" s="33"/>
      <c r="D270" s="14"/>
      <c r="E270" s="26">
        <v>-80.687276100000005</v>
      </c>
      <c r="F270" s="27">
        <v>-4.0010000000000002E-3</v>
      </c>
      <c r="G270" s="16">
        <v>4.9306000000000003E-2</v>
      </c>
    </row>
    <row r="271" spans="1:7" x14ac:dyDescent="0.35">
      <c r="A271" s="28" t="s">
        <v>266</v>
      </c>
      <c r="B271" s="36"/>
      <c r="C271" s="36"/>
      <c r="D271" s="29"/>
      <c r="E271" s="30">
        <v>19445.419999999998</v>
      </c>
      <c r="F271" s="31">
        <v>1</v>
      </c>
      <c r="G271" s="31"/>
    </row>
    <row r="276" spans="1:3" x14ac:dyDescent="0.35">
      <c r="A276" s="1" t="s">
        <v>269</v>
      </c>
    </row>
    <row r="277" spans="1:3" x14ac:dyDescent="0.35">
      <c r="A277" s="48" t="s">
        <v>270</v>
      </c>
      <c r="B277" s="3" t="s">
        <v>248</v>
      </c>
    </row>
    <row r="278" spans="1:3" x14ac:dyDescent="0.35">
      <c r="A278" t="s">
        <v>271</v>
      </c>
    </row>
    <row r="279" spans="1:3" x14ac:dyDescent="0.35">
      <c r="A279" t="s">
        <v>272</v>
      </c>
      <c r="B279" t="s">
        <v>273</v>
      </c>
      <c r="C279" t="s">
        <v>273</v>
      </c>
    </row>
    <row r="280" spans="1:3" x14ac:dyDescent="0.35">
      <c r="B280" s="49">
        <v>46052</v>
      </c>
      <c r="C280" s="49">
        <v>46080</v>
      </c>
    </row>
    <row r="281" spans="1:3" x14ac:dyDescent="0.35">
      <c r="A281" t="s">
        <v>274</v>
      </c>
      <c r="B281">
        <v>16.391100000000002</v>
      </c>
      <c r="C281">
        <v>16.521000000000001</v>
      </c>
    </row>
    <row r="282" spans="1:3" x14ac:dyDescent="0.35">
      <c r="A282" t="s">
        <v>275</v>
      </c>
      <c r="B282">
        <v>16.3916</v>
      </c>
      <c r="C282">
        <v>16.5214</v>
      </c>
    </row>
    <row r="283" spans="1:3" x14ac:dyDescent="0.35">
      <c r="A283" t="s">
        <v>276</v>
      </c>
      <c r="B283">
        <v>16.0411</v>
      </c>
      <c r="C283">
        <v>16.1602</v>
      </c>
    </row>
    <row r="284" spans="1:3" x14ac:dyDescent="0.35">
      <c r="A284" t="s">
        <v>277</v>
      </c>
      <c r="B284">
        <v>16.041</v>
      </c>
      <c r="C284">
        <v>16.1601</v>
      </c>
    </row>
    <row r="286" spans="1:3" x14ac:dyDescent="0.35">
      <c r="A286" t="s">
        <v>278</v>
      </c>
      <c r="B286" s="3" t="s">
        <v>248</v>
      </c>
    </row>
    <row r="287" spans="1:3" x14ac:dyDescent="0.35">
      <c r="A287" t="s">
        <v>279</v>
      </c>
      <c r="B287" s="3" t="s">
        <v>248</v>
      </c>
    </row>
    <row r="288" spans="1:3" ht="29" customHeight="1" x14ac:dyDescent="0.35">
      <c r="A288" s="48" t="s">
        <v>280</v>
      </c>
      <c r="B288" s="3" t="s">
        <v>248</v>
      </c>
    </row>
    <row r="289" spans="1:4" ht="29" customHeight="1" x14ac:dyDescent="0.35">
      <c r="A289" s="48" t="s">
        <v>281</v>
      </c>
      <c r="B289" s="3" t="s">
        <v>248</v>
      </c>
    </row>
    <row r="290" spans="1:4" x14ac:dyDescent="0.35">
      <c r="A290" t="s">
        <v>283</v>
      </c>
      <c r="B290" s="50">
        <v>0.32350000000000001</v>
      </c>
    </row>
    <row r="291" spans="1:4" ht="43.5" customHeight="1" x14ac:dyDescent="0.35">
      <c r="A291" s="48" t="s">
        <v>284</v>
      </c>
      <c r="B291" s="3" t="s">
        <v>248</v>
      </c>
    </row>
    <row r="292" spans="1:4" x14ac:dyDescent="0.35">
      <c r="B292" s="3"/>
    </row>
    <row r="293" spans="1:4" ht="29" customHeight="1" x14ac:dyDescent="0.35">
      <c r="A293" s="48" t="s">
        <v>285</v>
      </c>
      <c r="B293" s="3" t="s">
        <v>248</v>
      </c>
    </row>
    <row r="294" spans="1:4" ht="29" customHeight="1" x14ac:dyDescent="0.35">
      <c r="A294" s="48" t="s">
        <v>286</v>
      </c>
      <c r="B294" t="s">
        <v>248</v>
      </c>
    </row>
    <row r="295" spans="1:4" ht="29" customHeight="1" x14ac:dyDescent="0.35">
      <c r="A295" s="48" t="s">
        <v>287</v>
      </c>
      <c r="B295" s="3" t="s">
        <v>248</v>
      </c>
    </row>
    <row r="296" spans="1:4" ht="29" customHeight="1" x14ac:dyDescent="0.35">
      <c r="A296" s="48" t="s">
        <v>288</v>
      </c>
      <c r="B296" s="3" t="s">
        <v>248</v>
      </c>
    </row>
    <row r="298" spans="1:4" ht="70" customHeight="1" x14ac:dyDescent="0.35">
      <c r="A298" s="75" t="s">
        <v>298</v>
      </c>
      <c r="B298" s="75" t="s">
        <v>299</v>
      </c>
      <c r="C298" s="75" t="s">
        <v>300</v>
      </c>
      <c r="D298" s="75" t="s">
        <v>301</v>
      </c>
    </row>
    <row r="299" spans="1:4" ht="70" customHeight="1" x14ac:dyDescent="0.35">
      <c r="A299" s="75" t="s">
        <v>2923</v>
      </c>
      <c r="B299" s="75"/>
      <c r="C299" s="75" t="s">
        <v>359</v>
      </c>
      <c r="D29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44"/>
  <sheetViews>
    <sheetView showGridLines="0" workbookViewId="0">
      <pane ySplit="4" topLeftCell="A5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2924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2925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250</v>
      </c>
      <c r="B9" s="34"/>
      <c r="C9" s="34"/>
      <c r="D9" s="18"/>
      <c r="E9" s="41"/>
      <c r="F9" s="21"/>
      <c r="G9" s="16"/>
    </row>
    <row r="10" spans="1:8" x14ac:dyDescent="0.35">
      <c r="A10" s="17" t="s">
        <v>2926</v>
      </c>
      <c r="B10" s="34"/>
      <c r="C10" s="34"/>
      <c r="D10" s="18"/>
      <c r="E10" s="41"/>
      <c r="F10" s="21"/>
      <c r="G10" s="16"/>
    </row>
    <row r="11" spans="1:8" x14ac:dyDescent="0.35">
      <c r="A11" s="61" t="s">
        <v>252</v>
      </c>
      <c r="B11" s="33" t="s">
        <v>253</v>
      </c>
      <c r="C11" s="34"/>
      <c r="D11" s="61">
        <v>981</v>
      </c>
      <c r="E11" s="41">
        <v>155571.88500000001</v>
      </c>
      <c r="F11" s="21">
        <f>E11/E21</f>
        <v>0.97802531305294982</v>
      </c>
      <c r="G11" s="16"/>
    </row>
    <row r="12" spans="1:8" x14ac:dyDescent="0.35">
      <c r="A12" s="62" t="s">
        <v>121</v>
      </c>
      <c r="B12" s="63"/>
      <c r="C12" s="63"/>
      <c r="D12" s="64"/>
      <c r="E12" s="37">
        <f>SUM(E11)</f>
        <v>155571.88500000001</v>
      </c>
      <c r="F12" s="38">
        <f>SUM(F11)</f>
        <v>0.97802531305294982</v>
      </c>
      <c r="G12" s="16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262</v>
      </c>
      <c r="B14" s="33"/>
      <c r="C14" s="33"/>
      <c r="D14" s="14"/>
      <c r="E14" s="15"/>
      <c r="F14" s="16"/>
      <c r="G14" s="16"/>
    </row>
    <row r="15" spans="1:8" x14ac:dyDescent="0.35">
      <c r="A15" s="13" t="s">
        <v>263</v>
      </c>
      <c r="B15" s="33"/>
      <c r="C15" s="33"/>
      <c r="D15" s="14"/>
      <c r="E15" s="15">
        <v>117.95</v>
      </c>
      <c r="F15" s="16">
        <v>7.4200000000000004E-4</v>
      </c>
      <c r="G15" s="16">
        <v>4.9306000000000003E-2</v>
      </c>
    </row>
    <row r="16" spans="1:8" x14ac:dyDescent="0.35">
      <c r="A16" s="17" t="s">
        <v>120</v>
      </c>
      <c r="B16" s="34"/>
      <c r="C16" s="34"/>
      <c r="D16" s="18"/>
      <c r="E16" s="19">
        <v>117.95</v>
      </c>
      <c r="F16" s="20">
        <v>7.4100000000000001E-4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24" t="s">
        <v>121</v>
      </c>
      <c r="B18" s="35"/>
      <c r="C18" s="35"/>
      <c r="D18" s="25"/>
      <c r="E18" s="19">
        <v>117.95</v>
      </c>
      <c r="F18" s="20">
        <v>7.4200000000000004E-4</v>
      </c>
      <c r="G18" s="21"/>
    </row>
    <row r="19" spans="1:7" x14ac:dyDescent="0.35">
      <c r="A19" s="13" t="s">
        <v>264</v>
      </c>
      <c r="B19" s="33"/>
      <c r="C19" s="33"/>
      <c r="D19" s="14"/>
      <c r="E19" s="15">
        <v>3.1867100000000002E-2</v>
      </c>
      <c r="F19" s="16">
        <v>0</v>
      </c>
      <c r="G19" s="16"/>
    </row>
    <row r="20" spans="1:7" x14ac:dyDescent="0.35">
      <c r="A20" s="13" t="s">
        <v>265</v>
      </c>
      <c r="B20" s="33"/>
      <c r="C20" s="33"/>
      <c r="D20" s="14"/>
      <c r="E20" s="15">
        <v>3377.4681329</v>
      </c>
      <c r="F20" s="16">
        <v>2.1299999999999999E-2</v>
      </c>
      <c r="G20" s="16">
        <v>4.9306000000000003E-2</v>
      </c>
    </row>
    <row r="21" spans="1:7" x14ac:dyDescent="0.35">
      <c r="A21" s="28" t="s">
        <v>266</v>
      </c>
      <c r="B21" s="36"/>
      <c r="C21" s="36"/>
      <c r="D21" s="29"/>
      <c r="E21" s="30">
        <v>159067.34</v>
      </c>
      <c r="F21" s="31">
        <v>1</v>
      </c>
      <c r="G21" s="31"/>
    </row>
    <row r="26" spans="1:7" x14ac:dyDescent="0.35">
      <c r="A26" s="1" t="s">
        <v>269</v>
      </c>
    </row>
    <row r="27" spans="1:7" x14ac:dyDescent="0.35">
      <c r="A27" s="48" t="s">
        <v>270</v>
      </c>
      <c r="B27" s="3" t="s">
        <v>248</v>
      </c>
    </row>
    <row r="28" spans="1:7" x14ac:dyDescent="0.35">
      <c r="A28" t="s">
        <v>271</v>
      </c>
    </row>
    <row r="29" spans="1:7" x14ac:dyDescent="0.35">
      <c r="A29" t="s">
        <v>272</v>
      </c>
      <c r="B29" t="s">
        <v>273</v>
      </c>
      <c r="C29" t="s">
        <v>273</v>
      </c>
    </row>
    <row r="30" spans="1:7" x14ac:dyDescent="0.35">
      <c r="B30" s="68">
        <v>46052</v>
      </c>
      <c r="C30" s="68">
        <v>46080</v>
      </c>
    </row>
    <row r="31" spans="1:7" x14ac:dyDescent="0.35">
      <c r="A31" t="s">
        <v>276</v>
      </c>
      <c r="B31">
        <v>163.61009999999999</v>
      </c>
      <c r="C31">
        <v>157.88900000000001</v>
      </c>
    </row>
    <row r="32" spans="1:7" x14ac:dyDescent="0.35">
      <c r="A32" t="s">
        <v>278</v>
      </c>
      <c r="B32" s="3" t="s">
        <v>248</v>
      </c>
    </row>
    <row r="33" spans="1:4" x14ac:dyDescent="0.35">
      <c r="A33" t="s">
        <v>279</v>
      </c>
      <c r="B33" s="3" t="s">
        <v>248</v>
      </c>
    </row>
    <row r="34" spans="1:4" ht="29" customHeight="1" x14ac:dyDescent="0.35">
      <c r="A34" s="48" t="s">
        <v>280</v>
      </c>
      <c r="B34" s="3" t="s">
        <v>248</v>
      </c>
    </row>
    <row r="35" spans="1:4" ht="29" customHeight="1" x14ac:dyDescent="0.35">
      <c r="A35" s="48" t="s">
        <v>281</v>
      </c>
      <c r="B35" s="3" t="s">
        <v>248</v>
      </c>
    </row>
    <row r="36" spans="1:4" ht="43.5" customHeight="1" x14ac:dyDescent="0.35">
      <c r="A36" s="48" t="s">
        <v>284</v>
      </c>
      <c r="B36" s="3" t="s">
        <v>248</v>
      </c>
    </row>
    <row r="37" spans="1:4" x14ac:dyDescent="0.35">
      <c r="B37" s="3"/>
    </row>
    <row r="38" spans="1:4" ht="29" customHeight="1" x14ac:dyDescent="0.35">
      <c r="A38" s="48" t="s">
        <v>285</v>
      </c>
      <c r="B38" s="3" t="s">
        <v>248</v>
      </c>
    </row>
    <row r="39" spans="1:4" ht="29" customHeight="1" x14ac:dyDescent="0.35">
      <c r="A39" s="48" t="s">
        <v>286</v>
      </c>
      <c r="B39">
        <v>156336.22</v>
      </c>
    </row>
    <row r="40" spans="1:4" ht="29" customHeight="1" x14ac:dyDescent="0.35">
      <c r="A40" s="48" t="s">
        <v>287</v>
      </c>
      <c r="B40" s="3" t="s">
        <v>248</v>
      </c>
    </row>
    <row r="41" spans="1:4" ht="29" customHeight="1" x14ac:dyDescent="0.35">
      <c r="A41" s="48" t="s">
        <v>288</v>
      </c>
      <c r="B41" s="3" t="s">
        <v>248</v>
      </c>
    </row>
    <row r="43" spans="1:4" ht="70" customHeight="1" x14ac:dyDescent="0.35">
      <c r="A43" s="75" t="s">
        <v>298</v>
      </c>
      <c r="B43" s="75" t="s">
        <v>299</v>
      </c>
      <c r="C43" s="75" t="s">
        <v>300</v>
      </c>
      <c r="D43" s="75" t="s">
        <v>301</v>
      </c>
    </row>
    <row r="44" spans="1:4" ht="70" customHeight="1" x14ac:dyDescent="0.35">
      <c r="A44" s="75" t="s">
        <v>2927</v>
      </c>
      <c r="B44" s="75"/>
      <c r="C44" s="75" t="s">
        <v>419</v>
      </c>
      <c r="D44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193"/>
  <sheetViews>
    <sheetView showGridLines="0" workbookViewId="0">
      <pane ySplit="4" topLeftCell="A171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2928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2929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171</v>
      </c>
      <c r="B9" s="33"/>
      <c r="C9" s="33"/>
      <c r="D9" s="14"/>
      <c r="E9" s="15"/>
      <c r="F9" s="16"/>
      <c r="G9" s="16"/>
    </row>
    <row r="10" spans="1:8" x14ac:dyDescent="0.35">
      <c r="A10" s="17" t="s">
        <v>172</v>
      </c>
      <c r="B10" s="33"/>
      <c r="C10" s="33"/>
      <c r="D10" s="14"/>
      <c r="E10" s="15"/>
      <c r="F10" s="16"/>
      <c r="G10" s="16"/>
    </row>
    <row r="11" spans="1:8" x14ac:dyDescent="0.35">
      <c r="A11" s="13" t="s">
        <v>2930</v>
      </c>
      <c r="B11" s="33" t="s">
        <v>2931</v>
      </c>
      <c r="C11" s="33" t="s">
        <v>175</v>
      </c>
      <c r="D11" s="14">
        <v>5000000</v>
      </c>
      <c r="E11" s="15">
        <v>5003.16</v>
      </c>
      <c r="F11" s="16">
        <v>4.7000000000000002E-3</v>
      </c>
      <c r="G11" s="16">
        <v>5.9347999999999998E-2</v>
      </c>
    </row>
    <row r="12" spans="1:8" x14ac:dyDescent="0.35">
      <c r="A12" s="17" t="s">
        <v>120</v>
      </c>
      <c r="B12" s="34"/>
      <c r="C12" s="34"/>
      <c r="D12" s="18"/>
      <c r="E12" s="19">
        <v>5003.16</v>
      </c>
      <c r="F12" s="20">
        <v>4.7000000000000002E-3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247</v>
      </c>
      <c r="B14" s="33"/>
      <c r="C14" s="33"/>
      <c r="D14" s="14"/>
      <c r="E14" s="15"/>
      <c r="F14" s="16"/>
      <c r="G14" s="16"/>
    </row>
    <row r="15" spans="1:8" x14ac:dyDescent="0.35">
      <c r="A15" s="17" t="s">
        <v>120</v>
      </c>
      <c r="B15" s="33"/>
      <c r="C15" s="33"/>
      <c r="D15" s="14"/>
      <c r="E15" s="22" t="s">
        <v>248</v>
      </c>
      <c r="F15" s="23" t="s">
        <v>248</v>
      </c>
      <c r="G15" s="16"/>
    </row>
    <row r="16" spans="1:8" x14ac:dyDescent="0.35">
      <c r="A16" s="13"/>
      <c r="B16" s="33"/>
      <c r="C16" s="33"/>
      <c r="D16" s="14"/>
      <c r="E16" s="15"/>
      <c r="F16" s="16"/>
      <c r="G16" s="16"/>
    </row>
    <row r="17" spans="1:7" x14ac:dyDescent="0.35">
      <c r="A17" s="17" t="s">
        <v>249</v>
      </c>
      <c r="B17" s="33"/>
      <c r="C17" s="33"/>
      <c r="D17" s="14"/>
      <c r="E17" s="15"/>
      <c r="F17" s="16"/>
      <c r="G17" s="16"/>
    </row>
    <row r="18" spans="1:7" x14ac:dyDescent="0.35">
      <c r="A18" s="17" t="s">
        <v>120</v>
      </c>
      <c r="B18" s="33"/>
      <c r="C18" s="33"/>
      <c r="D18" s="14"/>
      <c r="E18" s="22" t="s">
        <v>248</v>
      </c>
      <c r="F18" s="23" t="s">
        <v>248</v>
      </c>
      <c r="G18" s="16"/>
    </row>
    <row r="19" spans="1:7" x14ac:dyDescent="0.35">
      <c r="A19" s="13"/>
      <c r="B19" s="33"/>
      <c r="C19" s="33"/>
      <c r="D19" s="14"/>
      <c r="E19" s="15"/>
      <c r="F19" s="16"/>
      <c r="G19" s="16"/>
    </row>
    <row r="20" spans="1:7" x14ac:dyDescent="0.35">
      <c r="A20" s="24" t="s">
        <v>121</v>
      </c>
      <c r="B20" s="35"/>
      <c r="C20" s="35"/>
      <c r="D20" s="25"/>
      <c r="E20" s="19">
        <v>5003.16</v>
      </c>
      <c r="F20" s="20">
        <v>4.7000000000000002E-3</v>
      </c>
      <c r="G20" s="21"/>
    </row>
    <row r="21" spans="1:7" x14ac:dyDescent="0.35">
      <c r="A21" s="13"/>
      <c r="B21" s="33"/>
      <c r="C21" s="33"/>
      <c r="D21" s="14"/>
      <c r="E21" s="15"/>
      <c r="F21" s="16"/>
      <c r="G21" s="16"/>
    </row>
    <row r="22" spans="1:7" x14ac:dyDescent="0.35">
      <c r="A22" s="17" t="s">
        <v>817</v>
      </c>
      <c r="B22" s="33"/>
      <c r="C22" s="33"/>
      <c r="D22" s="14"/>
      <c r="E22" s="15"/>
      <c r="F22" s="16"/>
      <c r="G22" s="16"/>
    </row>
    <row r="23" spans="1:7" x14ac:dyDescent="0.35">
      <c r="A23" s="13"/>
      <c r="B23" s="33"/>
      <c r="C23" s="33"/>
      <c r="D23" s="14"/>
      <c r="E23" s="15"/>
      <c r="F23" s="16"/>
      <c r="G23" s="16"/>
    </row>
    <row r="24" spans="1:7" x14ac:dyDescent="0.35">
      <c r="A24" s="17" t="s">
        <v>1299</v>
      </c>
      <c r="B24" s="33"/>
      <c r="C24" s="33"/>
      <c r="D24" s="14"/>
      <c r="E24" s="15"/>
      <c r="F24" s="16"/>
      <c r="G24" s="16"/>
    </row>
    <row r="25" spans="1:7" x14ac:dyDescent="0.35">
      <c r="A25" s="13" t="s">
        <v>2932</v>
      </c>
      <c r="B25" s="33" t="s">
        <v>2933</v>
      </c>
      <c r="C25" s="33" t="s">
        <v>238</v>
      </c>
      <c r="D25" s="14">
        <v>60000000</v>
      </c>
      <c r="E25" s="15">
        <v>59864.22</v>
      </c>
      <c r="F25" s="16">
        <v>5.6300000000000003E-2</v>
      </c>
      <c r="G25" s="16">
        <v>4.5992999999999999E-2</v>
      </c>
    </row>
    <row r="26" spans="1:7" x14ac:dyDescent="0.35">
      <c r="A26" s="13" t="s">
        <v>2934</v>
      </c>
      <c r="B26" s="33" t="s">
        <v>2935</v>
      </c>
      <c r="C26" s="33" t="s">
        <v>238</v>
      </c>
      <c r="D26" s="14">
        <v>52500000</v>
      </c>
      <c r="E26" s="15">
        <v>51948.17</v>
      </c>
      <c r="F26" s="16">
        <v>4.8899999999999999E-2</v>
      </c>
      <c r="G26" s="16">
        <v>5.2398E-2</v>
      </c>
    </row>
    <row r="27" spans="1:7" x14ac:dyDescent="0.35">
      <c r="A27" s="13" t="s">
        <v>2204</v>
      </c>
      <c r="B27" s="33" t="s">
        <v>2205</v>
      </c>
      <c r="C27" s="33" t="s">
        <v>238</v>
      </c>
      <c r="D27" s="14">
        <v>32500000</v>
      </c>
      <c r="E27" s="15">
        <v>32190.37</v>
      </c>
      <c r="F27" s="16">
        <v>3.0300000000000001E-2</v>
      </c>
      <c r="G27" s="16">
        <v>5.2400000000000002E-2</v>
      </c>
    </row>
    <row r="28" spans="1:7" x14ac:dyDescent="0.35">
      <c r="A28" s="13" t="s">
        <v>2936</v>
      </c>
      <c r="B28" s="33" t="s">
        <v>2937</v>
      </c>
      <c r="C28" s="33" t="s">
        <v>238</v>
      </c>
      <c r="D28" s="14">
        <v>17500000</v>
      </c>
      <c r="E28" s="15">
        <v>17333.28</v>
      </c>
      <c r="F28" s="16">
        <v>1.6299999999999999E-2</v>
      </c>
      <c r="G28" s="16">
        <v>5.2400000000000002E-2</v>
      </c>
    </row>
    <row r="29" spans="1:7" x14ac:dyDescent="0.35">
      <c r="A29" s="13" t="s">
        <v>2938</v>
      </c>
      <c r="B29" s="33" t="s">
        <v>2939</v>
      </c>
      <c r="C29" s="33" t="s">
        <v>238</v>
      </c>
      <c r="D29" s="14">
        <v>14500000</v>
      </c>
      <c r="E29" s="15">
        <v>14467.19</v>
      </c>
      <c r="F29" s="16">
        <v>1.3599999999999999E-2</v>
      </c>
      <c r="G29" s="16">
        <v>4.5992999999999999E-2</v>
      </c>
    </row>
    <row r="30" spans="1:7" x14ac:dyDescent="0.35">
      <c r="A30" s="17" t="s">
        <v>120</v>
      </c>
      <c r="B30" s="34"/>
      <c r="C30" s="34"/>
      <c r="D30" s="18"/>
      <c r="E30" s="19">
        <v>175803.23</v>
      </c>
      <c r="F30" s="20">
        <v>0.16539999999999999</v>
      </c>
      <c r="G30" s="21"/>
    </row>
    <row r="31" spans="1:7" x14ac:dyDescent="0.35">
      <c r="A31" s="17" t="s">
        <v>818</v>
      </c>
      <c r="B31" s="33"/>
      <c r="C31" s="33"/>
      <c r="D31" s="14"/>
      <c r="E31" s="15"/>
      <c r="F31" s="16"/>
      <c r="G31" s="16"/>
    </row>
    <row r="32" spans="1:7" x14ac:dyDescent="0.35">
      <c r="A32" s="13" t="s">
        <v>2940</v>
      </c>
      <c r="B32" s="33" t="s">
        <v>2941</v>
      </c>
      <c r="C32" s="33" t="s">
        <v>2032</v>
      </c>
      <c r="D32" s="14">
        <v>45000000</v>
      </c>
      <c r="E32" s="15">
        <v>44843.22</v>
      </c>
      <c r="F32" s="16">
        <v>4.2200000000000001E-2</v>
      </c>
      <c r="G32" s="16">
        <v>5.5482999999999998E-2</v>
      </c>
    </row>
    <row r="33" spans="1:7" x14ac:dyDescent="0.35">
      <c r="A33" s="13" t="s">
        <v>2942</v>
      </c>
      <c r="B33" s="33" t="s">
        <v>2943</v>
      </c>
      <c r="C33" s="33" t="s">
        <v>821</v>
      </c>
      <c r="D33" s="14">
        <v>30000000</v>
      </c>
      <c r="E33" s="15">
        <v>29977.53</v>
      </c>
      <c r="F33" s="16">
        <v>2.8199999999999999E-2</v>
      </c>
      <c r="G33" s="16">
        <v>5.4718000000000003E-2</v>
      </c>
    </row>
    <row r="34" spans="1:7" x14ac:dyDescent="0.35">
      <c r="A34" s="13" t="s">
        <v>2944</v>
      </c>
      <c r="B34" s="33" t="s">
        <v>2945</v>
      </c>
      <c r="C34" s="33" t="s">
        <v>2029</v>
      </c>
      <c r="D34" s="14">
        <v>30000000</v>
      </c>
      <c r="E34" s="15">
        <v>29963.55</v>
      </c>
      <c r="F34" s="16">
        <v>2.8199999999999999E-2</v>
      </c>
      <c r="G34" s="16">
        <v>5.5502000000000003E-2</v>
      </c>
    </row>
    <row r="35" spans="1:7" x14ac:dyDescent="0.35">
      <c r="A35" s="13" t="s">
        <v>2946</v>
      </c>
      <c r="B35" s="33" t="s">
        <v>2947</v>
      </c>
      <c r="C35" s="33" t="s">
        <v>2032</v>
      </c>
      <c r="D35" s="14">
        <v>25000000</v>
      </c>
      <c r="E35" s="15">
        <v>24935.58</v>
      </c>
      <c r="F35" s="16">
        <v>2.35E-2</v>
      </c>
      <c r="G35" s="16">
        <v>5.5482999999999998E-2</v>
      </c>
    </row>
    <row r="36" spans="1:7" x14ac:dyDescent="0.35">
      <c r="A36" s="13" t="s">
        <v>2948</v>
      </c>
      <c r="B36" s="33" t="s">
        <v>2949</v>
      </c>
      <c r="C36" s="33" t="s">
        <v>821</v>
      </c>
      <c r="D36" s="14">
        <v>25000000</v>
      </c>
      <c r="E36" s="15">
        <v>24641.8</v>
      </c>
      <c r="F36" s="16">
        <v>2.3199999999999998E-2</v>
      </c>
      <c r="G36" s="16">
        <v>7.1698999999999999E-2</v>
      </c>
    </row>
    <row r="37" spans="1:7" x14ac:dyDescent="0.35">
      <c r="A37" s="13" t="s">
        <v>2950</v>
      </c>
      <c r="B37" s="33" t="s">
        <v>2951</v>
      </c>
      <c r="C37" s="33" t="s">
        <v>2029</v>
      </c>
      <c r="D37" s="14">
        <v>25000000</v>
      </c>
      <c r="E37" s="15">
        <v>24589.73</v>
      </c>
      <c r="F37" s="16">
        <v>2.3099999999999999E-2</v>
      </c>
      <c r="G37" s="16">
        <v>7.0000000000000007E-2</v>
      </c>
    </row>
    <row r="38" spans="1:7" x14ac:dyDescent="0.35">
      <c r="A38" s="13" t="s">
        <v>2952</v>
      </c>
      <c r="B38" s="33" t="s">
        <v>2953</v>
      </c>
      <c r="C38" s="33" t="s">
        <v>2029</v>
      </c>
      <c r="D38" s="14">
        <v>20000000</v>
      </c>
      <c r="E38" s="15">
        <v>19994.22</v>
      </c>
      <c r="F38" s="16">
        <v>1.8800000000000001E-2</v>
      </c>
      <c r="G38" s="16">
        <v>5.2757999999999999E-2</v>
      </c>
    </row>
    <row r="39" spans="1:7" x14ac:dyDescent="0.35">
      <c r="A39" s="13" t="s">
        <v>2954</v>
      </c>
      <c r="B39" s="33" t="s">
        <v>2955</v>
      </c>
      <c r="C39" s="33" t="s">
        <v>2029</v>
      </c>
      <c r="D39" s="14">
        <v>20000000</v>
      </c>
      <c r="E39" s="15">
        <v>19987.84</v>
      </c>
      <c r="F39" s="16">
        <v>1.8800000000000001E-2</v>
      </c>
      <c r="G39" s="16">
        <v>5.5514000000000001E-2</v>
      </c>
    </row>
    <row r="40" spans="1:7" x14ac:dyDescent="0.35">
      <c r="A40" s="13" t="s">
        <v>2956</v>
      </c>
      <c r="B40" s="33" t="s">
        <v>2957</v>
      </c>
      <c r="C40" s="33" t="s">
        <v>2043</v>
      </c>
      <c r="D40" s="14">
        <v>20000000</v>
      </c>
      <c r="E40" s="15">
        <v>19719.36</v>
      </c>
      <c r="F40" s="16">
        <v>1.8499999999999999E-2</v>
      </c>
      <c r="G40" s="16">
        <v>7.2149000000000005E-2</v>
      </c>
    </row>
    <row r="41" spans="1:7" x14ac:dyDescent="0.35">
      <c r="A41" s="13" t="s">
        <v>2958</v>
      </c>
      <c r="B41" s="33" t="s">
        <v>2959</v>
      </c>
      <c r="C41" s="33" t="s">
        <v>821</v>
      </c>
      <c r="D41" s="14">
        <v>20000000</v>
      </c>
      <c r="E41" s="15">
        <v>19673.900000000001</v>
      </c>
      <c r="F41" s="16">
        <v>1.8499999999999999E-2</v>
      </c>
      <c r="G41" s="16">
        <v>7.0350999999999997E-2</v>
      </c>
    </row>
    <row r="42" spans="1:7" x14ac:dyDescent="0.35">
      <c r="A42" s="13" t="s">
        <v>2960</v>
      </c>
      <c r="B42" s="33" t="s">
        <v>2961</v>
      </c>
      <c r="C42" s="33" t="s">
        <v>821</v>
      </c>
      <c r="D42" s="14">
        <v>15000000</v>
      </c>
      <c r="E42" s="15">
        <v>14988.87</v>
      </c>
      <c r="F42" s="16">
        <v>1.41E-2</v>
      </c>
      <c r="G42" s="16">
        <v>5.4205999999999997E-2</v>
      </c>
    </row>
    <row r="43" spans="1:7" x14ac:dyDescent="0.35">
      <c r="A43" s="13" t="s">
        <v>2962</v>
      </c>
      <c r="B43" s="33" t="s">
        <v>2963</v>
      </c>
      <c r="C43" s="33" t="s">
        <v>2029</v>
      </c>
      <c r="D43" s="14">
        <v>15000000</v>
      </c>
      <c r="E43" s="15">
        <v>14978.63</v>
      </c>
      <c r="F43" s="16">
        <v>1.41E-2</v>
      </c>
      <c r="G43" s="16">
        <v>5.7894000000000001E-2</v>
      </c>
    </row>
    <row r="44" spans="1:7" x14ac:dyDescent="0.35">
      <c r="A44" s="13" t="s">
        <v>2964</v>
      </c>
      <c r="B44" s="33" t="s">
        <v>2965</v>
      </c>
      <c r="C44" s="33" t="s">
        <v>821</v>
      </c>
      <c r="D44" s="14">
        <v>10000000</v>
      </c>
      <c r="E44" s="15">
        <v>9984.82</v>
      </c>
      <c r="F44" s="16">
        <v>9.4000000000000004E-3</v>
      </c>
      <c r="G44" s="16">
        <v>5.5490999999999999E-2</v>
      </c>
    </row>
    <row r="45" spans="1:7" x14ac:dyDescent="0.35">
      <c r="A45" s="13" t="s">
        <v>2966</v>
      </c>
      <c r="B45" s="33" t="s">
        <v>2967</v>
      </c>
      <c r="C45" s="33" t="s">
        <v>2029</v>
      </c>
      <c r="D45" s="14">
        <v>10000000</v>
      </c>
      <c r="E45" s="15">
        <v>9983.32</v>
      </c>
      <c r="F45" s="16">
        <v>9.4000000000000004E-3</v>
      </c>
      <c r="G45" s="16">
        <v>5.5440000000000003E-2</v>
      </c>
    </row>
    <row r="46" spans="1:7" x14ac:dyDescent="0.35">
      <c r="A46" s="13" t="s">
        <v>2968</v>
      </c>
      <c r="B46" s="33" t="s">
        <v>2969</v>
      </c>
      <c r="C46" s="33" t="s">
        <v>2029</v>
      </c>
      <c r="D46" s="14">
        <v>10000000</v>
      </c>
      <c r="E46" s="15">
        <v>9977.2000000000007</v>
      </c>
      <c r="F46" s="16">
        <v>9.4000000000000004E-3</v>
      </c>
      <c r="G46" s="16">
        <v>5.5619000000000002E-2</v>
      </c>
    </row>
    <row r="47" spans="1:7" x14ac:dyDescent="0.35">
      <c r="A47" s="13" t="s">
        <v>2970</v>
      </c>
      <c r="B47" s="33" t="s">
        <v>2971</v>
      </c>
      <c r="C47" s="33" t="s">
        <v>821</v>
      </c>
      <c r="D47" s="14">
        <v>10000000</v>
      </c>
      <c r="E47" s="15">
        <v>9873.93</v>
      </c>
      <c r="F47" s="16">
        <v>9.2999999999999992E-3</v>
      </c>
      <c r="G47" s="16">
        <v>7.17E-2</v>
      </c>
    </row>
    <row r="48" spans="1:7" x14ac:dyDescent="0.35">
      <c r="A48" s="13" t="s">
        <v>2972</v>
      </c>
      <c r="B48" s="33" t="s">
        <v>2973</v>
      </c>
      <c r="C48" s="33" t="s">
        <v>2029</v>
      </c>
      <c r="D48" s="14">
        <v>10000000</v>
      </c>
      <c r="E48" s="15">
        <v>9867.82</v>
      </c>
      <c r="F48" s="16">
        <v>9.2999999999999992E-3</v>
      </c>
      <c r="G48" s="16">
        <v>7.1900000000000006E-2</v>
      </c>
    </row>
    <row r="49" spans="1:7" x14ac:dyDescent="0.35">
      <c r="A49" s="13" t="s">
        <v>2974</v>
      </c>
      <c r="B49" s="33" t="s">
        <v>2975</v>
      </c>
      <c r="C49" s="33" t="s">
        <v>2029</v>
      </c>
      <c r="D49" s="14">
        <v>10000000</v>
      </c>
      <c r="E49" s="15">
        <v>9854.01</v>
      </c>
      <c r="F49" s="16">
        <v>9.2999999999999992E-3</v>
      </c>
      <c r="G49" s="16">
        <v>7.2100999999999998E-2</v>
      </c>
    </row>
    <row r="50" spans="1:7" x14ac:dyDescent="0.35">
      <c r="A50" s="13" t="s">
        <v>2976</v>
      </c>
      <c r="B50" s="33" t="s">
        <v>2977</v>
      </c>
      <c r="C50" s="33" t="s">
        <v>2029</v>
      </c>
      <c r="D50" s="14">
        <v>10000000</v>
      </c>
      <c r="E50" s="15">
        <v>9851.3700000000008</v>
      </c>
      <c r="F50" s="16">
        <v>9.2999999999999992E-3</v>
      </c>
      <c r="G50" s="16">
        <v>7.0600999999999997E-2</v>
      </c>
    </row>
    <row r="51" spans="1:7" x14ac:dyDescent="0.35">
      <c r="A51" s="13" t="s">
        <v>2978</v>
      </c>
      <c r="B51" s="33" t="s">
        <v>2979</v>
      </c>
      <c r="C51" s="33" t="s">
        <v>821</v>
      </c>
      <c r="D51" s="14">
        <v>10000000</v>
      </c>
      <c r="E51" s="15">
        <v>9848.44</v>
      </c>
      <c r="F51" s="16">
        <v>9.2999999999999992E-3</v>
      </c>
      <c r="G51" s="16">
        <v>7.1101999999999999E-2</v>
      </c>
    </row>
    <row r="52" spans="1:7" x14ac:dyDescent="0.35">
      <c r="A52" s="13" t="s">
        <v>2980</v>
      </c>
      <c r="B52" s="33" t="s">
        <v>2981</v>
      </c>
      <c r="C52" s="33" t="s">
        <v>2043</v>
      </c>
      <c r="D52" s="14">
        <v>7500000</v>
      </c>
      <c r="E52" s="15">
        <v>7487.49</v>
      </c>
      <c r="F52" s="16">
        <v>7.0000000000000001E-3</v>
      </c>
      <c r="G52" s="16">
        <v>5.5440000000000003E-2</v>
      </c>
    </row>
    <row r="53" spans="1:7" x14ac:dyDescent="0.35">
      <c r="A53" s="13" t="s">
        <v>2982</v>
      </c>
      <c r="B53" s="33" t="s">
        <v>2983</v>
      </c>
      <c r="C53" s="33" t="s">
        <v>2029</v>
      </c>
      <c r="D53" s="14">
        <v>7500000</v>
      </c>
      <c r="E53" s="15">
        <v>7377.42</v>
      </c>
      <c r="F53" s="16">
        <v>6.8999999999999999E-3</v>
      </c>
      <c r="G53" s="16">
        <v>7.1348999999999996E-2</v>
      </c>
    </row>
    <row r="54" spans="1:7" x14ac:dyDescent="0.35">
      <c r="A54" s="13" t="s">
        <v>2984</v>
      </c>
      <c r="B54" s="33" t="s">
        <v>2985</v>
      </c>
      <c r="C54" s="33" t="s">
        <v>2029</v>
      </c>
      <c r="D54" s="14">
        <v>5000000</v>
      </c>
      <c r="E54" s="15">
        <v>4993.1499999999996</v>
      </c>
      <c r="F54" s="16">
        <v>4.7000000000000002E-3</v>
      </c>
      <c r="G54" s="16">
        <v>5.5677999999999998E-2</v>
      </c>
    </row>
    <row r="55" spans="1:7" x14ac:dyDescent="0.35">
      <c r="A55" s="13" t="s">
        <v>2986</v>
      </c>
      <c r="B55" s="33" t="s">
        <v>2987</v>
      </c>
      <c r="C55" s="33" t="s">
        <v>2029</v>
      </c>
      <c r="D55" s="14">
        <v>5000000</v>
      </c>
      <c r="E55" s="15">
        <v>4987.1400000000003</v>
      </c>
      <c r="F55" s="16">
        <v>4.7000000000000002E-3</v>
      </c>
      <c r="G55" s="16">
        <v>5.5385999999999998E-2</v>
      </c>
    </row>
    <row r="56" spans="1:7" x14ac:dyDescent="0.35">
      <c r="A56" s="13" t="s">
        <v>2988</v>
      </c>
      <c r="B56" s="33" t="s">
        <v>2989</v>
      </c>
      <c r="C56" s="33" t="s">
        <v>821</v>
      </c>
      <c r="D56" s="14">
        <v>5000000</v>
      </c>
      <c r="E56" s="15">
        <v>4927.41</v>
      </c>
      <c r="F56" s="16">
        <v>4.5999999999999999E-3</v>
      </c>
      <c r="G56" s="16">
        <v>7.17E-2</v>
      </c>
    </row>
    <row r="57" spans="1:7" x14ac:dyDescent="0.35">
      <c r="A57" s="13" t="s">
        <v>2990</v>
      </c>
      <c r="B57" s="33" t="s">
        <v>2991</v>
      </c>
      <c r="C57" s="33" t="s">
        <v>2029</v>
      </c>
      <c r="D57" s="14">
        <v>5000000</v>
      </c>
      <c r="E57" s="15">
        <v>4925.5600000000004</v>
      </c>
      <c r="F57" s="16">
        <v>4.5999999999999999E-3</v>
      </c>
      <c r="G57" s="16">
        <v>7.3550000000000004E-2</v>
      </c>
    </row>
    <row r="58" spans="1:7" x14ac:dyDescent="0.35">
      <c r="A58" s="13" t="s">
        <v>2992</v>
      </c>
      <c r="B58" s="33" t="s">
        <v>2993</v>
      </c>
      <c r="C58" s="33" t="s">
        <v>2029</v>
      </c>
      <c r="D58" s="14">
        <v>5000000</v>
      </c>
      <c r="E58" s="15">
        <v>4919.66</v>
      </c>
      <c r="F58" s="16">
        <v>4.5999999999999999E-3</v>
      </c>
      <c r="G58" s="16">
        <v>7.0125000000000007E-2</v>
      </c>
    </row>
    <row r="59" spans="1:7" x14ac:dyDescent="0.35">
      <c r="A59" s="13" t="s">
        <v>2994</v>
      </c>
      <c r="B59" s="33" t="s">
        <v>2995</v>
      </c>
      <c r="C59" s="33" t="s">
        <v>2029</v>
      </c>
      <c r="D59" s="14">
        <v>2500000</v>
      </c>
      <c r="E59" s="15">
        <v>2463.6</v>
      </c>
      <c r="F59" s="16">
        <v>2.3E-3</v>
      </c>
      <c r="G59" s="16">
        <v>7.1901000000000007E-2</v>
      </c>
    </row>
    <row r="60" spans="1:7" x14ac:dyDescent="0.35">
      <c r="A60" s="17" t="s">
        <v>120</v>
      </c>
      <c r="B60" s="34"/>
      <c r="C60" s="34"/>
      <c r="D60" s="18"/>
      <c r="E60" s="19">
        <v>409616.57</v>
      </c>
      <c r="F60" s="20">
        <v>0.38529999999999998</v>
      </c>
      <c r="G60" s="21"/>
    </row>
    <row r="61" spans="1:7" x14ac:dyDescent="0.35">
      <c r="A61" s="13"/>
      <c r="B61" s="33"/>
      <c r="C61" s="33"/>
      <c r="D61" s="14"/>
      <c r="E61" s="15"/>
      <c r="F61" s="16"/>
      <c r="G61" s="16"/>
    </row>
    <row r="62" spans="1:7" x14ac:dyDescent="0.35">
      <c r="A62" s="17" t="s">
        <v>2044</v>
      </c>
      <c r="B62" s="33"/>
      <c r="C62" s="33"/>
      <c r="D62" s="14"/>
      <c r="E62" s="15"/>
      <c r="F62" s="16"/>
      <c r="G62" s="16"/>
    </row>
    <row r="63" spans="1:7" x14ac:dyDescent="0.35">
      <c r="A63" s="13" t="s">
        <v>2996</v>
      </c>
      <c r="B63" s="33" t="s">
        <v>2997</v>
      </c>
      <c r="C63" s="33" t="s">
        <v>2029</v>
      </c>
      <c r="D63" s="14">
        <v>40000000</v>
      </c>
      <c r="E63" s="15">
        <v>39889.64</v>
      </c>
      <c r="F63" s="16">
        <v>3.7499999999999999E-2</v>
      </c>
      <c r="G63" s="16">
        <v>5.9401000000000002E-2</v>
      </c>
    </row>
    <row r="64" spans="1:7" x14ac:dyDescent="0.35">
      <c r="A64" s="13" t="s">
        <v>2998</v>
      </c>
      <c r="B64" s="33" t="s">
        <v>2999</v>
      </c>
      <c r="C64" s="33" t="s">
        <v>2029</v>
      </c>
      <c r="D64" s="14">
        <v>30000000</v>
      </c>
      <c r="E64" s="15">
        <v>29912.04</v>
      </c>
      <c r="F64" s="16">
        <v>2.81E-2</v>
      </c>
      <c r="G64" s="16">
        <v>5.6491E-2</v>
      </c>
    </row>
    <row r="65" spans="1:7" x14ac:dyDescent="0.35">
      <c r="A65" s="13" t="s">
        <v>3000</v>
      </c>
      <c r="B65" s="33" t="s">
        <v>3001</v>
      </c>
      <c r="C65" s="33" t="s">
        <v>2029</v>
      </c>
      <c r="D65" s="14">
        <v>25000000</v>
      </c>
      <c r="E65" s="15">
        <v>24930.93</v>
      </c>
      <c r="F65" s="16">
        <v>2.35E-2</v>
      </c>
      <c r="G65" s="16">
        <v>5.9498000000000002E-2</v>
      </c>
    </row>
    <row r="66" spans="1:7" x14ac:dyDescent="0.35">
      <c r="A66" s="13" t="s">
        <v>3002</v>
      </c>
      <c r="B66" s="33" t="s">
        <v>3003</v>
      </c>
      <c r="C66" s="33" t="s">
        <v>2029</v>
      </c>
      <c r="D66" s="14">
        <v>25000000</v>
      </c>
      <c r="E66" s="15">
        <v>24922.799999999999</v>
      </c>
      <c r="F66" s="16">
        <v>2.3400000000000001E-2</v>
      </c>
      <c r="G66" s="16">
        <v>5.9506000000000003E-2</v>
      </c>
    </row>
    <row r="67" spans="1:7" x14ac:dyDescent="0.35">
      <c r="A67" s="13" t="s">
        <v>3004</v>
      </c>
      <c r="B67" s="33" t="s">
        <v>3005</v>
      </c>
      <c r="C67" s="33" t="s">
        <v>2029</v>
      </c>
      <c r="D67" s="14">
        <v>20000000</v>
      </c>
      <c r="E67" s="15">
        <v>19945.52</v>
      </c>
      <c r="F67" s="16">
        <v>1.8800000000000001E-2</v>
      </c>
      <c r="G67" s="16">
        <v>6.2310999999999998E-2</v>
      </c>
    </row>
    <row r="68" spans="1:7" x14ac:dyDescent="0.35">
      <c r="A68" s="13" t="s">
        <v>3006</v>
      </c>
      <c r="B68" s="33" t="s">
        <v>3007</v>
      </c>
      <c r="C68" s="33" t="s">
        <v>2029</v>
      </c>
      <c r="D68" s="14">
        <v>20000000</v>
      </c>
      <c r="E68" s="15">
        <v>19712.599999999999</v>
      </c>
      <c r="F68" s="16">
        <v>1.8499999999999999E-2</v>
      </c>
      <c r="G68" s="16">
        <v>7.2898000000000004E-2</v>
      </c>
    </row>
    <row r="69" spans="1:7" x14ac:dyDescent="0.35">
      <c r="A69" s="13" t="s">
        <v>3008</v>
      </c>
      <c r="B69" s="33" t="s">
        <v>3009</v>
      </c>
      <c r="C69" s="33" t="s">
        <v>2029</v>
      </c>
      <c r="D69" s="14">
        <v>15000000</v>
      </c>
      <c r="E69" s="15">
        <v>14986.65</v>
      </c>
      <c r="F69" s="16">
        <v>1.41E-2</v>
      </c>
      <c r="G69" s="16">
        <v>6.5028000000000002E-2</v>
      </c>
    </row>
    <row r="70" spans="1:7" x14ac:dyDescent="0.35">
      <c r="A70" s="13" t="s">
        <v>3010</v>
      </c>
      <c r="B70" s="33" t="s">
        <v>3011</v>
      </c>
      <c r="C70" s="33" t="s">
        <v>2029</v>
      </c>
      <c r="D70" s="14">
        <v>15000000</v>
      </c>
      <c r="E70" s="15">
        <v>14960.79</v>
      </c>
      <c r="F70" s="16">
        <v>1.41E-2</v>
      </c>
      <c r="G70" s="16">
        <v>5.9799999999999999E-2</v>
      </c>
    </row>
    <row r="71" spans="1:7" x14ac:dyDescent="0.35">
      <c r="A71" s="13" t="s">
        <v>3012</v>
      </c>
      <c r="B71" s="33" t="s">
        <v>3013</v>
      </c>
      <c r="C71" s="33" t="s">
        <v>2029</v>
      </c>
      <c r="D71" s="14">
        <v>15000000</v>
      </c>
      <c r="E71" s="15">
        <v>14958.48</v>
      </c>
      <c r="F71" s="16">
        <v>1.41E-2</v>
      </c>
      <c r="G71" s="16">
        <v>5.9596000000000003E-2</v>
      </c>
    </row>
    <row r="72" spans="1:7" x14ac:dyDescent="0.35">
      <c r="A72" s="13" t="s">
        <v>3014</v>
      </c>
      <c r="B72" s="33" t="s">
        <v>3015</v>
      </c>
      <c r="C72" s="33" t="s">
        <v>821</v>
      </c>
      <c r="D72" s="14">
        <v>12500000</v>
      </c>
      <c r="E72" s="15">
        <v>12496.1</v>
      </c>
      <c r="F72" s="16">
        <v>1.18E-2</v>
      </c>
      <c r="G72" s="16">
        <v>5.6958000000000002E-2</v>
      </c>
    </row>
    <row r="73" spans="1:7" x14ac:dyDescent="0.35">
      <c r="A73" s="13" t="s">
        <v>3016</v>
      </c>
      <c r="B73" s="33" t="s">
        <v>3017</v>
      </c>
      <c r="C73" s="33" t="s">
        <v>2029</v>
      </c>
      <c r="D73" s="14">
        <v>10000000</v>
      </c>
      <c r="E73" s="15">
        <v>9984.64</v>
      </c>
      <c r="F73" s="16">
        <v>9.4000000000000004E-3</v>
      </c>
      <c r="G73" s="16">
        <v>6.241E-2</v>
      </c>
    </row>
    <row r="74" spans="1:7" x14ac:dyDescent="0.35">
      <c r="A74" s="13" t="s">
        <v>3018</v>
      </c>
      <c r="B74" s="33" t="s">
        <v>3019</v>
      </c>
      <c r="C74" s="33" t="s">
        <v>2029</v>
      </c>
      <c r="D74" s="14">
        <v>10000000</v>
      </c>
      <c r="E74" s="15">
        <v>9983.91</v>
      </c>
      <c r="F74" s="16">
        <v>9.4000000000000004E-3</v>
      </c>
      <c r="G74" s="16">
        <v>6.5359E-2</v>
      </c>
    </row>
    <row r="75" spans="1:7" x14ac:dyDescent="0.35">
      <c r="A75" s="13" t="s">
        <v>3020</v>
      </c>
      <c r="B75" s="33" t="s">
        <v>3021</v>
      </c>
      <c r="C75" s="33" t="s">
        <v>2029</v>
      </c>
      <c r="D75" s="14">
        <v>10000000</v>
      </c>
      <c r="E75" s="15">
        <v>9983.33</v>
      </c>
      <c r="F75" s="16">
        <v>9.4000000000000004E-3</v>
      </c>
      <c r="G75" s="16">
        <v>5.5405999999999997E-2</v>
      </c>
    </row>
    <row r="76" spans="1:7" x14ac:dyDescent="0.35">
      <c r="A76" s="13" t="s">
        <v>3022</v>
      </c>
      <c r="B76" s="33" t="s">
        <v>3023</v>
      </c>
      <c r="C76" s="33" t="s">
        <v>2029</v>
      </c>
      <c r="D76" s="14">
        <v>10000000</v>
      </c>
      <c r="E76" s="15">
        <v>9981.58</v>
      </c>
      <c r="F76" s="16">
        <v>9.4000000000000004E-3</v>
      </c>
      <c r="G76" s="16">
        <v>6.1249999999999999E-2</v>
      </c>
    </row>
    <row r="77" spans="1:7" x14ac:dyDescent="0.35">
      <c r="A77" s="13" t="s">
        <v>3024</v>
      </c>
      <c r="B77" s="33" t="s">
        <v>3025</v>
      </c>
      <c r="C77" s="33" t="s">
        <v>2029</v>
      </c>
      <c r="D77" s="14">
        <v>10000000</v>
      </c>
      <c r="E77" s="15">
        <v>9967.75</v>
      </c>
      <c r="F77" s="16">
        <v>9.4000000000000004E-3</v>
      </c>
      <c r="G77" s="16">
        <v>6.2154000000000001E-2</v>
      </c>
    </row>
    <row r="78" spans="1:7" x14ac:dyDescent="0.35">
      <c r="A78" s="13" t="s">
        <v>3026</v>
      </c>
      <c r="B78" s="33" t="s">
        <v>3027</v>
      </c>
      <c r="C78" s="33" t="s">
        <v>2029</v>
      </c>
      <c r="D78" s="14">
        <v>10000000</v>
      </c>
      <c r="E78" s="15">
        <v>9967.67</v>
      </c>
      <c r="F78" s="16">
        <v>9.4000000000000004E-3</v>
      </c>
      <c r="G78" s="16">
        <v>6.2309000000000003E-2</v>
      </c>
    </row>
    <row r="79" spans="1:7" x14ac:dyDescent="0.35">
      <c r="A79" s="13" t="s">
        <v>3028</v>
      </c>
      <c r="B79" s="33" t="s">
        <v>3029</v>
      </c>
      <c r="C79" s="33" t="s">
        <v>2029</v>
      </c>
      <c r="D79" s="14">
        <v>10000000</v>
      </c>
      <c r="E79" s="15">
        <v>9967.16</v>
      </c>
      <c r="F79" s="16">
        <v>9.4000000000000004E-3</v>
      </c>
      <c r="G79" s="16">
        <v>6.3295000000000004E-2</v>
      </c>
    </row>
    <row r="80" spans="1:7" x14ac:dyDescent="0.35">
      <c r="A80" s="13" t="s">
        <v>3030</v>
      </c>
      <c r="B80" s="33" t="s">
        <v>3031</v>
      </c>
      <c r="C80" s="33" t="s">
        <v>2029</v>
      </c>
      <c r="D80" s="14">
        <v>10000000</v>
      </c>
      <c r="E80" s="15">
        <v>9961.16</v>
      </c>
      <c r="F80" s="16">
        <v>9.4000000000000004E-3</v>
      </c>
      <c r="G80" s="16">
        <v>6.4699000000000007E-2</v>
      </c>
    </row>
    <row r="81" spans="1:7" x14ac:dyDescent="0.35">
      <c r="A81" s="13" t="s">
        <v>3032</v>
      </c>
      <c r="B81" s="33" t="s">
        <v>3033</v>
      </c>
      <c r="C81" s="33" t="s">
        <v>2029</v>
      </c>
      <c r="D81" s="14">
        <v>10000000</v>
      </c>
      <c r="E81" s="15">
        <v>9865.82</v>
      </c>
      <c r="F81" s="16">
        <v>9.2999999999999992E-3</v>
      </c>
      <c r="G81" s="16">
        <v>7.3002999999999998E-2</v>
      </c>
    </row>
    <row r="82" spans="1:7" x14ac:dyDescent="0.35">
      <c r="A82" s="13" t="s">
        <v>3034</v>
      </c>
      <c r="B82" s="33" t="s">
        <v>3035</v>
      </c>
      <c r="C82" s="33" t="s">
        <v>2029</v>
      </c>
      <c r="D82" s="14">
        <v>10000000</v>
      </c>
      <c r="E82" s="15">
        <v>9847.2800000000007</v>
      </c>
      <c r="F82" s="16">
        <v>9.2999999999999992E-3</v>
      </c>
      <c r="G82" s="16">
        <v>7.2576000000000002E-2</v>
      </c>
    </row>
    <row r="83" spans="1:7" x14ac:dyDescent="0.35">
      <c r="A83" s="13" t="s">
        <v>3036</v>
      </c>
      <c r="B83" s="33" t="s">
        <v>3037</v>
      </c>
      <c r="C83" s="33" t="s">
        <v>2029</v>
      </c>
      <c r="D83" s="14">
        <v>10000000</v>
      </c>
      <c r="E83" s="15">
        <v>9836.8799999999992</v>
      </c>
      <c r="F83" s="16">
        <v>9.2999999999999992E-3</v>
      </c>
      <c r="G83" s="16">
        <v>7.7600000000000002E-2</v>
      </c>
    </row>
    <row r="84" spans="1:7" x14ac:dyDescent="0.35">
      <c r="A84" s="13" t="s">
        <v>3038</v>
      </c>
      <c r="B84" s="33" t="s">
        <v>3039</v>
      </c>
      <c r="C84" s="33" t="s">
        <v>2029</v>
      </c>
      <c r="D84" s="14">
        <v>10000000</v>
      </c>
      <c r="E84" s="15">
        <v>9836.58</v>
      </c>
      <c r="F84" s="16">
        <v>9.2999999999999992E-3</v>
      </c>
      <c r="G84" s="16">
        <v>7.5800999999999993E-2</v>
      </c>
    </row>
    <row r="85" spans="1:7" x14ac:dyDescent="0.35">
      <c r="A85" s="13" t="s">
        <v>3040</v>
      </c>
      <c r="B85" s="33" t="s">
        <v>3041</v>
      </c>
      <c r="C85" s="33" t="s">
        <v>2029</v>
      </c>
      <c r="D85" s="14">
        <v>10000000</v>
      </c>
      <c r="E85" s="15">
        <v>9832.56</v>
      </c>
      <c r="F85" s="16">
        <v>9.1999999999999998E-3</v>
      </c>
      <c r="G85" s="16">
        <v>7.5800000000000006E-2</v>
      </c>
    </row>
    <row r="86" spans="1:7" x14ac:dyDescent="0.35">
      <c r="A86" s="13" t="s">
        <v>3042</v>
      </c>
      <c r="B86" s="33" t="s">
        <v>3043</v>
      </c>
      <c r="C86" s="33" t="s">
        <v>2029</v>
      </c>
      <c r="D86" s="14">
        <v>10000000</v>
      </c>
      <c r="E86" s="15">
        <v>9820.2900000000009</v>
      </c>
      <c r="F86" s="16">
        <v>9.1999999999999998E-3</v>
      </c>
      <c r="G86" s="16">
        <v>7.5050000000000006E-2</v>
      </c>
    </row>
    <row r="87" spans="1:7" x14ac:dyDescent="0.35">
      <c r="A87" s="13" t="s">
        <v>3044</v>
      </c>
      <c r="B87" s="33" t="s">
        <v>3045</v>
      </c>
      <c r="C87" s="33" t="s">
        <v>2029</v>
      </c>
      <c r="D87" s="14">
        <v>10000000</v>
      </c>
      <c r="E87" s="15">
        <v>9818.5300000000007</v>
      </c>
      <c r="F87" s="16">
        <v>9.1999999999999998E-3</v>
      </c>
      <c r="G87" s="16">
        <v>7.5800999999999993E-2</v>
      </c>
    </row>
    <row r="88" spans="1:7" x14ac:dyDescent="0.35">
      <c r="A88" s="13" t="s">
        <v>3046</v>
      </c>
      <c r="B88" s="33" t="s">
        <v>3047</v>
      </c>
      <c r="C88" s="33" t="s">
        <v>2029</v>
      </c>
      <c r="D88" s="14">
        <v>10000000</v>
      </c>
      <c r="E88" s="15">
        <v>9818.5300000000007</v>
      </c>
      <c r="F88" s="16">
        <v>9.1999999999999998E-3</v>
      </c>
      <c r="G88" s="16">
        <v>7.5800999999999993E-2</v>
      </c>
    </row>
    <row r="89" spans="1:7" x14ac:dyDescent="0.35">
      <c r="A89" s="13" t="s">
        <v>3048</v>
      </c>
      <c r="B89" s="33" t="s">
        <v>3049</v>
      </c>
      <c r="C89" s="33" t="s">
        <v>2029</v>
      </c>
      <c r="D89" s="14">
        <v>7500000</v>
      </c>
      <c r="E89" s="15">
        <v>7494.65</v>
      </c>
      <c r="F89" s="16">
        <v>7.0000000000000001E-3</v>
      </c>
      <c r="G89" s="16">
        <v>6.5244999999999997E-2</v>
      </c>
    </row>
    <row r="90" spans="1:7" x14ac:dyDescent="0.35">
      <c r="A90" s="13" t="s">
        <v>3050</v>
      </c>
      <c r="B90" s="33" t="s">
        <v>3051</v>
      </c>
      <c r="C90" s="33" t="s">
        <v>2029</v>
      </c>
      <c r="D90" s="14">
        <v>7500000</v>
      </c>
      <c r="E90" s="15">
        <v>7476.27</v>
      </c>
      <c r="F90" s="16">
        <v>7.0000000000000001E-3</v>
      </c>
      <c r="G90" s="16">
        <v>6.8149000000000001E-2</v>
      </c>
    </row>
    <row r="91" spans="1:7" x14ac:dyDescent="0.35">
      <c r="A91" s="13" t="s">
        <v>3052</v>
      </c>
      <c r="B91" s="33" t="s">
        <v>3053</v>
      </c>
      <c r="C91" s="33" t="s">
        <v>2029</v>
      </c>
      <c r="D91" s="14">
        <v>7500000</v>
      </c>
      <c r="E91" s="15">
        <v>7367.91</v>
      </c>
      <c r="F91" s="16">
        <v>6.8999999999999999E-3</v>
      </c>
      <c r="G91" s="16">
        <v>7.9799999999999996E-2</v>
      </c>
    </row>
    <row r="92" spans="1:7" x14ac:dyDescent="0.35">
      <c r="A92" s="13" t="s">
        <v>3054</v>
      </c>
      <c r="B92" s="33" t="s">
        <v>3055</v>
      </c>
      <c r="C92" s="33" t="s">
        <v>2029</v>
      </c>
      <c r="D92" s="14">
        <v>5000000</v>
      </c>
      <c r="E92" s="15">
        <v>4998.4799999999996</v>
      </c>
      <c r="F92" s="16">
        <v>4.7000000000000002E-3</v>
      </c>
      <c r="G92" s="16">
        <v>5.5771000000000001E-2</v>
      </c>
    </row>
    <row r="93" spans="1:7" x14ac:dyDescent="0.35">
      <c r="A93" s="13" t="s">
        <v>3056</v>
      </c>
      <c r="B93" s="33" t="s">
        <v>3057</v>
      </c>
      <c r="C93" s="33" t="s">
        <v>2029</v>
      </c>
      <c r="D93" s="14">
        <v>5000000</v>
      </c>
      <c r="E93" s="15">
        <v>4991.24</v>
      </c>
      <c r="F93" s="16">
        <v>4.7000000000000002E-3</v>
      </c>
      <c r="G93" s="16">
        <v>6.4097000000000001E-2</v>
      </c>
    </row>
    <row r="94" spans="1:7" x14ac:dyDescent="0.35">
      <c r="A94" s="13" t="s">
        <v>3058</v>
      </c>
      <c r="B94" s="33" t="s">
        <v>3059</v>
      </c>
      <c r="C94" s="33" t="s">
        <v>2029</v>
      </c>
      <c r="D94" s="14">
        <v>5000000</v>
      </c>
      <c r="E94" s="15">
        <v>4990.6499999999996</v>
      </c>
      <c r="F94" s="16">
        <v>4.7000000000000002E-3</v>
      </c>
      <c r="G94" s="16">
        <v>6.2199999999999998E-2</v>
      </c>
    </row>
    <row r="95" spans="1:7" x14ac:dyDescent="0.35">
      <c r="A95" s="13" t="s">
        <v>3060</v>
      </c>
      <c r="B95" s="33" t="s">
        <v>3061</v>
      </c>
      <c r="C95" s="33" t="s">
        <v>2029</v>
      </c>
      <c r="D95" s="14">
        <v>5000000</v>
      </c>
      <c r="E95" s="15">
        <v>4935.3</v>
      </c>
      <c r="F95" s="16">
        <v>4.5999999999999999E-3</v>
      </c>
      <c r="G95" s="16">
        <v>7.9750000000000001E-2</v>
      </c>
    </row>
    <row r="96" spans="1:7" x14ac:dyDescent="0.35">
      <c r="A96" s="13" t="s">
        <v>3062</v>
      </c>
      <c r="B96" s="33" t="s">
        <v>3063</v>
      </c>
      <c r="C96" s="33" t="s">
        <v>2029</v>
      </c>
      <c r="D96" s="14">
        <v>5000000</v>
      </c>
      <c r="E96" s="15">
        <v>4922.96</v>
      </c>
      <c r="F96" s="16">
        <v>4.5999999999999999E-3</v>
      </c>
      <c r="G96" s="16">
        <v>7.1399000000000004E-2</v>
      </c>
    </row>
    <row r="97" spans="1:7" x14ac:dyDescent="0.35">
      <c r="A97" s="13" t="s">
        <v>3064</v>
      </c>
      <c r="B97" s="33" t="s">
        <v>3065</v>
      </c>
      <c r="C97" s="33" t="s">
        <v>2029</v>
      </c>
      <c r="D97" s="14">
        <v>5000000</v>
      </c>
      <c r="E97" s="15">
        <v>4914.29</v>
      </c>
      <c r="F97" s="16">
        <v>4.5999999999999999E-3</v>
      </c>
      <c r="G97" s="16">
        <v>7.4899999999999994E-2</v>
      </c>
    </row>
    <row r="98" spans="1:7" x14ac:dyDescent="0.35">
      <c r="A98" s="13" t="s">
        <v>3066</v>
      </c>
      <c r="B98" s="33" t="s">
        <v>3067</v>
      </c>
      <c r="C98" s="33" t="s">
        <v>2029</v>
      </c>
      <c r="D98" s="14">
        <v>2500000</v>
      </c>
      <c r="E98" s="15">
        <v>2462.94</v>
      </c>
      <c r="F98" s="16">
        <v>2.3E-3</v>
      </c>
      <c r="G98" s="16">
        <v>7.7349000000000001E-2</v>
      </c>
    </row>
    <row r="99" spans="1:7" x14ac:dyDescent="0.35">
      <c r="A99" s="17" t="s">
        <v>120</v>
      </c>
      <c r="B99" s="34"/>
      <c r="C99" s="34"/>
      <c r="D99" s="18"/>
      <c r="E99" s="19">
        <v>429743.91</v>
      </c>
      <c r="F99" s="20">
        <v>0.4042</v>
      </c>
      <c r="G99" s="21"/>
    </row>
    <row r="100" spans="1:7" x14ac:dyDescent="0.35">
      <c r="A100" s="13"/>
      <c r="B100" s="33"/>
      <c r="C100" s="33"/>
      <c r="D100" s="14"/>
      <c r="E100" s="15"/>
      <c r="F100" s="16"/>
      <c r="G100" s="16"/>
    </row>
    <row r="101" spans="1:7" x14ac:dyDescent="0.35">
      <c r="A101" s="24" t="s">
        <v>121</v>
      </c>
      <c r="B101" s="35"/>
      <c r="C101" s="35"/>
      <c r="D101" s="25"/>
      <c r="E101" s="19">
        <v>1015163.71</v>
      </c>
      <c r="F101" s="20">
        <v>0.95489999999999997</v>
      </c>
      <c r="G101" s="21"/>
    </row>
    <row r="102" spans="1:7" x14ac:dyDescent="0.35">
      <c r="A102" s="13"/>
      <c r="B102" s="33"/>
      <c r="C102" s="33"/>
      <c r="D102" s="14"/>
      <c r="E102" s="15"/>
      <c r="F102" s="16"/>
      <c r="G102" s="16"/>
    </row>
    <row r="103" spans="1:7" x14ac:dyDescent="0.35">
      <c r="A103" s="13"/>
      <c r="B103" s="33"/>
      <c r="C103" s="33"/>
      <c r="D103" s="14"/>
      <c r="E103" s="15"/>
      <c r="F103" s="16"/>
      <c r="G103" s="16"/>
    </row>
    <row r="104" spans="1:7" x14ac:dyDescent="0.35">
      <c r="A104" s="17" t="s">
        <v>257</v>
      </c>
      <c r="B104" s="33"/>
      <c r="C104" s="33"/>
      <c r="D104" s="14"/>
      <c r="E104" s="15"/>
      <c r="F104" s="16"/>
      <c r="G104" s="16"/>
    </row>
    <row r="105" spans="1:7" x14ac:dyDescent="0.35">
      <c r="A105" s="13" t="s">
        <v>822</v>
      </c>
      <c r="B105" s="33" t="s">
        <v>823</v>
      </c>
      <c r="C105" s="33"/>
      <c r="D105" s="14">
        <v>24043.156999999999</v>
      </c>
      <c r="E105" s="15">
        <v>2804.79</v>
      </c>
      <c r="F105" s="16">
        <v>2.5999999999999999E-3</v>
      </c>
      <c r="G105" s="16"/>
    </row>
    <row r="106" spans="1:7" x14ac:dyDescent="0.35">
      <c r="A106" s="13"/>
      <c r="B106" s="33"/>
      <c r="C106" s="33"/>
      <c r="D106" s="14"/>
      <c r="E106" s="15"/>
      <c r="F106" s="16"/>
      <c r="G106" s="16"/>
    </row>
    <row r="107" spans="1:7" x14ac:dyDescent="0.35">
      <c r="A107" s="24" t="s">
        <v>121</v>
      </c>
      <c r="B107" s="35"/>
      <c r="C107" s="35"/>
      <c r="D107" s="25"/>
      <c r="E107" s="19">
        <v>2804.79</v>
      </c>
      <c r="F107" s="20">
        <v>2.5999999999999999E-3</v>
      </c>
      <c r="G107" s="21"/>
    </row>
    <row r="108" spans="1:7" x14ac:dyDescent="0.35">
      <c r="A108" s="13"/>
      <c r="B108" s="33"/>
      <c r="C108" s="33"/>
      <c r="D108" s="14"/>
      <c r="E108" s="15"/>
      <c r="F108" s="16"/>
      <c r="G108" s="16"/>
    </row>
    <row r="109" spans="1:7" x14ac:dyDescent="0.35">
      <c r="A109" s="17" t="s">
        <v>262</v>
      </c>
      <c r="B109" s="33"/>
      <c r="C109" s="33"/>
      <c r="D109" s="14"/>
      <c r="E109" s="15"/>
      <c r="F109" s="16"/>
      <c r="G109" s="16"/>
    </row>
    <row r="110" spans="1:7" x14ac:dyDescent="0.35">
      <c r="A110" s="13" t="s">
        <v>1705</v>
      </c>
      <c r="B110" s="33"/>
      <c r="C110" s="33"/>
      <c r="D110" s="14"/>
      <c r="E110" s="15">
        <v>27998.2</v>
      </c>
      <c r="F110" s="16">
        <v>2.63E-2</v>
      </c>
      <c r="G110" s="16">
        <v>5.0500000000000003E-2</v>
      </c>
    </row>
    <row r="111" spans="1:7" x14ac:dyDescent="0.35">
      <c r="A111" s="13" t="s">
        <v>1705</v>
      </c>
      <c r="B111" s="33"/>
      <c r="C111" s="33"/>
      <c r="D111" s="14"/>
      <c r="E111" s="15">
        <v>10199.14</v>
      </c>
      <c r="F111" s="16">
        <v>9.5999999999999992E-3</v>
      </c>
      <c r="G111" s="16">
        <v>5.0999999999999997E-2</v>
      </c>
    </row>
    <row r="112" spans="1:7" x14ac:dyDescent="0.35">
      <c r="A112" s="13" t="s">
        <v>263</v>
      </c>
      <c r="B112" s="33"/>
      <c r="C112" s="33"/>
      <c r="D112" s="14"/>
      <c r="E112" s="15">
        <v>1586.36</v>
      </c>
      <c r="F112" s="16">
        <v>1.5E-3</v>
      </c>
      <c r="G112" s="16">
        <v>4.9306000000000003E-2</v>
      </c>
    </row>
    <row r="113" spans="1:7" x14ac:dyDescent="0.35">
      <c r="A113" s="17" t="s">
        <v>120</v>
      </c>
      <c r="B113" s="34"/>
      <c r="C113" s="34"/>
      <c r="D113" s="18"/>
      <c r="E113" s="19">
        <v>39783.699999999997</v>
      </c>
      <c r="F113" s="20">
        <v>3.7400000000000003E-2</v>
      </c>
      <c r="G113" s="21"/>
    </row>
    <row r="114" spans="1:7" x14ac:dyDescent="0.35">
      <c r="A114" s="13"/>
      <c r="B114" s="33"/>
      <c r="C114" s="33"/>
      <c r="D114" s="14"/>
      <c r="E114" s="15"/>
      <c r="F114" s="16"/>
      <c r="G114" s="16"/>
    </row>
    <row r="115" spans="1:7" x14ac:dyDescent="0.35">
      <c r="A115" s="24" t="s">
        <v>121</v>
      </c>
      <c r="B115" s="35"/>
      <c r="C115" s="35"/>
      <c r="D115" s="25"/>
      <c r="E115" s="19">
        <v>39783.699999999997</v>
      </c>
      <c r="F115" s="20">
        <v>3.7400000000000003E-2</v>
      </c>
      <c r="G115" s="21"/>
    </row>
    <row r="116" spans="1:7" x14ac:dyDescent="0.35">
      <c r="A116" s="13" t="s">
        <v>264</v>
      </c>
      <c r="B116" s="33"/>
      <c r="C116" s="33"/>
      <c r="D116" s="14"/>
      <c r="E116" s="15">
        <v>390.92962779999999</v>
      </c>
      <c r="F116" s="16">
        <v>3.6699999999999998E-4</v>
      </c>
      <c r="G116" s="16"/>
    </row>
    <row r="117" spans="1:7" x14ac:dyDescent="0.35">
      <c r="A117" s="13" t="s">
        <v>265</v>
      </c>
      <c r="B117" s="33"/>
      <c r="C117" s="33"/>
      <c r="D117" s="14"/>
      <c r="E117" s="26">
        <v>-11.0996278</v>
      </c>
      <c r="F117" s="16">
        <v>3.3000000000000003E-5</v>
      </c>
      <c r="G117" s="16">
        <v>5.058E-2</v>
      </c>
    </row>
    <row r="118" spans="1:7" x14ac:dyDescent="0.35">
      <c r="A118" s="28" t="s">
        <v>266</v>
      </c>
      <c r="B118" s="36"/>
      <c r="C118" s="36"/>
      <c r="D118" s="29"/>
      <c r="E118" s="30">
        <v>1063135.19</v>
      </c>
      <c r="F118" s="31">
        <v>1</v>
      </c>
      <c r="G118" s="31"/>
    </row>
    <row r="120" spans="1:7" x14ac:dyDescent="0.35">
      <c r="A120" s="1" t="s">
        <v>824</v>
      </c>
    </row>
    <row r="121" spans="1:7" x14ac:dyDescent="0.35">
      <c r="A121" s="1" t="s">
        <v>268</v>
      </c>
    </row>
    <row r="123" spans="1:7" x14ac:dyDescent="0.35">
      <c r="A123" s="1" t="s">
        <v>269</v>
      </c>
    </row>
    <row r="124" spans="1:7" ht="29" customHeight="1" x14ac:dyDescent="0.35">
      <c r="A124" s="48" t="s">
        <v>270</v>
      </c>
      <c r="B124" s="3" t="s">
        <v>248</v>
      </c>
    </row>
    <row r="125" spans="1:7" x14ac:dyDescent="0.35">
      <c r="A125" t="s">
        <v>271</v>
      </c>
    </row>
    <row r="126" spans="1:7" x14ac:dyDescent="0.35">
      <c r="A126" t="s">
        <v>1493</v>
      </c>
      <c r="B126" t="s">
        <v>273</v>
      </c>
      <c r="C126" t="s">
        <v>273</v>
      </c>
    </row>
    <row r="127" spans="1:7" x14ac:dyDescent="0.35">
      <c r="B127" s="49">
        <v>46053</v>
      </c>
      <c r="C127" s="49">
        <v>46081</v>
      </c>
    </row>
    <row r="128" spans="1:7" x14ac:dyDescent="0.35">
      <c r="A128" t="s">
        <v>1699</v>
      </c>
      <c r="B128">
        <v>3524.8674000000001</v>
      </c>
      <c r="C128">
        <v>3542.9495000000002</v>
      </c>
    </row>
    <row r="129" spans="1:3" x14ac:dyDescent="0.35">
      <c r="A129" t="s">
        <v>825</v>
      </c>
      <c r="B129">
        <v>2050.7170000000001</v>
      </c>
      <c r="C129">
        <v>2061.2368999999999</v>
      </c>
    </row>
    <row r="130" spans="1:3" x14ac:dyDescent="0.35">
      <c r="A130" t="s">
        <v>1706</v>
      </c>
      <c r="B130">
        <v>1177.0654</v>
      </c>
      <c r="C130">
        <v>1183.1035999999999</v>
      </c>
    </row>
    <row r="131" spans="1:3" x14ac:dyDescent="0.35">
      <c r="A131" t="s">
        <v>828</v>
      </c>
      <c r="B131">
        <v>2474.0963000000002</v>
      </c>
      <c r="C131">
        <v>2472.9852000000001</v>
      </c>
    </row>
    <row r="132" spans="1:3" x14ac:dyDescent="0.35">
      <c r="A132" t="s">
        <v>645</v>
      </c>
      <c r="B132">
        <v>3524.8919000000001</v>
      </c>
      <c r="C132">
        <v>3542.9742999999999</v>
      </c>
    </row>
    <row r="133" spans="1:3" x14ac:dyDescent="0.35">
      <c r="A133" t="s">
        <v>275</v>
      </c>
      <c r="B133">
        <v>3524.9054999999998</v>
      </c>
      <c r="C133">
        <v>3542.9877999999999</v>
      </c>
    </row>
    <row r="134" spans="1:3" x14ac:dyDescent="0.35">
      <c r="A134" t="s">
        <v>829</v>
      </c>
      <c r="B134">
        <v>1005.2411</v>
      </c>
      <c r="C134">
        <v>1004.7711</v>
      </c>
    </row>
    <row r="135" spans="1:3" x14ac:dyDescent="0.35">
      <c r="A135" t="s">
        <v>830</v>
      </c>
      <c r="B135">
        <v>2174.3524000000002</v>
      </c>
      <c r="C135">
        <v>2174.4067</v>
      </c>
    </row>
    <row r="136" spans="1:3" x14ac:dyDescent="0.35">
      <c r="A136" t="s">
        <v>3068</v>
      </c>
      <c r="B136">
        <v>2388.6408999999999</v>
      </c>
      <c r="C136">
        <v>2400.7377999999999</v>
      </c>
    </row>
    <row r="137" spans="1:3" x14ac:dyDescent="0.35">
      <c r="A137" t="s">
        <v>831</v>
      </c>
      <c r="B137">
        <v>2011.0333000000001</v>
      </c>
      <c r="C137">
        <v>2021.2161000000001</v>
      </c>
    </row>
    <row r="138" spans="1:3" x14ac:dyDescent="0.35">
      <c r="A138" t="s">
        <v>3069</v>
      </c>
      <c r="B138">
        <v>1278.2588000000001</v>
      </c>
      <c r="C138">
        <v>1284.7322999999999</v>
      </c>
    </row>
    <row r="139" spans="1:3" x14ac:dyDescent="0.35">
      <c r="A139" t="s">
        <v>845</v>
      </c>
      <c r="B139">
        <v>2153.6415999999999</v>
      </c>
      <c r="C139">
        <v>2152.6815000000001</v>
      </c>
    </row>
    <row r="140" spans="1:3" x14ac:dyDescent="0.35">
      <c r="A140" t="s">
        <v>3070</v>
      </c>
      <c r="B140">
        <v>3452.2233000000001</v>
      </c>
      <c r="C140">
        <v>3469.7064999999998</v>
      </c>
    </row>
    <row r="141" spans="1:3" x14ac:dyDescent="0.35">
      <c r="A141" t="s">
        <v>846</v>
      </c>
      <c r="B141">
        <v>3452.2260999999999</v>
      </c>
      <c r="C141">
        <v>3469.7093</v>
      </c>
    </row>
    <row r="142" spans="1:3" x14ac:dyDescent="0.35">
      <c r="A142" t="s">
        <v>847</v>
      </c>
      <c r="B142">
        <v>1083.4529</v>
      </c>
      <c r="C142">
        <v>1082.9539</v>
      </c>
    </row>
    <row r="143" spans="1:3" x14ac:dyDescent="0.35">
      <c r="A143" t="s">
        <v>848</v>
      </c>
      <c r="B143">
        <v>1215.9190000000001</v>
      </c>
      <c r="C143">
        <v>1215.9492</v>
      </c>
    </row>
    <row r="144" spans="1:3" x14ac:dyDescent="0.35">
      <c r="A144" t="s">
        <v>3071</v>
      </c>
      <c r="B144" t="s">
        <v>826</v>
      </c>
      <c r="C144" t="s">
        <v>827</v>
      </c>
    </row>
    <row r="145" spans="1:4" x14ac:dyDescent="0.35">
      <c r="A145" t="s">
        <v>3072</v>
      </c>
      <c r="B145" t="s">
        <v>826</v>
      </c>
      <c r="C145" t="s">
        <v>827</v>
      </c>
    </row>
    <row r="146" spans="1:4" x14ac:dyDescent="0.35">
      <c r="A146" t="s">
        <v>3073</v>
      </c>
      <c r="B146">
        <v>1124.9782</v>
      </c>
      <c r="C146">
        <v>1130.6844000000001</v>
      </c>
    </row>
    <row r="147" spans="1:4" x14ac:dyDescent="0.35">
      <c r="A147" t="s">
        <v>3074</v>
      </c>
      <c r="B147" t="s">
        <v>826</v>
      </c>
      <c r="C147" t="s">
        <v>827</v>
      </c>
    </row>
    <row r="148" spans="1:4" x14ac:dyDescent="0.35">
      <c r="A148" t="s">
        <v>3075</v>
      </c>
      <c r="B148">
        <v>3139.5151000000001</v>
      </c>
      <c r="C148">
        <v>3155.4142000000002</v>
      </c>
    </row>
    <row r="149" spans="1:4" x14ac:dyDescent="0.35">
      <c r="A149" t="s">
        <v>3076</v>
      </c>
      <c r="B149" t="s">
        <v>826</v>
      </c>
      <c r="C149" t="s">
        <v>827</v>
      </c>
    </row>
    <row r="150" spans="1:4" x14ac:dyDescent="0.35">
      <c r="A150" t="s">
        <v>3077</v>
      </c>
      <c r="B150">
        <v>1244.7620999999999</v>
      </c>
      <c r="C150">
        <v>1244.1883</v>
      </c>
    </row>
    <row r="151" spans="1:4" x14ac:dyDescent="0.35">
      <c r="A151" t="s">
        <v>3078</v>
      </c>
      <c r="B151">
        <v>1231.6887999999999</v>
      </c>
      <c r="C151">
        <v>1231.7197000000001</v>
      </c>
    </row>
    <row r="152" spans="1:4" x14ac:dyDescent="0.35">
      <c r="A152" t="s">
        <v>1709</v>
      </c>
      <c r="B152" t="s">
        <v>826</v>
      </c>
      <c r="C152" t="s">
        <v>827</v>
      </c>
    </row>
    <row r="153" spans="1:4" x14ac:dyDescent="0.35">
      <c r="A153" t="s">
        <v>1710</v>
      </c>
      <c r="B153" t="s">
        <v>826</v>
      </c>
      <c r="C153" t="s">
        <v>827</v>
      </c>
    </row>
    <row r="154" spans="1:4" x14ac:dyDescent="0.35">
      <c r="A154" t="s">
        <v>1711</v>
      </c>
      <c r="B154" t="s">
        <v>826</v>
      </c>
      <c r="C154" t="s">
        <v>827</v>
      </c>
    </row>
    <row r="155" spans="1:4" x14ac:dyDescent="0.35">
      <c r="A155" t="s">
        <v>1712</v>
      </c>
      <c r="B155" t="s">
        <v>826</v>
      </c>
      <c r="C155" t="s">
        <v>827</v>
      </c>
    </row>
    <row r="156" spans="1:4" x14ac:dyDescent="0.35">
      <c r="A156" t="s">
        <v>835</v>
      </c>
    </row>
    <row r="158" spans="1:4" x14ac:dyDescent="0.35">
      <c r="A158" t="s">
        <v>836</v>
      </c>
    </row>
    <row r="160" spans="1:4" x14ac:dyDescent="0.35">
      <c r="A160" s="51" t="s">
        <v>837</v>
      </c>
      <c r="B160" s="51" t="s">
        <v>838</v>
      </c>
      <c r="C160" s="51" t="s">
        <v>839</v>
      </c>
      <c r="D160" s="51" t="s">
        <v>840</v>
      </c>
    </row>
    <row r="161" spans="1:4" x14ac:dyDescent="0.35">
      <c r="A161" s="51" t="s">
        <v>842</v>
      </c>
      <c r="B161" s="51"/>
      <c r="C161" s="51">
        <v>13.784418199999999</v>
      </c>
      <c r="D161" s="51">
        <v>13.784418199999999</v>
      </c>
    </row>
    <row r="162" spans="1:4" x14ac:dyDescent="0.35">
      <c r="A162" s="51" t="s">
        <v>843</v>
      </c>
      <c r="B162" s="51"/>
      <c r="C162" s="51">
        <v>5.6238770000000002</v>
      </c>
      <c r="D162" s="51">
        <v>5.6238770000000002</v>
      </c>
    </row>
    <row r="163" spans="1:4" x14ac:dyDescent="0.35">
      <c r="A163" s="51" t="s">
        <v>844</v>
      </c>
      <c r="B163" s="51"/>
      <c r="C163" s="51">
        <v>11.0738258</v>
      </c>
      <c r="D163" s="51">
        <v>11.0738258</v>
      </c>
    </row>
    <row r="164" spans="1:4" x14ac:dyDescent="0.35">
      <c r="A164" s="51" t="s">
        <v>845</v>
      </c>
      <c r="B164" s="51"/>
      <c r="C164" s="51">
        <v>11.8570703</v>
      </c>
      <c r="D164" s="51">
        <v>11.8570703</v>
      </c>
    </row>
    <row r="165" spans="1:4" x14ac:dyDescent="0.35">
      <c r="A165" s="51" t="s">
        <v>847</v>
      </c>
      <c r="B165" s="51"/>
      <c r="C165" s="51">
        <v>5.9829806999999997</v>
      </c>
      <c r="D165" s="51">
        <v>5.9829806999999997</v>
      </c>
    </row>
    <row r="166" spans="1:4" x14ac:dyDescent="0.35">
      <c r="A166" s="51" t="s">
        <v>848</v>
      </c>
      <c r="B166" s="51"/>
      <c r="C166" s="51">
        <v>6.1165317999999997</v>
      </c>
      <c r="D166" s="51">
        <v>6.1165317999999997</v>
      </c>
    </row>
    <row r="167" spans="1:4" x14ac:dyDescent="0.35">
      <c r="A167" s="51" t="s">
        <v>3079</v>
      </c>
      <c r="B167" s="51"/>
      <c r="C167" s="51">
        <v>6.8780638999999999</v>
      </c>
      <c r="D167" s="51">
        <v>6.8780638999999999</v>
      </c>
    </row>
    <row r="168" spans="1:4" x14ac:dyDescent="0.35">
      <c r="A168" s="51" t="s">
        <v>3080</v>
      </c>
      <c r="B168" s="51"/>
      <c r="C168" s="51">
        <v>6.1917802999999996</v>
      </c>
      <c r="D168" s="51">
        <v>6.1917802999999996</v>
      </c>
    </row>
    <row r="170" spans="1:4" x14ac:dyDescent="0.35">
      <c r="A170" t="s">
        <v>279</v>
      </c>
      <c r="B170" s="3" t="s">
        <v>248</v>
      </c>
    </row>
    <row r="171" spans="1:4" ht="58" customHeight="1" x14ac:dyDescent="0.35">
      <c r="A171" s="48" t="s">
        <v>280</v>
      </c>
      <c r="B171" s="3" t="s">
        <v>248</v>
      </c>
    </row>
    <row r="172" spans="1:4" ht="43.5" customHeight="1" x14ac:dyDescent="0.35">
      <c r="A172" s="48" t="s">
        <v>281</v>
      </c>
      <c r="B172" s="3" t="s">
        <v>248</v>
      </c>
    </row>
    <row r="173" spans="1:4" x14ac:dyDescent="0.35">
      <c r="A173" t="s">
        <v>282</v>
      </c>
      <c r="B173" s="50">
        <f>B188</f>
        <v>9.8870360511534625E-2</v>
      </c>
    </row>
    <row r="174" spans="1:4" ht="72.5" customHeight="1" x14ac:dyDescent="0.35">
      <c r="A174" s="48" t="s">
        <v>284</v>
      </c>
      <c r="B174" s="3" t="s">
        <v>248</v>
      </c>
    </row>
    <row r="175" spans="1:4" x14ac:dyDescent="0.35">
      <c r="B175" s="3"/>
    </row>
    <row r="176" spans="1:4" ht="58" customHeight="1" x14ac:dyDescent="0.35">
      <c r="A176" s="48" t="s">
        <v>285</v>
      </c>
      <c r="B176" s="3" t="s">
        <v>248</v>
      </c>
    </row>
    <row r="177" spans="1:6" ht="58" customHeight="1" x14ac:dyDescent="0.35">
      <c r="A177" s="48" t="s">
        <v>286</v>
      </c>
      <c r="B177">
        <v>183265.91</v>
      </c>
    </row>
    <row r="178" spans="1:6" ht="43.5" customHeight="1" x14ac:dyDescent="0.35">
      <c r="A178" s="48" t="s">
        <v>287</v>
      </c>
      <c r="B178" s="3" t="s">
        <v>248</v>
      </c>
    </row>
    <row r="179" spans="1:6" ht="43.5" customHeight="1" x14ac:dyDescent="0.35">
      <c r="A179" s="48" t="s">
        <v>288</v>
      </c>
      <c r="B179" s="3" t="s">
        <v>248</v>
      </c>
    </row>
    <row r="181" spans="1:6" x14ac:dyDescent="0.35">
      <c r="A181" t="s">
        <v>289</v>
      </c>
    </row>
    <row r="182" spans="1:6" x14ac:dyDescent="0.35">
      <c r="A182" s="52" t="s">
        <v>290</v>
      </c>
      <c r="B182" s="52" t="s">
        <v>3081</v>
      </c>
    </row>
    <row r="183" spans="1:6" x14ac:dyDescent="0.35">
      <c r="A183" s="52" t="s">
        <v>292</v>
      </c>
      <c r="B183" s="52" t="s">
        <v>3082</v>
      </c>
    </row>
    <row r="184" spans="1:6" x14ac:dyDescent="0.35">
      <c r="A184" s="52"/>
      <c r="B184" s="52"/>
    </row>
    <row r="185" spans="1:6" x14ac:dyDescent="0.35">
      <c r="A185" s="52" t="s">
        <v>294</v>
      </c>
      <c r="B185" s="53">
        <v>6.0363504390332476</v>
      </c>
    </row>
    <row r="186" spans="1:6" x14ac:dyDescent="0.35">
      <c r="A186" s="52"/>
      <c r="B186" s="52"/>
    </row>
    <row r="187" spans="1:6" x14ac:dyDescent="0.35">
      <c r="A187" s="52" t="s">
        <v>295</v>
      </c>
      <c r="B187" s="54">
        <v>0.1016</v>
      </c>
    </row>
    <row r="188" spans="1:6" x14ac:dyDescent="0.35">
      <c r="A188" s="52" t="s">
        <v>296</v>
      </c>
      <c r="B188" s="54">
        <v>9.8870360511534625E-2</v>
      </c>
    </row>
    <row r="189" spans="1:6" x14ac:dyDescent="0.35">
      <c r="A189" s="52"/>
      <c r="B189" s="52"/>
    </row>
    <row r="190" spans="1:6" x14ac:dyDescent="0.35">
      <c r="A190" s="52" t="s">
        <v>297</v>
      </c>
      <c r="B190" s="55">
        <v>46081</v>
      </c>
    </row>
    <row r="192" spans="1:6" ht="70" customHeight="1" x14ac:dyDescent="0.35">
      <c r="A192" s="75" t="s">
        <v>298</v>
      </c>
      <c r="B192" s="75" t="s">
        <v>299</v>
      </c>
      <c r="C192" s="75" t="s">
        <v>300</v>
      </c>
      <c r="D192" s="75" t="s">
        <v>301</v>
      </c>
      <c r="E192" s="75" t="s">
        <v>300</v>
      </c>
      <c r="F192" s="75" t="s">
        <v>301</v>
      </c>
    </row>
    <row r="193" spans="1:6" ht="70" customHeight="1" x14ac:dyDescent="0.35">
      <c r="A193" s="75" t="s">
        <v>3081</v>
      </c>
      <c r="B193" s="75"/>
      <c r="C193" s="75" t="s">
        <v>421</v>
      </c>
      <c r="D193" s="75"/>
      <c r="E193" s="75" t="s">
        <v>422</v>
      </c>
      <c r="F193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132"/>
  <sheetViews>
    <sheetView showGridLines="0" workbookViewId="0">
      <pane ySplit="4" topLeftCell="A110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3083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3084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817</v>
      </c>
      <c r="B9" s="33"/>
      <c r="C9" s="33"/>
      <c r="D9" s="14"/>
      <c r="E9" s="15"/>
      <c r="F9" s="16"/>
      <c r="G9" s="16"/>
    </row>
    <row r="10" spans="1:8" x14ac:dyDescent="0.35">
      <c r="A10" s="13"/>
      <c r="B10" s="33"/>
      <c r="C10" s="33"/>
      <c r="D10" s="14"/>
      <c r="E10" s="15"/>
      <c r="F10" s="16"/>
      <c r="G10" s="16"/>
    </row>
    <row r="11" spans="1:8" x14ac:dyDescent="0.35">
      <c r="A11" s="17" t="s">
        <v>1299</v>
      </c>
      <c r="B11" s="33"/>
      <c r="C11" s="33"/>
      <c r="D11" s="14"/>
      <c r="E11" s="15"/>
      <c r="F11" s="16"/>
      <c r="G11" s="16"/>
    </row>
    <row r="12" spans="1:8" x14ac:dyDescent="0.35">
      <c r="A12" s="13" t="s">
        <v>3085</v>
      </c>
      <c r="B12" s="33" t="s">
        <v>3086</v>
      </c>
      <c r="C12" s="33" t="s">
        <v>238</v>
      </c>
      <c r="D12" s="14">
        <v>10000000</v>
      </c>
      <c r="E12" s="15">
        <v>9844.7000000000007</v>
      </c>
      <c r="F12" s="16">
        <v>3.2500000000000001E-2</v>
      </c>
      <c r="G12" s="16">
        <v>5.2825999999999998E-2</v>
      </c>
    </row>
    <row r="13" spans="1:8" x14ac:dyDescent="0.35">
      <c r="A13" s="13" t="s">
        <v>3087</v>
      </c>
      <c r="B13" s="33" t="s">
        <v>3088</v>
      </c>
      <c r="C13" s="33" t="s">
        <v>238</v>
      </c>
      <c r="D13" s="14">
        <v>7500000</v>
      </c>
      <c r="E13" s="15">
        <v>7476.7</v>
      </c>
      <c r="F13" s="16">
        <v>2.47E-2</v>
      </c>
      <c r="G13" s="16">
        <v>4.5504000000000003E-2</v>
      </c>
    </row>
    <row r="14" spans="1:8" x14ac:dyDescent="0.35">
      <c r="A14" s="13" t="s">
        <v>3089</v>
      </c>
      <c r="B14" s="33" t="s">
        <v>3090</v>
      </c>
      <c r="C14" s="33" t="s">
        <v>238</v>
      </c>
      <c r="D14" s="14">
        <v>5500000</v>
      </c>
      <c r="E14" s="15">
        <v>5385.95</v>
      </c>
      <c r="F14" s="16">
        <v>1.78E-2</v>
      </c>
      <c r="G14" s="16">
        <v>5.3676000000000001E-2</v>
      </c>
    </row>
    <row r="15" spans="1:8" x14ac:dyDescent="0.35">
      <c r="A15" s="13" t="s">
        <v>2214</v>
      </c>
      <c r="B15" s="33" t="s">
        <v>2215</v>
      </c>
      <c r="C15" s="33" t="s">
        <v>238</v>
      </c>
      <c r="D15" s="14">
        <v>5000000</v>
      </c>
      <c r="E15" s="15">
        <v>4988.6899999999996</v>
      </c>
      <c r="F15" s="16">
        <v>1.6500000000000001E-2</v>
      </c>
      <c r="G15" s="16">
        <v>4.5992999999999999E-2</v>
      </c>
    </row>
    <row r="16" spans="1:8" x14ac:dyDescent="0.35">
      <c r="A16" s="13" t="s">
        <v>3091</v>
      </c>
      <c r="B16" s="33" t="s">
        <v>3092</v>
      </c>
      <c r="C16" s="33" t="s">
        <v>238</v>
      </c>
      <c r="D16" s="14">
        <v>2500000</v>
      </c>
      <c r="E16" s="15">
        <v>2466.1</v>
      </c>
      <c r="F16" s="16">
        <v>8.0999999999999996E-3</v>
      </c>
      <c r="G16" s="16">
        <v>5.2824999999999997E-2</v>
      </c>
    </row>
    <row r="17" spans="1:7" x14ac:dyDescent="0.35">
      <c r="A17" s="17" t="s">
        <v>120</v>
      </c>
      <c r="B17" s="34"/>
      <c r="C17" s="34"/>
      <c r="D17" s="18"/>
      <c r="E17" s="19">
        <v>30162.14</v>
      </c>
      <c r="F17" s="20">
        <v>9.9599999999999994E-2</v>
      </c>
      <c r="G17" s="21"/>
    </row>
    <row r="18" spans="1:7" x14ac:dyDescent="0.35">
      <c r="A18" s="17" t="s">
        <v>818</v>
      </c>
      <c r="B18" s="33"/>
      <c r="C18" s="33"/>
      <c r="D18" s="14"/>
      <c r="E18" s="15"/>
      <c r="F18" s="16"/>
      <c r="G18" s="16"/>
    </row>
    <row r="19" spans="1:7" x14ac:dyDescent="0.35">
      <c r="A19" s="13" t="s">
        <v>3093</v>
      </c>
      <c r="B19" s="33" t="s">
        <v>3094</v>
      </c>
      <c r="C19" s="33" t="s">
        <v>2029</v>
      </c>
      <c r="D19" s="14">
        <v>15000000</v>
      </c>
      <c r="E19" s="15">
        <v>14052.09</v>
      </c>
      <c r="F19" s="16">
        <v>4.6399999999999997E-2</v>
      </c>
      <c r="G19" s="16">
        <v>6.9750000000000006E-2</v>
      </c>
    </row>
    <row r="20" spans="1:7" x14ac:dyDescent="0.35">
      <c r="A20" s="13" t="s">
        <v>3095</v>
      </c>
      <c r="B20" s="33" t="s">
        <v>3096</v>
      </c>
      <c r="C20" s="33" t="s">
        <v>2029</v>
      </c>
      <c r="D20" s="14">
        <v>12500000</v>
      </c>
      <c r="E20" s="15">
        <v>12250.25</v>
      </c>
      <c r="F20" s="16">
        <v>4.0500000000000001E-2</v>
      </c>
      <c r="G20" s="16">
        <v>7.0202000000000001E-2</v>
      </c>
    </row>
    <row r="21" spans="1:7" x14ac:dyDescent="0.35">
      <c r="A21" s="13" t="s">
        <v>3097</v>
      </c>
      <c r="B21" s="33" t="s">
        <v>3098</v>
      </c>
      <c r="C21" s="33" t="s">
        <v>2029</v>
      </c>
      <c r="D21" s="14">
        <v>12500000</v>
      </c>
      <c r="E21" s="15">
        <v>11880.76</v>
      </c>
      <c r="F21" s="16">
        <v>3.9199999999999999E-2</v>
      </c>
      <c r="G21" s="16">
        <v>7.0199999999999999E-2</v>
      </c>
    </row>
    <row r="22" spans="1:7" x14ac:dyDescent="0.35">
      <c r="A22" s="13" t="s">
        <v>819</v>
      </c>
      <c r="B22" s="33" t="s">
        <v>820</v>
      </c>
      <c r="C22" s="33" t="s">
        <v>821</v>
      </c>
      <c r="D22" s="14">
        <v>10000000</v>
      </c>
      <c r="E22" s="15">
        <v>9826.1299999999992</v>
      </c>
      <c r="F22" s="16">
        <v>3.2500000000000001E-2</v>
      </c>
      <c r="G22" s="16">
        <v>7.0202000000000001E-2</v>
      </c>
    </row>
    <row r="23" spans="1:7" x14ac:dyDescent="0.35">
      <c r="A23" s="13" t="s">
        <v>3099</v>
      </c>
      <c r="B23" s="33" t="s">
        <v>3100</v>
      </c>
      <c r="C23" s="33" t="s">
        <v>2043</v>
      </c>
      <c r="D23" s="14">
        <v>10000000</v>
      </c>
      <c r="E23" s="15">
        <v>9810.2800000000007</v>
      </c>
      <c r="F23" s="16">
        <v>3.2399999999999998E-2</v>
      </c>
      <c r="G23" s="16">
        <v>7.1300000000000002E-2</v>
      </c>
    </row>
    <row r="24" spans="1:7" x14ac:dyDescent="0.35">
      <c r="A24" s="13" t="s">
        <v>3101</v>
      </c>
      <c r="B24" s="33" t="s">
        <v>3102</v>
      </c>
      <c r="C24" s="33" t="s">
        <v>2029</v>
      </c>
      <c r="D24" s="14">
        <v>10000000</v>
      </c>
      <c r="E24" s="15">
        <v>9807.6</v>
      </c>
      <c r="F24" s="16">
        <v>3.2399999999999998E-2</v>
      </c>
      <c r="G24" s="16">
        <v>7.0199999999999999E-2</v>
      </c>
    </row>
    <row r="25" spans="1:7" x14ac:dyDescent="0.35">
      <c r="A25" s="13" t="s">
        <v>3103</v>
      </c>
      <c r="B25" s="33" t="s">
        <v>3104</v>
      </c>
      <c r="C25" s="33" t="s">
        <v>821</v>
      </c>
      <c r="D25" s="14">
        <v>10000000</v>
      </c>
      <c r="E25" s="15">
        <v>9633.4</v>
      </c>
      <c r="F25" s="16">
        <v>3.1800000000000002E-2</v>
      </c>
      <c r="G25" s="16">
        <v>6.9800000000000001E-2</v>
      </c>
    </row>
    <row r="26" spans="1:7" x14ac:dyDescent="0.35">
      <c r="A26" s="13" t="s">
        <v>3105</v>
      </c>
      <c r="B26" s="33" t="s">
        <v>3106</v>
      </c>
      <c r="C26" s="33" t="s">
        <v>2029</v>
      </c>
      <c r="D26" s="14">
        <v>10000000</v>
      </c>
      <c r="E26" s="15">
        <v>9362.56</v>
      </c>
      <c r="F26" s="16">
        <v>3.09E-2</v>
      </c>
      <c r="G26" s="16">
        <v>7.0199999999999999E-2</v>
      </c>
    </row>
    <row r="27" spans="1:7" x14ac:dyDescent="0.35">
      <c r="A27" s="13" t="s">
        <v>3107</v>
      </c>
      <c r="B27" s="33" t="s">
        <v>3108</v>
      </c>
      <c r="C27" s="33" t="s">
        <v>2029</v>
      </c>
      <c r="D27" s="14">
        <v>7500000</v>
      </c>
      <c r="E27" s="15">
        <v>7472.58</v>
      </c>
      <c r="F27" s="16">
        <v>2.47E-2</v>
      </c>
      <c r="G27" s="16">
        <v>5.5813000000000001E-2</v>
      </c>
    </row>
    <row r="28" spans="1:7" x14ac:dyDescent="0.35">
      <c r="A28" s="13" t="s">
        <v>2392</v>
      </c>
      <c r="B28" s="33" t="s">
        <v>2393</v>
      </c>
      <c r="C28" s="33" t="s">
        <v>2029</v>
      </c>
      <c r="D28" s="14">
        <v>7500000</v>
      </c>
      <c r="E28" s="15">
        <v>7374.14</v>
      </c>
      <c r="F28" s="16">
        <v>2.4400000000000002E-2</v>
      </c>
      <c r="G28" s="16">
        <v>7.0000000000000007E-2</v>
      </c>
    </row>
    <row r="29" spans="1:7" x14ac:dyDescent="0.35">
      <c r="A29" s="13" t="s">
        <v>3109</v>
      </c>
      <c r="B29" s="33" t="s">
        <v>3110</v>
      </c>
      <c r="C29" s="33" t="s">
        <v>2029</v>
      </c>
      <c r="D29" s="14">
        <v>7500000</v>
      </c>
      <c r="E29" s="15">
        <v>7048.91</v>
      </c>
      <c r="F29" s="16">
        <v>2.3300000000000001E-2</v>
      </c>
      <c r="G29" s="16">
        <v>6.8699999999999997E-2</v>
      </c>
    </row>
    <row r="30" spans="1:7" x14ac:dyDescent="0.35">
      <c r="A30" s="13" t="s">
        <v>3111</v>
      </c>
      <c r="B30" s="33" t="s">
        <v>3112</v>
      </c>
      <c r="C30" s="33" t="s">
        <v>2029</v>
      </c>
      <c r="D30" s="14">
        <v>5000000</v>
      </c>
      <c r="E30" s="15">
        <v>4992.3500000000004</v>
      </c>
      <c r="F30" s="16">
        <v>1.6500000000000001E-2</v>
      </c>
      <c r="G30" s="16">
        <v>5.5967000000000003E-2</v>
      </c>
    </row>
    <row r="31" spans="1:7" x14ac:dyDescent="0.35">
      <c r="A31" s="13" t="s">
        <v>3113</v>
      </c>
      <c r="B31" s="33" t="s">
        <v>3114</v>
      </c>
      <c r="C31" s="33" t="s">
        <v>2029</v>
      </c>
      <c r="D31" s="14">
        <v>5000000</v>
      </c>
      <c r="E31" s="15">
        <v>4990.87</v>
      </c>
      <c r="F31" s="16">
        <v>1.6500000000000001E-2</v>
      </c>
      <c r="G31" s="16">
        <v>5.5673E-2</v>
      </c>
    </row>
    <row r="32" spans="1:7" x14ac:dyDescent="0.35">
      <c r="A32" s="13" t="s">
        <v>3115</v>
      </c>
      <c r="B32" s="33" t="s">
        <v>3116</v>
      </c>
      <c r="C32" s="33" t="s">
        <v>2029</v>
      </c>
      <c r="D32" s="14">
        <v>5000000</v>
      </c>
      <c r="E32" s="15">
        <v>4985.6000000000004</v>
      </c>
      <c r="F32" s="16">
        <v>1.6500000000000001E-2</v>
      </c>
      <c r="G32" s="16">
        <v>5.5504999999999999E-2</v>
      </c>
    </row>
    <row r="33" spans="1:7" x14ac:dyDescent="0.35">
      <c r="A33" s="13" t="s">
        <v>3117</v>
      </c>
      <c r="B33" s="33" t="s">
        <v>3118</v>
      </c>
      <c r="C33" s="33" t="s">
        <v>2043</v>
      </c>
      <c r="D33" s="14">
        <v>5000000</v>
      </c>
      <c r="E33" s="15">
        <v>4911.09</v>
      </c>
      <c r="F33" s="16">
        <v>1.6199999999999999E-2</v>
      </c>
      <c r="G33" s="16">
        <v>7.0301000000000002E-2</v>
      </c>
    </row>
    <row r="34" spans="1:7" x14ac:dyDescent="0.35">
      <c r="A34" s="13" t="s">
        <v>3119</v>
      </c>
      <c r="B34" s="33" t="s">
        <v>3120</v>
      </c>
      <c r="C34" s="33" t="s">
        <v>2043</v>
      </c>
      <c r="D34" s="14">
        <v>5000000</v>
      </c>
      <c r="E34" s="15">
        <v>4909.17</v>
      </c>
      <c r="F34" s="16">
        <v>1.6199999999999999E-2</v>
      </c>
      <c r="G34" s="16">
        <v>7.0351999999999998E-2</v>
      </c>
    </row>
    <row r="35" spans="1:7" x14ac:dyDescent="0.35">
      <c r="A35" s="13" t="s">
        <v>3121</v>
      </c>
      <c r="B35" s="33" t="s">
        <v>3122</v>
      </c>
      <c r="C35" s="33" t="s">
        <v>2029</v>
      </c>
      <c r="D35" s="14">
        <v>5000000</v>
      </c>
      <c r="E35" s="15">
        <v>4903.3999999999996</v>
      </c>
      <c r="F35" s="16">
        <v>1.6199999999999999E-2</v>
      </c>
      <c r="G35" s="16">
        <v>7.0500999999999994E-2</v>
      </c>
    </row>
    <row r="36" spans="1:7" x14ac:dyDescent="0.35">
      <c r="A36" s="13" t="s">
        <v>3123</v>
      </c>
      <c r="B36" s="33" t="s">
        <v>3124</v>
      </c>
      <c r="C36" s="33" t="s">
        <v>2029</v>
      </c>
      <c r="D36" s="14">
        <v>5000000</v>
      </c>
      <c r="E36" s="15">
        <v>4768.75</v>
      </c>
      <c r="F36" s="16">
        <v>1.5800000000000002E-2</v>
      </c>
      <c r="G36" s="16">
        <v>7.0800000000000002E-2</v>
      </c>
    </row>
    <row r="37" spans="1:7" x14ac:dyDescent="0.35">
      <c r="A37" s="13" t="s">
        <v>3125</v>
      </c>
      <c r="B37" s="33" t="s">
        <v>3126</v>
      </c>
      <c r="C37" s="33" t="s">
        <v>2029</v>
      </c>
      <c r="D37" s="14">
        <v>5000000</v>
      </c>
      <c r="E37" s="15">
        <v>4737.82</v>
      </c>
      <c r="F37" s="16">
        <v>1.5699999999999999E-2</v>
      </c>
      <c r="G37" s="16">
        <v>6.9650000000000004E-2</v>
      </c>
    </row>
    <row r="38" spans="1:7" x14ac:dyDescent="0.35">
      <c r="A38" s="13" t="s">
        <v>2378</v>
      </c>
      <c r="B38" s="33" t="s">
        <v>2379</v>
      </c>
      <c r="C38" s="33" t="s">
        <v>2029</v>
      </c>
      <c r="D38" s="14">
        <v>5000000</v>
      </c>
      <c r="E38" s="15">
        <v>4735.8599999999997</v>
      </c>
      <c r="F38" s="16">
        <v>1.5599999999999999E-2</v>
      </c>
      <c r="G38" s="16">
        <v>7.0201E-2</v>
      </c>
    </row>
    <row r="39" spans="1:7" x14ac:dyDescent="0.35">
      <c r="A39" s="13" t="s">
        <v>3127</v>
      </c>
      <c r="B39" s="33" t="s">
        <v>3128</v>
      </c>
      <c r="C39" s="33" t="s">
        <v>2043</v>
      </c>
      <c r="D39" s="14">
        <v>5000000</v>
      </c>
      <c r="E39" s="15">
        <v>4717.7</v>
      </c>
      <c r="F39" s="16">
        <v>1.5599999999999999E-2</v>
      </c>
      <c r="G39" s="16">
        <v>6.8900000000000003E-2</v>
      </c>
    </row>
    <row r="40" spans="1:7" x14ac:dyDescent="0.35">
      <c r="A40" s="13" t="s">
        <v>3129</v>
      </c>
      <c r="B40" s="33" t="s">
        <v>3130</v>
      </c>
      <c r="C40" s="33" t="s">
        <v>821</v>
      </c>
      <c r="D40" s="14">
        <v>5000000</v>
      </c>
      <c r="E40" s="15">
        <v>4700.72</v>
      </c>
      <c r="F40" s="16">
        <v>1.55E-2</v>
      </c>
      <c r="G40" s="16">
        <v>6.855E-2</v>
      </c>
    </row>
    <row r="41" spans="1:7" x14ac:dyDescent="0.35">
      <c r="A41" s="13" t="s">
        <v>3131</v>
      </c>
      <c r="B41" s="33" t="s">
        <v>3132</v>
      </c>
      <c r="C41" s="33" t="s">
        <v>821</v>
      </c>
      <c r="D41" s="14">
        <v>5000000</v>
      </c>
      <c r="E41" s="15">
        <v>4693.26</v>
      </c>
      <c r="F41" s="16">
        <v>1.55E-2</v>
      </c>
      <c r="G41" s="16">
        <v>6.855E-2</v>
      </c>
    </row>
    <row r="42" spans="1:7" x14ac:dyDescent="0.35">
      <c r="A42" s="13" t="s">
        <v>3133</v>
      </c>
      <c r="B42" s="33" t="s">
        <v>3134</v>
      </c>
      <c r="C42" s="33" t="s">
        <v>2029</v>
      </c>
      <c r="D42" s="14">
        <v>5000000</v>
      </c>
      <c r="E42" s="15">
        <v>4693.0600000000004</v>
      </c>
      <c r="F42" s="16">
        <v>1.55E-2</v>
      </c>
      <c r="G42" s="16">
        <v>6.8599999999999994E-2</v>
      </c>
    </row>
    <row r="43" spans="1:7" x14ac:dyDescent="0.35">
      <c r="A43" s="13" t="s">
        <v>3135</v>
      </c>
      <c r="B43" s="33" t="s">
        <v>3136</v>
      </c>
      <c r="C43" s="33" t="s">
        <v>2029</v>
      </c>
      <c r="D43" s="14">
        <v>5000000</v>
      </c>
      <c r="E43" s="15">
        <v>4689.13</v>
      </c>
      <c r="F43" s="16">
        <v>1.55E-2</v>
      </c>
      <c r="G43" s="16">
        <v>7.3999999999999996E-2</v>
      </c>
    </row>
    <row r="44" spans="1:7" x14ac:dyDescent="0.35">
      <c r="A44" s="13" t="s">
        <v>2384</v>
      </c>
      <c r="B44" s="33" t="s">
        <v>2385</v>
      </c>
      <c r="C44" s="33" t="s">
        <v>2029</v>
      </c>
      <c r="D44" s="14">
        <v>5000000</v>
      </c>
      <c r="E44" s="15">
        <v>4674.55</v>
      </c>
      <c r="F44" s="16">
        <v>1.54E-2</v>
      </c>
      <c r="G44" s="16">
        <v>7.0199999999999999E-2</v>
      </c>
    </row>
    <row r="45" spans="1:7" x14ac:dyDescent="0.35">
      <c r="A45" s="13" t="s">
        <v>3137</v>
      </c>
      <c r="B45" s="33" t="s">
        <v>3138</v>
      </c>
      <c r="C45" s="33" t="s">
        <v>821</v>
      </c>
      <c r="D45" s="14">
        <v>2500000</v>
      </c>
      <c r="E45" s="15">
        <v>2498.5100000000002</v>
      </c>
      <c r="F45" s="16">
        <v>8.3000000000000001E-3</v>
      </c>
      <c r="G45" s="16">
        <v>5.4325999999999999E-2</v>
      </c>
    </row>
    <row r="46" spans="1:7" x14ac:dyDescent="0.35">
      <c r="A46" s="13" t="s">
        <v>3139</v>
      </c>
      <c r="B46" s="33" t="s">
        <v>3140</v>
      </c>
      <c r="C46" s="33" t="s">
        <v>2043</v>
      </c>
      <c r="D46" s="14">
        <v>2500000</v>
      </c>
      <c r="E46" s="15">
        <v>2377.69</v>
      </c>
      <c r="F46" s="16">
        <v>7.9000000000000008E-3</v>
      </c>
      <c r="G46" s="16">
        <v>6.9799E-2</v>
      </c>
    </row>
    <row r="47" spans="1:7" x14ac:dyDescent="0.35">
      <c r="A47" s="13" t="s">
        <v>2039</v>
      </c>
      <c r="B47" s="33" t="s">
        <v>2040</v>
      </c>
      <c r="C47" s="33" t="s">
        <v>2029</v>
      </c>
      <c r="D47" s="14">
        <v>2500000</v>
      </c>
      <c r="E47" s="15">
        <v>2350.3200000000002</v>
      </c>
      <c r="F47" s="16">
        <v>7.7999999999999996E-3</v>
      </c>
      <c r="G47" s="16">
        <v>6.8773000000000001E-2</v>
      </c>
    </row>
    <row r="48" spans="1:7" x14ac:dyDescent="0.35">
      <c r="A48" s="17" t="s">
        <v>120</v>
      </c>
      <c r="B48" s="34"/>
      <c r="C48" s="34"/>
      <c r="D48" s="18"/>
      <c r="E48" s="19">
        <v>187848.55</v>
      </c>
      <c r="F48" s="20">
        <v>0.62070000000000003</v>
      </c>
      <c r="G48" s="21"/>
    </row>
    <row r="49" spans="1:7" x14ac:dyDescent="0.35">
      <c r="A49" s="13"/>
      <c r="B49" s="33"/>
      <c r="C49" s="33"/>
      <c r="D49" s="14"/>
      <c r="E49" s="15"/>
      <c r="F49" s="16"/>
      <c r="G49" s="16"/>
    </row>
    <row r="50" spans="1:7" x14ac:dyDescent="0.35">
      <c r="A50" s="17" t="s">
        <v>2044</v>
      </c>
      <c r="B50" s="33"/>
      <c r="C50" s="33"/>
      <c r="D50" s="14"/>
      <c r="E50" s="15"/>
      <c r="F50" s="16"/>
      <c r="G50" s="16"/>
    </row>
    <row r="51" spans="1:7" x14ac:dyDescent="0.35">
      <c r="A51" s="13" t="s">
        <v>3141</v>
      </c>
      <c r="B51" s="33" t="s">
        <v>3142</v>
      </c>
      <c r="C51" s="33" t="s">
        <v>2029</v>
      </c>
      <c r="D51" s="14">
        <v>10000000</v>
      </c>
      <c r="E51" s="15">
        <v>9993.5400000000009</v>
      </c>
      <c r="F51" s="16">
        <v>3.3000000000000002E-2</v>
      </c>
      <c r="G51" s="16">
        <v>5.8985999999999997E-2</v>
      </c>
    </row>
    <row r="52" spans="1:7" x14ac:dyDescent="0.35">
      <c r="A52" s="13" t="s">
        <v>3143</v>
      </c>
      <c r="B52" s="33" t="s">
        <v>3144</v>
      </c>
      <c r="C52" s="33" t="s">
        <v>2029</v>
      </c>
      <c r="D52" s="14">
        <v>7500000</v>
      </c>
      <c r="E52" s="15">
        <v>7469.31</v>
      </c>
      <c r="F52" s="16">
        <v>2.47E-2</v>
      </c>
      <c r="G52" s="16">
        <v>6.2488000000000002E-2</v>
      </c>
    </row>
    <row r="53" spans="1:7" x14ac:dyDescent="0.35">
      <c r="A53" s="13" t="s">
        <v>3145</v>
      </c>
      <c r="B53" s="33" t="s">
        <v>3146</v>
      </c>
      <c r="C53" s="33" t="s">
        <v>2029</v>
      </c>
      <c r="D53" s="14">
        <v>5000000</v>
      </c>
      <c r="E53" s="15">
        <v>4996.6099999999997</v>
      </c>
      <c r="F53" s="16">
        <v>1.6500000000000001E-2</v>
      </c>
      <c r="G53" s="16">
        <v>6.2001000000000001E-2</v>
      </c>
    </row>
    <row r="54" spans="1:7" x14ac:dyDescent="0.35">
      <c r="A54" s="13" t="s">
        <v>2045</v>
      </c>
      <c r="B54" s="33" t="s">
        <v>2046</v>
      </c>
      <c r="C54" s="33" t="s">
        <v>2029</v>
      </c>
      <c r="D54" s="14">
        <v>5000000</v>
      </c>
      <c r="E54" s="15">
        <v>4991.17</v>
      </c>
      <c r="F54" s="16">
        <v>1.6500000000000001E-2</v>
      </c>
      <c r="G54" s="16">
        <v>7.1767999999999998E-2</v>
      </c>
    </row>
    <row r="55" spans="1:7" x14ac:dyDescent="0.35">
      <c r="A55" s="13" t="s">
        <v>2406</v>
      </c>
      <c r="B55" s="33" t="s">
        <v>2407</v>
      </c>
      <c r="C55" s="33" t="s">
        <v>2029</v>
      </c>
      <c r="D55" s="14">
        <v>5000000</v>
      </c>
      <c r="E55" s="15">
        <v>4989.91</v>
      </c>
      <c r="F55" s="16">
        <v>1.6500000000000001E-2</v>
      </c>
      <c r="G55" s="16">
        <v>6.1504999999999997E-2</v>
      </c>
    </row>
    <row r="56" spans="1:7" x14ac:dyDescent="0.35">
      <c r="A56" s="13" t="s">
        <v>2412</v>
      </c>
      <c r="B56" s="33" t="s">
        <v>2413</v>
      </c>
      <c r="C56" s="33" t="s">
        <v>2029</v>
      </c>
      <c r="D56" s="14">
        <v>5000000</v>
      </c>
      <c r="E56" s="15">
        <v>4904.99</v>
      </c>
      <c r="F56" s="16">
        <v>1.6199999999999999E-2</v>
      </c>
      <c r="G56" s="16">
        <v>7.0000999999999994E-2</v>
      </c>
    </row>
    <row r="57" spans="1:7" x14ac:dyDescent="0.35">
      <c r="A57" s="13" t="s">
        <v>3147</v>
      </c>
      <c r="B57" s="33" t="s">
        <v>3148</v>
      </c>
      <c r="C57" s="33" t="s">
        <v>2029</v>
      </c>
      <c r="D57" s="14">
        <v>5000000</v>
      </c>
      <c r="E57" s="15">
        <v>4673.01</v>
      </c>
      <c r="F57" s="16">
        <v>1.54E-2</v>
      </c>
      <c r="G57" s="16">
        <v>7.6700000000000004E-2</v>
      </c>
    </row>
    <row r="58" spans="1:7" x14ac:dyDescent="0.35">
      <c r="A58" s="13" t="s">
        <v>2414</v>
      </c>
      <c r="B58" s="33" t="s">
        <v>2415</v>
      </c>
      <c r="C58" s="33" t="s">
        <v>2029</v>
      </c>
      <c r="D58" s="14">
        <v>5000000</v>
      </c>
      <c r="E58" s="15">
        <v>4669.4399999999996</v>
      </c>
      <c r="F58" s="16">
        <v>1.54E-2</v>
      </c>
      <c r="G58" s="16">
        <v>7.3200000000000001E-2</v>
      </c>
    </row>
    <row r="59" spans="1:7" x14ac:dyDescent="0.35">
      <c r="A59" s="13" t="s">
        <v>3149</v>
      </c>
      <c r="B59" s="33" t="s">
        <v>3150</v>
      </c>
      <c r="C59" s="33" t="s">
        <v>2029</v>
      </c>
      <c r="D59" s="14">
        <v>5000000</v>
      </c>
      <c r="E59" s="15">
        <v>4655.87</v>
      </c>
      <c r="F59" s="16">
        <v>1.54E-2</v>
      </c>
      <c r="G59" s="16">
        <v>7.5149999999999995E-2</v>
      </c>
    </row>
    <row r="60" spans="1:7" x14ac:dyDescent="0.35">
      <c r="A60" s="13" t="s">
        <v>3151</v>
      </c>
      <c r="B60" s="33" t="s">
        <v>3152</v>
      </c>
      <c r="C60" s="33" t="s">
        <v>2029</v>
      </c>
      <c r="D60" s="14">
        <v>5000000</v>
      </c>
      <c r="E60" s="15">
        <v>4647.1000000000004</v>
      </c>
      <c r="F60" s="16">
        <v>1.54E-2</v>
      </c>
      <c r="G60" s="16">
        <v>7.8299999999999995E-2</v>
      </c>
    </row>
    <row r="61" spans="1:7" x14ac:dyDescent="0.35">
      <c r="A61" s="13" t="s">
        <v>2410</v>
      </c>
      <c r="B61" s="33" t="s">
        <v>2411</v>
      </c>
      <c r="C61" s="33" t="s">
        <v>2029</v>
      </c>
      <c r="D61" s="14">
        <v>2500000</v>
      </c>
      <c r="E61" s="15">
        <v>2497.9</v>
      </c>
      <c r="F61" s="16">
        <v>8.3000000000000001E-3</v>
      </c>
      <c r="G61" s="16">
        <v>6.1518000000000003E-2</v>
      </c>
    </row>
    <row r="62" spans="1:7" x14ac:dyDescent="0.35">
      <c r="A62" s="13" t="s">
        <v>2408</v>
      </c>
      <c r="B62" s="33" t="s">
        <v>2409</v>
      </c>
      <c r="C62" s="33" t="s">
        <v>2029</v>
      </c>
      <c r="D62" s="14">
        <v>2500000</v>
      </c>
      <c r="E62" s="15">
        <v>2492.88</v>
      </c>
      <c r="F62" s="16">
        <v>8.2000000000000007E-3</v>
      </c>
      <c r="G62" s="16">
        <v>6.1301000000000001E-2</v>
      </c>
    </row>
    <row r="63" spans="1:7" x14ac:dyDescent="0.35">
      <c r="A63" s="13" t="s">
        <v>2047</v>
      </c>
      <c r="B63" s="33" t="s">
        <v>2048</v>
      </c>
      <c r="C63" s="33" t="s">
        <v>821</v>
      </c>
      <c r="D63" s="14">
        <v>2500000</v>
      </c>
      <c r="E63" s="15">
        <v>2452.29</v>
      </c>
      <c r="F63" s="16">
        <v>8.0999999999999996E-3</v>
      </c>
      <c r="G63" s="16">
        <v>7.9798999999999995E-2</v>
      </c>
    </row>
    <row r="64" spans="1:7" x14ac:dyDescent="0.35">
      <c r="A64" s="13" t="s">
        <v>3153</v>
      </c>
      <c r="B64" s="33" t="s">
        <v>3154</v>
      </c>
      <c r="C64" s="33" t="s">
        <v>2029</v>
      </c>
      <c r="D64" s="14">
        <v>2500000</v>
      </c>
      <c r="E64" s="15">
        <v>2343.21</v>
      </c>
      <c r="F64" s="16">
        <v>7.7000000000000002E-3</v>
      </c>
      <c r="G64" s="16">
        <v>7.5149999999999995E-2</v>
      </c>
    </row>
    <row r="65" spans="1:7" x14ac:dyDescent="0.35">
      <c r="A65" s="17" t="s">
        <v>120</v>
      </c>
      <c r="B65" s="34"/>
      <c r="C65" s="34"/>
      <c r="D65" s="18"/>
      <c r="E65" s="19">
        <v>65777.23</v>
      </c>
      <c r="F65" s="20">
        <v>0.21729999999999999</v>
      </c>
      <c r="G65" s="21"/>
    </row>
    <row r="66" spans="1:7" x14ac:dyDescent="0.35">
      <c r="A66" s="13"/>
      <c r="B66" s="33"/>
      <c r="C66" s="33"/>
      <c r="D66" s="14"/>
      <c r="E66" s="15"/>
      <c r="F66" s="16"/>
      <c r="G66" s="16"/>
    </row>
    <row r="67" spans="1:7" x14ac:dyDescent="0.35">
      <c r="A67" s="24" t="s">
        <v>121</v>
      </c>
      <c r="B67" s="35"/>
      <c r="C67" s="35"/>
      <c r="D67" s="25"/>
      <c r="E67" s="19">
        <v>283787.92</v>
      </c>
      <c r="F67" s="20">
        <v>0.93759999999999999</v>
      </c>
      <c r="G67" s="21"/>
    </row>
    <row r="68" spans="1:7" x14ac:dyDescent="0.35">
      <c r="A68" s="13"/>
      <c r="B68" s="33"/>
      <c r="C68" s="33"/>
      <c r="D68" s="14"/>
      <c r="E68" s="15"/>
      <c r="F68" s="16"/>
      <c r="G68" s="16"/>
    </row>
    <row r="69" spans="1:7" x14ac:dyDescent="0.35">
      <c r="A69" s="13"/>
      <c r="B69" s="33"/>
      <c r="C69" s="33"/>
      <c r="D69" s="14"/>
      <c r="E69" s="15"/>
      <c r="F69" s="16"/>
      <c r="G69" s="16"/>
    </row>
    <row r="70" spans="1:7" x14ac:dyDescent="0.35">
      <c r="A70" s="17" t="s">
        <v>257</v>
      </c>
      <c r="B70" s="33"/>
      <c r="C70" s="33"/>
      <c r="D70" s="14"/>
      <c r="E70" s="15"/>
      <c r="F70" s="16"/>
      <c r="G70" s="16"/>
    </row>
    <row r="71" spans="1:7" x14ac:dyDescent="0.35">
      <c r="A71" s="13" t="s">
        <v>822</v>
      </c>
      <c r="B71" s="33" t="s">
        <v>823</v>
      </c>
      <c r="C71" s="33"/>
      <c r="D71" s="14">
        <v>5927.4629999999997</v>
      </c>
      <c r="E71" s="15">
        <v>691.48</v>
      </c>
      <c r="F71" s="16">
        <v>2.3E-3</v>
      </c>
      <c r="G71" s="16"/>
    </row>
    <row r="72" spans="1:7" x14ac:dyDescent="0.35">
      <c r="A72" s="13"/>
      <c r="B72" s="33"/>
      <c r="C72" s="33"/>
      <c r="D72" s="14"/>
      <c r="E72" s="15"/>
      <c r="F72" s="16"/>
      <c r="G72" s="16"/>
    </row>
    <row r="73" spans="1:7" x14ac:dyDescent="0.35">
      <c r="A73" s="24" t="s">
        <v>121</v>
      </c>
      <c r="B73" s="35"/>
      <c r="C73" s="35"/>
      <c r="D73" s="25"/>
      <c r="E73" s="19">
        <v>691.48</v>
      </c>
      <c r="F73" s="20">
        <v>2.3E-3</v>
      </c>
      <c r="G73" s="21"/>
    </row>
    <row r="74" spans="1:7" x14ac:dyDescent="0.35">
      <c r="A74" s="13"/>
      <c r="B74" s="33"/>
      <c r="C74" s="33"/>
      <c r="D74" s="14"/>
      <c r="E74" s="15"/>
      <c r="F74" s="16"/>
      <c r="G74" s="16"/>
    </row>
    <row r="75" spans="1:7" x14ac:dyDescent="0.35">
      <c r="A75" s="17" t="s">
        <v>262</v>
      </c>
      <c r="B75" s="33"/>
      <c r="C75" s="33"/>
      <c r="D75" s="14"/>
      <c r="E75" s="15"/>
      <c r="F75" s="16"/>
      <c r="G75" s="16"/>
    </row>
    <row r="76" spans="1:7" x14ac:dyDescent="0.35">
      <c r="A76" s="13" t="s">
        <v>1705</v>
      </c>
      <c r="B76" s="33"/>
      <c r="C76" s="33"/>
      <c r="D76" s="14"/>
      <c r="E76" s="15">
        <v>13499.61</v>
      </c>
      <c r="F76" s="16">
        <v>4.4600000000000001E-2</v>
      </c>
      <c r="G76" s="16">
        <v>5.0500000000000003E-2</v>
      </c>
    </row>
    <row r="77" spans="1:7" x14ac:dyDescent="0.35">
      <c r="A77" s="13" t="s">
        <v>1705</v>
      </c>
      <c r="B77" s="33"/>
      <c r="C77" s="33"/>
      <c r="D77" s="14"/>
      <c r="E77" s="15">
        <v>5999.74</v>
      </c>
      <c r="F77" s="16">
        <v>1.9800000000000002E-2</v>
      </c>
      <c r="G77" s="16">
        <v>5.0999999999999997E-2</v>
      </c>
    </row>
    <row r="78" spans="1:7" x14ac:dyDescent="0.35">
      <c r="A78" s="13" t="s">
        <v>263</v>
      </c>
      <c r="B78" s="33"/>
      <c r="C78" s="33"/>
      <c r="D78" s="14"/>
      <c r="E78" s="15">
        <v>454.82</v>
      </c>
      <c r="F78" s="16">
        <v>1.5E-3</v>
      </c>
      <c r="G78" s="16">
        <v>4.9306000000000003E-2</v>
      </c>
    </row>
    <row r="79" spans="1:7" x14ac:dyDescent="0.35">
      <c r="A79" s="17" t="s">
        <v>120</v>
      </c>
      <c r="B79" s="34"/>
      <c r="C79" s="34"/>
      <c r="D79" s="18"/>
      <c r="E79" s="19">
        <v>19954.169999999998</v>
      </c>
      <c r="F79" s="20">
        <v>6.59E-2</v>
      </c>
      <c r="G79" s="21"/>
    </row>
    <row r="80" spans="1:7" x14ac:dyDescent="0.35">
      <c r="A80" s="13"/>
      <c r="B80" s="33"/>
      <c r="C80" s="33"/>
      <c r="D80" s="14"/>
      <c r="E80" s="15"/>
      <c r="F80" s="16"/>
      <c r="G80" s="16"/>
    </row>
    <row r="81" spans="1:7" x14ac:dyDescent="0.35">
      <c r="A81" s="24" t="s">
        <v>121</v>
      </c>
      <c r="B81" s="35"/>
      <c r="C81" s="35"/>
      <c r="D81" s="25"/>
      <c r="E81" s="19">
        <v>19954.169999999998</v>
      </c>
      <c r="F81" s="20">
        <v>6.59E-2</v>
      </c>
      <c r="G81" s="21"/>
    </row>
    <row r="82" spans="1:7" x14ac:dyDescent="0.35">
      <c r="A82" s="13" t="s">
        <v>264</v>
      </c>
      <c r="B82" s="33"/>
      <c r="C82" s="33"/>
      <c r="D82" s="14"/>
      <c r="E82" s="15">
        <v>5.5350260000000002</v>
      </c>
      <c r="F82" s="16">
        <v>1.8E-5</v>
      </c>
      <c r="G82" s="16"/>
    </row>
    <row r="83" spans="1:7" x14ac:dyDescent="0.35">
      <c r="A83" s="13" t="s">
        <v>265</v>
      </c>
      <c r="B83" s="33"/>
      <c r="C83" s="33"/>
      <c r="D83" s="14"/>
      <c r="E83" s="26">
        <v>-1741.7250260000001</v>
      </c>
      <c r="F83" s="27">
        <v>-5.8180000000000003E-3</v>
      </c>
      <c r="G83" s="16">
        <v>5.0623000000000001E-2</v>
      </c>
    </row>
    <row r="84" spans="1:7" x14ac:dyDescent="0.35">
      <c r="A84" s="28" t="s">
        <v>266</v>
      </c>
      <c r="B84" s="36"/>
      <c r="C84" s="36"/>
      <c r="D84" s="29"/>
      <c r="E84" s="30">
        <v>302697.38</v>
      </c>
      <c r="F84" s="31">
        <v>1</v>
      </c>
      <c r="G84" s="31"/>
    </row>
    <row r="86" spans="1:7" x14ac:dyDescent="0.35">
      <c r="A86" s="1" t="s">
        <v>824</v>
      </c>
    </row>
    <row r="87" spans="1:7" x14ac:dyDescent="0.35">
      <c r="A87" s="1" t="s">
        <v>268</v>
      </c>
    </row>
    <row r="89" spans="1:7" x14ac:dyDescent="0.35">
      <c r="A89" s="1" t="s">
        <v>269</v>
      </c>
    </row>
    <row r="90" spans="1:7" ht="29" customHeight="1" x14ac:dyDescent="0.35">
      <c r="A90" s="48" t="s">
        <v>270</v>
      </c>
      <c r="B90" s="3" t="s">
        <v>248</v>
      </c>
    </row>
    <row r="91" spans="1:7" x14ac:dyDescent="0.35">
      <c r="A91" t="s">
        <v>271</v>
      </c>
    </row>
    <row r="92" spans="1:7" x14ac:dyDescent="0.35">
      <c r="A92" t="s">
        <v>272</v>
      </c>
      <c r="B92" t="s">
        <v>273</v>
      </c>
      <c r="C92" t="s">
        <v>273</v>
      </c>
    </row>
    <row r="93" spans="1:7" x14ac:dyDescent="0.35">
      <c r="B93" s="49">
        <v>46052</v>
      </c>
      <c r="C93" s="49">
        <v>46080</v>
      </c>
    </row>
    <row r="94" spans="1:7" x14ac:dyDescent="0.35">
      <c r="A94" t="s">
        <v>1699</v>
      </c>
      <c r="B94">
        <v>32.4833</v>
      </c>
      <c r="C94">
        <v>32.671500000000002</v>
      </c>
    </row>
    <row r="95" spans="1:7" x14ac:dyDescent="0.35">
      <c r="A95" t="s">
        <v>825</v>
      </c>
      <c r="B95" t="s">
        <v>826</v>
      </c>
      <c r="C95" t="s">
        <v>827</v>
      </c>
    </row>
    <row r="96" spans="1:7" x14ac:dyDescent="0.35">
      <c r="A96" t="s">
        <v>645</v>
      </c>
      <c r="B96">
        <v>32.490600000000001</v>
      </c>
      <c r="C96">
        <v>32.678800000000003</v>
      </c>
    </row>
    <row r="97" spans="1:3" x14ac:dyDescent="0.35">
      <c r="A97" t="s">
        <v>275</v>
      </c>
      <c r="B97">
        <v>30.301500000000001</v>
      </c>
      <c r="C97">
        <v>30.476900000000001</v>
      </c>
    </row>
    <row r="98" spans="1:3" x14ac:dyDescent="0.35">
      <c r="A98" t="s">
        <v>3155</v>
      </c>
      <c r="B98" t="s">
        <v>826</v>
      </c>
      <c r="C98" t="s">
        <v>827</v>
      </c>
    </row>
    <row r="99" spans="1:3" x14ac:dyDescent="0.35">
      <c r="A99" t="s">
        <v>3156</v>
      </c>
      <c r="B99">
        <v>25.127400000000002</v>
      </c>
      <c r="C99">
        <v>25.261900000000001</v>
      </c>
    </row>
    <row r="100" spans="1:3" x14ac:dyDescent="0.35">
      <c r="A100" t="s">
        <v>3157</v>
      </c>
      <c r="B100" t="s">
        <v>826</v>
      </c>
      <c r="C100" t="s">
        <v>827</v>
      </c>
    </row>
    <row r="101" spans="1:3" x14ac:dyDescent="0.35">
      <c r="A101" t="s">
        <v>1700</v>
      </c>
      <c r="B101">
        <v>29.121500000000001</v>
      </c>
      <c r="C101">
        <v>29.2775</v>
      </c>
    </row>
    <row r="102" spans="1:3" x14ac:dyDescent="0.35">
      <c r="A102" t="s">
        <v>3158</v>
      </c>
      <c r="B102" t="s">
        <v>826</v>
      </c>
      <c r="C102" t="s">
        <v>827</v>
      </c>
    </row>
    <row r="103" spans="1:3" x14ac:dyDescent="0.35">
      <c r="A103" t="s">
        <v>3159</v>
      </c>
      <c r="B103">
        <v>29.363800000000001</v>
      </c>
      <c r="C103">
        <v>29.521000000000001</v>
      </c>
    </row>
    <row r="104" spans="1:3" x14ac:dyDescent="0.35">
      <c r="A104" t="s">
        <v>3160</v>
      </c>
      <c r="B104">
        <v>27.622800000000002</v>
      </c>
      <c r="C104">
        <v>27.770600000000002</v>
      </c>
    </row>
    <row r="105" spans="1:3" x14ac:dyDescent="0.35">
      <c r="A105" t="s">
        <v>831</v>
      </c>
      <c r="B105" t="s">
        <v>826</v>
      </c>
      <c r="C105" t="s">
        <v>827</v>
      </c>
    </row>
    <row r="106" spans="1:3" x14ac:dyDescent="0.35">
      <c r="A106" t="s">
        <v>835</v>
      </c>
    </row>
    <row r="108" spans="1:3" x14ac:dyDescent="0.35">
      <c r="A108" t="s">
        <v>278</v>
      </c>
      <c r="B108" s="3" t="s">
        <v>248</v>
      </c>
    </row>
    <row r="109" spans="1:3" x14ac:dyDescent="0.35">
      <c r="A109" t="s">
        <v>279</v>
      </c>
      <c r="B109" s="3" t="s">
        <v>248</v>
      </c>
    </row>
    <row r="110" spans="1:3" ht="58" customHeight="1" x14ac:dyDescent="0.35">
      <c r="A110" s="48" t="s">
        <v>280</v>
      </c>
      <c r="B110" s="3" t="s">
        <v>248</v>
      </c>
    </row>
    <row r="111" spans="1:3" ht="43.5" customHeight="1" x14ac:dyDescent="0.35">
      <c r="A111" s="48" t="s">
        <v>281</v>
      </c>
      <c r="B111" s="3" t="s">
        <v>248</v>
      </c>
    </row>
    <row r="112" spans="1:3" x14ac:dyDescent="0.35">
      <c r="A112" t="s">
        <v>282</v>
      </c>
      <c r="B112" s="50">
        <f>B127</f>
        <v>0.43716664955183571</v>
      </c>
    </row>
    <row r="113" spans="1:2" ht="72.5" customHeight="1" x14ac:dyDescent="0.35">
      <c r="A113" s="48" t="s">
        <v>284</v>
      </c>
      <c r="B113" s="3" t="s">
        <v>248</v>
      </c>
    </row>
    <row r="114" spans="1:2" x14ac:dyDescent="0.35">
      <c r="B114" s="3"/>
    </row>
    <row r="115" spans="1:2" ht="58" customHeight="1" x14ac:dyDescent="0.35">
      <c r="A115" s="48" t="s">
        <v>285</v>
      </c>
      <c r="B115" s="3" t="s">
        <v>248</v>
      </c>
    </row>
    <row r="116" spans="1:2" ht="58" customHeight="1" x14ac:dyDescent="0.35">
      <c r="A116" s="48" t="s">
        <v>286</v>
      </c>
      <c r="B116">
        <v>59514.69</v>
      </c>
    </row>
    <row r="117" spans="1:2" ht="43.5" customHeight="1" x14ac:dyDescent="0.35">
      <c r="A117" s="48" t="s">
        <v>287</v>
      </c>
      <c r="B117" s="3" t="s">
        <v>248</v>
      </c>
    </row>
    <row r="118" spans="1:2" ht="43.5" customHeight="1" x14ac:dyDescent="0.35">
      <c r="A118" s="48" t="s">
        <v>288</v>
      </c>
      <c r="B118" s="3" t="s">
        <v>248</v>
      </c>
    </row>
    <row r="120" spans="1:2" x14ac:dyDescent="0.35">
      <c r="A120" t="s">
        <v>289</v>
      </c>
      <c r="B120" t="s">
        <v>3161</v>
      </c>
    </row>
    <row r="121" spans="1:2" x14ac:dyDescent="0.35">
      <c r="A121" s="52" t="s">
        <v>290</v>
      </c>
      <c r="B121" s="52" t="s">
        <v>3162</v>
      </c>
    </row>
    <row r="122" spans="1:2" x14ac:dyDescent="0.35">
      <c r="A122" s="52" t="s">
        <v>292</v>
      </c>
      <c r="B122" s="52" t="s">
        <v>3163</v>
      </c>
    </row>
    <row r="123" spans="1:2" x14ac:dyDescent="0.35">
      <c r="A123" s="52"/>
      <c r="B123" s="52"/>
    </row>
    <row r="124" spans="1:2" x14ac:dyDescent="0.35">
      <c r="A124" s="52" t="s">
        <v>294</v>
      </c>
      <c r="B124" s="53">
        <v>6.5099502267045013</v>
      </c>
    </row>
    <row r="125" spans="1:2" x14ac:dyDescent="0.35">
      <c r="A125" s="52"/>
      <c r="B125" s="52"/>
    </row>
    <row r="126" spans="1:2" x14ac:dyDescent="0.35">
      <c r="A126" s="52" t="s">
        <v>295</v>
      </c>
      <c r="B126" s="54">
        <v>0.43990000000000001</v>
      </c>
    </row>
    <row r="127" spans="1:2" x14ac:dyDescent="0.35">
      <c r="A127" s="52" t="s">
        <v>296</v>
      </c>
      <c r="B127" s="54">
        <v>0.43716664955183571</v>
      </c>
    </row>
    <row r="128" spans="1:2" x14ac:dyDescent="0.35">
      <c r="A128" s="52"/>
      <c r="B128" s="52"/>
    </row>
    <row r="129" spans="1:6" x14ac:dyDescent="0.35">
      <c r="A129" s="52" t="s">
        <v>297</v>
      </c>
      <c r="B129" s="55">
        <v>46081</v>
      </c>
    </row>
    <row r="131" spans="1:6" ht="70" customHeight="1" x14ac:dyDescent="0.35">
      <c r="A131" s="75" t="s">
        <v>298</v>
      </c>
      <c r="B131" s="75" t="s">
        <v>299</v>
      </c>
      <c r="C131" s="75" t="s">
        <v>300</v>
      </c>
      <c r="D131" s="75" t="s">
        <v>301</v>
      </c>
      <c r="E131" s="75" t="s">
        <v>300</v>
      </c>
      <c r="F131" s="75" t="s">
        <v>301</v>
      </c>
    </row>
    <row r="132" spans="1:6" ht="70" customHeight="1" x14ac:dyDescent="0.35">
      <c r="A132" s="75" t="s">
        <v>3162</v>
      </c>
      <c r="B132" s="75"/>
      <c r="C132" s="75" t="s">
        <v>424</v>
      </c>
      <c r="D132" s="75"/>
      <c r="E132" s="75" t="s">
        <v>425</v>
      </c>
      <c r="F132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92"/>
  <sheetViews>
    <sheetView showGridLines="0" workbookViewId="0">
      <pane ySplit="4" topLeftCell="A51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3164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3165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171</v>
      </c>
      <c r="B9" s="33"/>
      <c r="C9" s="33"/>
      <c r="D9" s="14"/>
      <c r="E9" s="15"/>
      <c r="F9" s="16"/>
      <c r="G9" s="16"/>
    </row>
    <row r="10" spans="1:8" x14ac:dyDescent="0.35">
      <c r="A10" s="17" t="s">
        <v>172</v>
      </c>
      <c r="B10" s="33"/>
      <c r="C10" s="33"/>
      <c r="D10" s="14"/>
      <c r="E10" s="15"/>
      <c r="F10" s="16"/>
      <c r="G10" s="16"/>
    </row>
    <row r="11" spans="1:8" x14ac:dyDescent="0.35">
      <c r="A11" s="13" t="s">
        <v>3166</v>
      </c>
      <c r="B11" s="33" t="s">
        <v>3167</v>
      </c>
      <c r="C11" s="33" t="s">
        <v>182</v>
      </c>
      <c r="D11" s="14">
        <v>53500000</v>
      </c>
      <c r="E11" s="15">
        <v>54574.17</v>
      </c>
      <c r="F11" s="16">
        <v>8.6099999999999996E-2</v>
      </c>
      <c r="G11" s="16">
        <v>7.1598999999999996E-2</v>
      </c>
    </row>
    <row r="12" spans="1:8" x14ac:dyDescent="0.35">
      <c r="A12" s="13" t="s">
        <v>3168</v>
      </c>
      <c r="B12" s="33" t="s">
        <v>3169</v>
      </c>
      <c r="C12" s="33" t="s">
        <v>182</v>
      </c>
      <c r="D12" s="14">
        <v>50000000</v>
      </c>
      <c r="E12" s="15">
        <v>48915.199999999997</v>
      </c>
      <c r="F12" s="16">
        <v>7.7200000000000005E-2</v>
      </c>
      <c r="G12" s="16">
        <v>7.3450000000000001E-2</v>
      </c>
    </row>
    <row r="13" spans="1:8" x14ac:dyDescent="0.35">
      <c r="A13" s="13" t="s">
        <v>3170</v>
      </c>
      <c r="B13" s="33" t="s">
        <v>3171</v>
      </c>
      <c r="C13" s="33" t="s">
        <v>175</v>
      </c>
      <c r="D13" s="14">
        <v>40500000</v>
      </c>
      <c r="E13" s="15">
        <v>41266.14</v>
      </c>
      <c r="F13" s="16">
        <v>6.5100000000000005E-2</v>
      </c>
      <c r="G13" s="16">
        <v>7.1900000000000006E-2</v>
      </c>
    </row>
    <row r="14" spans="1:8" x14ac:dyDescent="0.35">
      <c r="A14" s="13" t="s">
        <v>3172</v>
      </c>
      <c r="B14" s="33" t="s">
        <v>3173</v>
      </c>
      <c r="C14" s="33" t="s">
        <v>175</v>
      </c>
      <c r="D14" s="14">
        <v>39500000</v>
      </c>
      <c r="E14" s="15">
        <v>39919.019999999997</v>
      </c>
      <c r="F14" s="16">
        <v>6.3E-2</v>
      </c>
      <c r="G14" s="16">
        <v>7.2700000000000001E-2</v>
      </c>
    </row>
    <row r="15" spans="1:8" x14ac:dyDescent="0.35">
      <c r="A15" s="13" t="s">
        <v>3174</v>
      </c>
      <c r="B15" s="33" t="s">
        <v>3175</v>
      </c>
      <c r="C15" s="33" t="s">
        <v>175</v>
      </c>
      <c r="D15" s="14">
        <v>37700000</v>
      </c>
      <c r="E15" s="15">
        <v>38226.33</v>
      </c>
      <c r="F15" s="16">
        <v>6.0299999999999999E-2</v>
      </c>
      <c r="G15" s="16">
        <v>7.3200000000000001E-2</v>
      </c>
    </row>
    <row r="16" spans="1:8" x14ac:dyDescent="0.35">
      <c r="A16" s="13" t="s">
        <v>3176</v>
      </c>
      <c r="B16" s="33" t="s">
        <v>3177</v>
      </c>
      <c r="C16" s="33" t="s">
        <v>175</v>
      </c>
      <c r="D16" s="14">
        <v>37500000</v>
      </c>
      <c r="E16" s="15">
        <v>37853.18</v>
      </c>
      <c r="F16" s="16">
        <v>5.9700000000000003E-2</v>
      </c>
      <c r="G16" s="16">
        <v>7.3599999999999999E-2</v>
      </c>
    </row>
    <row r="17" spans="1:7" x14ac:dyDescent="0.35">
      <c r="A17" s="13" t="s">
        <v>3178</v>
      </c>
      <c r="B17" s="33" t="s">
        <v>3179</v>
      </c>
      <c r="C17" s="33" t="s">
        <v>175</v>
      </c>
      <c r="D17" s="14">
        <v>35000000</v>
      </c>
      <c r="E17" s="15">
        <v>35435.72</v>
      </c>
      <c r="F17" s="16">
        <v>5.5899999999999998E-2</v>
      </c>
      <c r="G17" s="16">
        <v>7.2950000000000001E-2</v>
      </c>
    </row>
    <row r="18" spans="1:7" x14ac:dyDescent="0.35">
      <c r="A18" s="13" t="s">
        <v>3180</v>
      </c>
      <c r="B18" s="33" t="s">
        <v>3181</v>
      </c>
      <c r="C18" s="33" t="s">
        <v>175</v>
      </c>
      <c r="D18" s="14">
        <v>34500000</v>
      </c>
      <c r="E18" s="15">
        <v>35388.480000000003</v>
      </c>
      <c r="F18" s="16">
        <v>5.5800000000000002E-2</v>
      </c>
      <c r="G18" s="16">
        <v>7.2700000000000001E-2</v>
      </c>
    </row>
    <row r="19" spans="1:7" x14ac:dyDescent="0.35">
      <c r="A19" s="13" t="s">
        <v>3182</v>
      </c>
      <c r="B19" s="33" t="s">
        <v>3183</v>
      </c>
      <c r="C19" s="33" t="s">
        <v>175</v>
      </c>
      <c r="D19" s="14">
        <v>35000000</v>
      </c>
      <c r="E19" s="15">
        <v>35367.120000000003</v>
      </c>
      <c r="F19" s="16">
        <v>5.5800000000000002E-2</v>
      </c>
      <c r="G19" s="16">
        <v>7.2450000000000001E-2</v>
      </c>
    </row>
    <row r="20" spans="1:7" x14ac:dyDescent="0.35">
      <c r="A20" s="13" t="s">
        <v>3184</v>
      </c>
      <c r="B20" s="33" t="s">
        <v>3185</v>
      </c>
      <c r="C20" s="33" t="s">
        <v>182</v>
      </c>
      <c r="D20" s="14">
        <v>35000000</v>
      </c>
      <c r="E20" s="15">
        <v>35271.15</v>
      </c>
      <c r="F20" s="16">
        <v>5.57E-2</v>
      </c>
      <c r="G20" s="16">
        <v>7.3749999999999996E-2</v>
      </c>
    </row>
    <row r="21" spans="1:7" x14ac:dyDescent="0.35">
      <c r="A21" s="13" t="s">
        <v>1916</v>
      </c>
      <c r="B21" s="33" t="s">
        <v>1917</v>
      </c>
      <c r="C21" s="33" t="s">
        <v>175</v>
      </c>
      <c r="D21" s="14">
        <v>24000000</v>
      </c>
      <c r="E21" s="15">
        <v>23588.78</v>
      </c>
      <c r="F21" s="16">
        <v>3.7199999999999997E-2</v>
      </c>
      <c r="G21" s="16">
        <v>7.2775000000000006E-2</v>
      </c>
    </row>
    <row r="22" spans="1:7" x14ac:dyDescent="0.35">
      <c r="A22" s="13" t="s">
        <v>3186</v>
      </c>
      <c r="B22" s="33" t="s">
        <v>3187</v>
      </c>
      <c r="C22" s="33" t="s">
        <v>175</v>
      </c>
      <c r="D22" s="14">
        <v>17000000</v>
      </c>
      <c r="E22" s="15">
        <v>18095.310000000001</v>
      </c>
      <c r="F22" s="16">
        <v>2.86E-2</v>
      </c>
      <c r="G22" s="16">
        <v>7.2950000000000001E-2</v>
      </c>
    </row>
    <row r="23" spans="1:7" x14ac:dyDescent="0.35">
      <c r="A23" s="13" t="s">
        <v>3188</v>
      </c>
      <c r="B23" s="33" t="s">
        <v>3189</v>
      </c>
      <c r="C23" s="33" t="s">
        <v>175</v>
      </c>
      <c r="D23" s="14">
        <v>16000000</v>
      </c>
      <c r="E23" s="15">
        <v>16326.82</v>
      </c>
      <c r="F23" s="16">
        <v>2.58E-2</v>
      </c>
      <c r="G23" s="16">
        <v>7.3200000000000001E-2</v>
      </c>
    </row>
    <row r="24" spans="1:7" x14ac:dyDescent="0.35">
      <c r="A24" s="13" t="s">
        <v>3190</v>
      </c>
      <c r="B24" s="33" t="s">
        <v>3191</v>
      </c>
      <c r="C24" s="33" t="s">
        <v>175</v>
      </c>
      <c r="D24" s="14">
        <v>15000000</v>
      </c>
      <c r="E24" s="15">
        <v>15456.35</v>
      </c>
      <c r="F24" s="16">
        <v>2.4400000000000002E-2</v>
      </c>
      <c r="G24" s="16">
        <v>7.2950000000000001E-2</v>
      </c>
    </row>
    <row r="25" spans="1:7" x14ac:dyDescent="0.35">
      <c r="A25" s="13" t="s">
        <v>3192</v>
      </c>
      <c r="B25" s="33" t="s">
        <v>3193</v>
      </c>
      <c r="C25" s="33" t="s">
        <v>175</v>
      </c>
      <c r="D25" s="14">
        <v>15000000</v>
      </c>
      <c r="E25" s="15">
        <v>15310.35</v>
      </c>
      <c r="F25" s="16">
        <v>2.4199999999999999E-2</v>
      </c>
      <c r="G25" s="16">
        <v>7.2950000000000001E-2</v>
      </c>
    </row>
    <row r="26" spans="1:7" x14ac:dyDescent="0.35">
      <c r="A26" s="13" t="s">
        <v>1918</v>
      </c>
      <c r="B26" s="33" t="s">
        <v>1919</v>
      </c>
      <c r="C26" s="33" t="s">
        <v>175</v>
      </c>
      <c r="D26" s="14">
        <v>13500000</v>
      </c>
      <c r="E26" s="15">
        <v>13247.06</v>
      </c>
      <c r="F26" s="16">
        <v>2.0899999999999998E-2</v>
      </c>
      <c r="G26" s="16">
        <v>7.3096999999999995E-2</v>
      </c>
    </row>
    <row r="27" spans="1:7" x14ac:dyDescent="0.35">
      <c r="A27" s="13" t="s">
        <v>3194</v>
      </c>
      <c r="B27" s="33" t="s">
        <v>3195</v>
      </c>
      <c r="C27" s="33" t="s">
        <v>175</v>
      </c>
      <c r="D27" s="14">
        <v>10000000</v>
      </c>
      <c r="E27" s="15">
        <v>10266.49</v>
      </c>
      <c r="F27" s="16">
        <v>1.6199999999999999E-2</v>
      </c>
      <c r="G27" s="16">
        <v>7.3200000000000001E-2</v>
      </c>
    </row>
    <row r="28" spans="1:7" x14ac:dyDescent="0.35">
      <c r="A28" s="13" t="s">
        <v>3196</v>
      </c>
      <c r="B28" s="33" t="s">
        <v>3197</v>
      </c>
      <c r="C28" s="33" t="s">
        <v>175</v>
      </c>
      <c r="D28" s="14">
        <v>8000000</v>
      </c>
      <c r="E28" s="15">
        <v>8099.77</v>
      </c>
      <c r="F28" s="16">
        <v>1.2800000000000001E-2</v>
      </c>
      <c r="G28" s="16">
        <v>7.1800000000000003E-2</v>
      </c>
    </row>
    <row r="29" spans="1:7" x14ac:dyDescent="0.35">
      <c r="A29" s="13" t="s">
        <v>3198</v>
      </c>
      <c r="B29" s="33" t="s">
        <v>3199</v>
      </c>
      <c r="C29" s="33" t="s">
        <v>175</v>
      </c>
      <c r="D29" s="14">
        <v>6500000</v>
      </c>
      <c r="E29" s="15">
        <v>6621.95</v>
      </c>
      <c r="F29" s="16">
        <v>1.04E-2</v>
      </c>
      <c r="G29" s="16">
        <v>7.2849999999999998E-2</v>
      </c>
    </row>
    <row r="30" spans="1:7" x14ac:dyDescent="0.35">
      <c r="A30" s="13" t="s">
        <v>3200</v>
      </c>
      <c r="B30" s="33" t="s">
        <v>3201</v>
      </c>
      <c r="C30" s="33" t="s">
        <v>175</v>
      </c>
      <c r="D30" s="14">
        <v>5000000</v>
      </c>
      <c r="E30" s="15">
        <v>5054.63</v>
      </c>
      <c r="F30" s="16">
        <v>8.0000000000000002E-3</v>
      </c>
      <c r="G30" s="16">
        <v>7.2950000000000001E-2</v>
      </c>
    </row>
    <row r="31" spans="1:7" x14ac:dyDescent="0.35">
      <c r="A31" s="13" t="s">
        <v>3202</v>
      </c>
      <c r="B31" s="33" t="s">
        <v>3203</v>
      </c>
      <c r="C31" s="33" t="s">
        <v>175</v>
      </c>
      <c r="D31" s="14">
        <v>2500000</v>
      </c>
      <c r="E31" s="15">
        <v>2550.91</v>
      </c>
      <c r="F31" s="16">
        <v>4.0000000000000001E-3</v>
      </c>
      <c r="G31" s="16">
        <v>7.2700000000000001E-2</v>
      </c>
    </row>
    <row r="32" spans="1:7" x14ac:dyDescent="0.35">
      <c r="A32" s="13" t="s">
        <v>3204</v>
      </c>
      <c r="B32" s="33" t="s">
        <v>3205</v>
      </c>
      <c r="C32" s="33" t="s">
        <v>175</v>
      </c>
      <c r="D32" s="14">
        <v>2500000</v>
      </c>
      <c r="E32" s="15">
        <v>2528.3200000000002</v>
      </c>
      <c r="F32" s="16">
        <v>4.0000000000000001E-3</v>
      </c>
      <c r="G32" s="16">
        <v>6.9699999999999998E-2</v>
      </c>
    </row>
    <row r="33" spans="1:7" x14ac:dyDescent="0.35">
      <c r="A33" s="13" t="s">
        <v>3206</v>
      </c>
      <c r="B33" s="33" t="s">
        <v>3207</v>
      </c>
      <c r="C33" s="33" t="s">
        <v>175</v>
      </c>
      <c r="D33" s="14">
        <v>1000000</v>
      </c>
      <c r="E33" s="15">
        <v>1017.93</v>
      </c>
      <c r="F33" s="16">
        <v>1.6000000000000001E-3</v>
      </c>
      <c r="G33" s="16">
        <v>7.3099999999999998E-2</v>
      </c>
    </row>
    <row r="34" spans="1:7" x14ac:dyDescent="0.35">
      <c r="A34" s="17" t="s">
        <v>120</v>
      </c>
      <c r="B34" s="34"/>
      <c r="C34" s="34"/>
      <c r="D34" s="18"/>
      <c r="E34" s="19">
        <v>540381.18000000005</v>
      </c>
      <c r="F34" s="20">
        <v>0.85270000000000001</v>
      </c>
      <c r="G34" s="21"/>
    </row>
    <row r="35" spans="1:7" x14ac:dyDescent="0.35">
      <c r="A35" s="13"/>
      <c r="B35" s="33"/>
      <c r="C35" s="33"/>
      <c r="D35" s="14"/>
      <c r="E35" s="15"/>
      <c r="F35" s="16"/>
      <c r="G35" s="16"/>
    </row>
    <row r="36" spans="1:7" x14ac:dyDescent="0.35">
      <c r="A36" s="17" t="s">
        <v>235</v>
      </c>
      <c r="B36" s="33"/>
      <c r="C36" s="33"/>
      <c r="D36" s="14"/>
      <c r="E36" s="15"/>
      <c r="F36" s="16"/>
      <c r="G36" s="16"/>
    </row>
    <row r="37" spans="1:7" x14ac:dyDescent="0.35">
      <c r="A37" s="13" t="s">
        <v>239</v>
      </c>
      <c r="B37" s="33" t="s">
        <v>240</v>
      </c>
      <c r="C37" s="33" t="s">
        <v>238</v>
      </c>
      <c r="D37" s="14">
        <v>70000000</v>
      </c>
      <c r="E37" s="15">
        <v>72647.05</v>
      </c>
      <c r="F37" s="16">
        <v>0.11459999999999999</v>
      </c>
      <c r="G37" s="16">
        <v>6.6785999999999998E-2</v>
      </c>
    </row>
    <row r="38" spans="1:7" x14ac:dyDescent="0.35">
      <c r="A38" s="17" t="s">
        <v>120</v>
      </c>
      <c r="B38" s="34"/>
      <c r="C38" s="34"/>
      <c r="D38" s="18"/>
      <c r="E38" s="19">
        <v>72647.05</v>
      </c>
      <c r="F38" s="20">
        <v>0.11459999999999999</v>
      </c>
      <c r="G38" s="21"/>
    </row>
    <row r="39" spans="1:7" x14ac:dyDescent="0.35">
      <c r="A39" s="13"/>
      <c r="B39" s="33"/>
      <c r="C39" s="33"/>
      <c r="D39" s="14"/>
      <c r="E39" s="15"/>
      <c r="F39" s="16"/>
      <c r="G39" s="16"/>
    </row>
    <row r="40" spans="1:7" x14ac:dyDescent="0.35">
      <c r="A40" s="17" t="s">
        <v>247</v>
      </c>
      <c r="B40" s="33"/>
      <c r="C40" s="33"/>
      <c r="D40" s="14"/>
      <c r="E40" s="15"/>
      <c r="F40" s="16"/>
      <c r="G40" s="16"/>
    </row>
    <row r="41" spans="1:7" x14ac:dyDescent="0.35">
      <c r="A41" s="17" t="s">
        <v>120</v>
      </c>
      <c r="B41" s="33"/>
      <c r="C41" s="33"/>
      <c r="D41" s="14"/>
      <c r="E41" s="22" t="s">
        <v>248</v>
      </c>
      <c r="F41" s="23" t="s">
        <v>248</v>
      </c>
      <c r="G41" s="16"/>
    </row>
    <row r="42" spans="1:7" x14ac:dyDescent="0.35">
      <c r="A42" s="13"/>
      <c r="B42" s="33"/>
      <c r="C42" s="33"/>
      <c r="D42" s="14"/>
      <c r="E42" s="15"/>
      <c r="F42" s="16"/>
      <c r="G42" s="16"/>
    </row>
    <row r="43" spans="1:7" x14ac:dyDescent="0.35">
      <c r="A43" s="17" t="s">
        <v>249</v>
      </c>
      <c r="B43" s="33"/>
      <c r="C43" s="33"/>
      <c r="D43" s="14"/>
      <c r="E43" s="15"/>
      <c r="F43" s="16"/>
      <c r="G43" s="16"/>
    </row>
    <row r="44" spans="1:7" x14ac:dyDescent="0.35">
      <c r="A44" s="17" t="s">
        <v>120</v>
      </c>
      <c r="B44" s="33"/>
      <c r="C44" s="33"/>
      <c r="D44" s="14"/>
      <c r="E44" s="22" t="s">
        <v>248</v>
      </c>
      <c r="F44" s="23" t="s">
        <v>248</v>
      </c>
      <c r="G44" s="16"/>
    </row>
    <row r="45" spans="1:7" x14ac:dyDescent="0.35">
      <c r="A45" s="13"/>
      <c r="B45" s="33"/>
      <c r="C45" s="33"/>
      <c r="D45" s="14"/>
      <c r="E45" s="15"/>
      <c r="F45" s="16"/>
      <c r="G45" s="16"/>
    </row>
    <row r="46" spans="1:7" x14ac:dyDescent="0.35">
      <c r="A46" s="24" t="s">
        <v>121</v>
      </c>
      <c r="B46" s="35"/>
      <c r="C46" s="35"/>
      <c r="D46" s="25"/>
      <c r="E46" s="19">
        <v>613028.23</v>
      </c>
      <c r="F46" s="20">
        <v>0.96730000000000005</v>
      </c>
      <c r="G46" s="21"/>
    </row>
    <row r="47" spans="1:7" x14ac:dyDescent="0.35">
      <c r="A47" s="13"/>
      <c r="B47" s="33"/>
      <c r="C47" s="33"/>
      <c r="D47" s="14"/>
      <c r="E47" s="15"/>
      <c r="F47" s="16"/>
      <c r="G47" s="16"/>
    </row>
    <row r="48" spans="1:7" x14ac:dyDescent="0.35">
      <c r="A48" s="13"/>
      <c r="B48" s="33"/>
      <c r="C48" s="33"/>
      <c r="D48" s="14"/>
      <c r="E48" s="15"/>
      <c r="F48" s="16"/>
      <c r="G48" s="16"/>
    </row>
    <row r="49" spans="1:7" x14ac:dyDescent="0.35">
      <c r="A49" s="17" t="s">
        <v>262</v>
      </c>
      <c r="B49" s="33"/>
      <c r="C49" s="33"/>
      <c r="D49" s="14"/>
      <c r="E49" s="15"/>
      <c r="F49" s="16"/>
      <c r="G49" s="16"/>
    </row>
    <row r="50" spans="1:7" x14ac:dyDescent="0.35">
      <c r="A50" s="13" t="s">
        <v>263</v>
      </c>
      <c r="B50" s="33"/>
      <c r="C50" s="33"/>
      <c r="D50" s="14"/>
      <c r="E50" s="15">
        <v>932.62</v>
      </c>
      <c r="F50" s="16">
        <v>1.5E-3</v>
      </c>
      <c r="G50" s="16">
        <v>4.9306000000000003E-2</v>
      </c>
    </row>
    <row r="51" spans="1:7" x14ac:dyDescent="0.35">
      <c r="A51" s="17" t="s">
        <v>120</v>
      </c>
      <c r="B51" s="34"/>
      <c r="C51" s="34"/>
      <c r="D51" s="18"/>
      <c r="E51" s="19">
        <v>932.62</v>
      </c>
      <c r="F51" s="20">
        <v>1.5E-3</v>
      </c>
      <c r="G51" s="21"/>
    </row>
    <row r="52" spans="1:7" x14ac:dyDescent="0.35">
      <c r="A52" s="13"/>
      <c r="B52" s="33"/>
      <c r="C52" s="33"/>
      <c r="D52" s="14"/>
      <c r="E52" s="15"/>
      <c r="F52" s="16"/>
      <c r="G52" s="16"/>
    </row>
    <row r="53" spans="1:7" x14ac:dyDescent="0.35">
      <c r="A53" s="24" t="s">
        <v>121</v>
      </c>
      <c r="B53" s="35"/>
      <c r="C53" s="35"/>
      <c r="D53" s="25"/>
      <c r="E53" s="19">
        <v>932.62</v>
      </c>
      <c r="F53" s="20">
        <v>1.5E-3</v>
      </c>
      <c r="G53" s="21"/>
    </row>
    <row r="54" spans="1:7" x14ac:dyDescent="0.35">
      <c r="A54" s="13" t="s">
        <v>264</v>
      </c>
      <c r="B54" s="33"/>
      <c r="C54" s="33"/>
      <c r="D54" s="14"/>
      <c r="E54" s="15">
        <v>19470.969236000001</v>
      </c>
      <c r="F54" s="16">
        <v>3.0720000000000001E-2</v>
      </c>
      <c r="G54" s="16"/>
    </row>
    <row r="55" spans="1:7" x14ac:dyDescent="0.35">
      <c r="A55" s="13" t="s">
        <v>265</v>
      </c>
      <c r="B55" s="33"/>
      <c r="C55" s="33"/>
      <c r="D55" s="14"/>
      <c r="E55" s="15">
        <v>370.90076399999998</v>
      </c>
      <c r="F55" s="16">
        <v>4.8000000000000001E-4</v>
      </c>
      <c r="G55" s="16">
        <v>4.9306000000000003E-2</v>
      </c>
    </row>
    <row r="56" spans="1:7" x14ac:dyDescent="0.35">
      <c r="A56" s="28" t="s">
        <v>266</v>
      </c>
      <c r="B56" s="36"/>
      <c r="C56" s="36"/>
      <c r="D56" s="29"/>
      <c r="E56" s="30">
        <v>633802.72</v>
      </c>
      <c r="F56" s="31">
        <v>1</v>
      </c>
      <c r="G56" s="31"/>
    </row>
    <row r="58" spans="1:7" x14ac:dyDescent="0.35">
      <c r="A58" s="1" t="s">
        <v>268</v>
      </c>
    </row>
    <row r="59" spans="1:7" x14ac:dyDescent="0.35">
      <c r="A59" s="73" t="s">
        <v>3208</v>
      </c>
    </row>
    <row r="61" spans="1:7" x14ac:dyDescent="0.35">
      <c r="A61" s="1" t="s">
        <v>269</v>
      </c>
    </row>
    <row r="62" spans="1:7" ht="29" customHeight="1" x14ac:dyDescent="0.35">
      <c r="A62" s="48" t="s">
        <v>270</v>
      </c>
      <c r="B62" s="3" t="s">
        <v>248</v>
      </c>
    </row>
    <row r="63" spans="1:7" x14ac:dyDescent="0.35">
      <c r="A63" t="s">
        <v>271</v>
      </c>
    </row>
    <row r="64" spans="1:7" x14ac:dyDescent="0.35">
      <c r="A64" t="s">
        <v>1493</v>
      </c>
      <c r="B64" t="s">
        <v>273</v>
      </c>
      <c r="C64" t="s">
        <v>273</v>
      </c>
    </row>
    <row r="65" spans="1:3" x14ac:dyDescent="0.35">
      <c r="B65" s="49">
        <v>46052</v>
      </c>
      <c r="C65" s="49">
        <v>46080</v>
      </c>
    </row>
    <row r="66" spans="1:3" x14ac:dyDescent="0.35">
      <c r="A66" t="s">
        <v>1494</v>
      </c>
      <c r="B66">
        <v>1269.2621999999999</v>
      </c>
      <c r="C66">
        <v>1278.7747999999999</v>
      </c>
    </row>
    <row r="68" spans="1:3" x14ac:dyDescent="0.35">
      <c r="A68" t="s">
        <v>278</v>
      </c>
      <c r="B68" s="3" t="s">
        <v>248</v>
      </c>
    </row>
    <row r="69" spans="1:3" x14ac:dyDescent="0.35">
      <c r="A69" t="s">
        <v>279</v>
      </c>
      <c r="B69" s="3" t="s">
        <v>248</v>
      </c>
    </row>
    <row r="70" spans="1:3" ht="58" customHeight="1" x14ac:dyDescent="0.35">
      <c r="A70" s="48" t="s">
        <v>280</v>
      </c>
      <c r="B70" s="3" t="s">
        <v>248</v>
      </c>
    </row>
    <row r="71" spans="1:3" ht="43.5" customHeight="1" x14ac:dyDescent="0.35">
      <c r="A71" s="48" t="s">
        <v>281</v>
      </c>
      <c r="B71" s="3" t="s">
        <v>248</v>
      </c>
    </row>
    <row r="72" spans="1:3" x14ac:dyDescent="0.35">
      <c r="A72" t="s">
        <v>282</v>
      </c>
      <c r="B72" s="50">
        <f>B87</f>
        <v>6.8719048337729944</v>
      </c>
    </row>
    <row r="73" spans="1:3" ht="72.5" customHeight="1" x14ac:dyDescent="0.35">
      <c r="A73" s="48" t="s">
        <v>284</v>
      </c>
      <c r="B73" s="3" t="s">
        <v>248</v>
      </c>
    </row>
    <row r="74" spans="1:3" x14ac:dyDescent="0.35">
      <c r="B74" s="3"/>
    </row>
    <row r="75" spans="1:3" ht="58" customHeight="1" x14ac:dyDescent="0.35">
      <c r="A75" s="48" t="s">
        <v>285</v>
      </c>
      <c r="B75" s="3" t="s">
        <v>248</v>
      </c>
    </row>
    <row r="76" spans="1:3" ht="58" customHeight="1" x14ac:dyDescent="0.35">
      <c r="A76" s="48" t="s">
        <v>286</v>
      </c>
      <c r="B76">
        <v>221329.69</v>
      </c>
    </row>
    <row r="77" spans="1:3" ht="43.5" customHeight="1" x14ac:dyDescent="0.35">
      <c r="A77" s="48" t="s">
        <v>287</v>
      </c>
      <c r="B77" s="3" t="s">
        <v>248</v>
      </c>
    </row>
    <row r="78" spans="1:3" ht="43.5" customHeight="1" x14ac:dyDescent="0.35">
      <c r="A78" s="48" t="s">
        <v>288</v>
      </c>
      <c r="B78" s="3" t="s">
        <v>248</v>
      </c>
    </row>
    <row r="80" spans="1:3" x14ac:dyDescent="0.35">
      <c r="A80" t="s">
        <v>289</v>
      </c>
    </row>
    <row r="81" spans="1:4" x14ac:dyDescent="0.35">
      <c r="A81" s="52" t="s">
        <v>290</v>
      </c>
      <c r="B81" s="52" t="s">
        <v>3209</v>
      </c>
    </row>
    <row r="82" spans="1:4" x14ac:dyDescent="0.35">
      <c r="A82" s="52" t="s">
        <v>292</v>
      </c>
      <c r="B82" s="52" t="s">
        <v>1496</v>
      </c>
    </row>
    <row r="83" spans="1:4" x14ac:dyDescent="0.35">
      <c r="A83" s="52"/>
      <c r="B83" s="52"/>
    </row>
    <row r="84" spans="1:4" x14ac:dyDescent="0.35">
      <c r="A84" s="52" t="s">
        <v>294</v>
      </c>
      <c r="B84" s="53">
        <v>7.2064606720152646</v>
      </c>
    </row>
    <row r="85" spans="1:4" x14ac:dyDescent="0.35">
      <c r="A85" s="52"/>
      <c r="B85" s="52"/>
    </row>
    <row r="86" spans="1:4" x14ac:dyDescent="0.35">
      <c r="A86" s="52" t="s">
        <v>295</v>
      </c>
      <c r="B86" s="54">
        <v>5.4359000000000002</v>
      </c>
    </row>
    <row r="87" spans="1:4" x14ac:dyDescent="0.35">
      <c r="A87" s="52" t="s">
        <v>296</v>
      </c>
      <c r="B87" s="54">
        <v>6.8719048337729944</v>
      </c>
    </row>
    <row r="88" spans="1:4" x14ac:dyDescent="0.35">
      <c r="A88" s="52"/>
      <c r="B88" s="52"/>
    </row>
    <row r="89" spans="1:4" x14ac:dyDescent="0.35">
      <c r="A89" s="52" t="s">
        <v>297</v>
      </c>
      <c r="B89" s="55">
        <v>46081</v>
      </c>
    </row>
    <row r="91" spans="1:4" ht="70" customHeight="1" x14ac:dyDescent="0.35">
      <c r="A91" s="75" t="s">
        <v>298</v>
      </c>
      <c r="B91" s="75" t="s">
        <v>299</v>
      </c>
      <c r="C91" s="75" t="s">
        <v>300</v>
      </c>
      <c r="D91" s="75" t="s">
        <v>301</v>
      </c>
    </row>
    <row r="92" spans="1:4" ht="70" customHeight="1" x14ac:dyDescent="0.35">
      <c r="A92" s="75" t="s">
        <v>3210</v>
      </c>
      <c r="B92" s="75"/>
      <c r="C92" s="75" t="s">
        <v>350</v>
      </c>
      <c r="D92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81"/>
  <sheetViews>
    <sheetView showGridLines="0" workbookViewId="0">
      <pane ySplit="4" topLeftCell="A43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3211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3212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7" t="s">
        <v>171</v>
      </c>
      <c r="B8" s="33"/>
      <c r="C8" s="33"/>
      <c r="D8" s="14"/>
      <c r="E8" s="15"/>
      <c r="F8" s="16"/>
      <c r="G8" s="16"/>
    </row>
    <row r="9" spans="1:8" x14ac:dyDescent="0.35">
      <c r="A9" s="17" t="s">
        <v>470</v>
      </c>
      <c r="B9" s="33"/>
      <c r="C9" s="33"/>
      <c r="D9" s="14"/>
      <c r="E9" s="15"/>
      <c r="F9" s="16"/>
      <c r="G9" s="16"/>
    </row>
    <row r="10" spans="1:8" x14ac:dyDescent="0.35">
      <c r="A10" s="17" t="s">
        <v>120</v>
      </c>
      <c r="B10" s="33"/>
      <c r="C10" s="33"/>
      <c r="D10" s="14"/>
      <c r="E10" s="22" t="s">
        <v>248</v>
      </c>
      <c r="F10" s="23" t="s">
        <v>248</v>
      </c>
      <c r="G10" s="16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17" t="s">
        <v>235</v>
      </c>
      <c r="B12" s="33"/>
      <c r="C12" s="33"/>
      <c r="D12" s="14"/>
      <c r="E12" s="15"/>
      <c r="F12" s="16"/>
      <c r="G12" s="16"/>
    </row>
    <row r="13" spans="1:8" x14ac:dyDescent="0.35">
      <c r="A13" s="13" t="s">
        <v>236</v>
      </c>
      <c r="B13" s="33" t="s">
        <v>237</v>
      </c>
      <c r="C13" s="33" t="s">
        <v>238</v>
      </c>
      <c r="D13" s="14">
        <v>4825000</v>
      </c>
      <c r="E13" s="15">
        <v>4934.76</v>
      </c>
      <c r="F13" s="16">
        <v>0.52180000000000004</v>
      </c>
      <c r="G13" s="16">
        <v>5.6131E-2</v>
      </c>
    </row>
    <row r="14" spans="1:8" x14ac:dyDescent="0.35">
      <c r="A14" s="17" t="s">
        <v>120</v>
      </c>
      <c r="B14" s="34"/>
      <c r="C14" s="34"/>
      <c r="D14" s="18"/>
      <c r="E14" s="19">
        <v>4934.76</v>
      </c>
      <c r="F14" s="20">
        <v>0.52180000000000004</v>
      </c>
      <c r="G14" s="21"/>
    </row>
    <row r="15" spans="1:8" x14ac:dyDescent="0.35">
      <c r="A15" s="13"/>
      <c r="B15" s="33"/>
      <c r="C15" s="33"/>
      <c r="D15" s="14"/>
      <c r="E15" s="15"/>
      <c r="F15" s="16"/>
      <c r="G15" s="16"/>
    </row>
    <row r="16" spans="1:8" x14ac:dyDescent="0.35">
      <c r="A16" s="17" t="s">
        <v>473</v>
      </c>
      <c r="B16" s="33"/>
      <c r="C16" s="33"/>
      <c r="D16" s="14"/>
      <c r="E16" s="15"/>
      <c r="F16" s="16"/>
      <c r="G16" s="16"/>
    </row>
    <row r="17" spans="1:7" x14ac:dyDescent="0.35">
      <c r="A17" s="13" t="s">
        <v>3213</v>
      </c>
      <c r="B17" s="33" t="s">
        <v>3214</v>
      </c>
      <c r="C17" s="33" t="s">
        <v>238</v>
      </c>
      <c r="D17" s="14">
        <v>1500000</v>
      </c>
      <c r="E17" s="15">
        <v>1516.93</v>
      </c>
      <c r="F17" s="16">
        <v>0.16039999999999999</v>
      </c>
      <c r="G17" s="16">
        <v>5.8687000000000003E-2</v>
      </c>
    </row>
    <row r="18" spans="1:7" x14ac:dyDescent="0.35">
      <c r="A18" s="13" t="s">
        <v>3215</v>
      </c>
      <c r="B18" s="33" t="s">
        <v>3216</v>
      </c>
      <c r="C18" s="33" t="s">
        <v>238</v>
      </c>
      <c r="D18" s="14">
        <v>1000000</v>
      </c>
      <c r="E18" s="15">
        <v>1017.48</v>
      </c>
      <c r="F18" s="16">
        <v>0.1076</v>
      </c>
      <c r="G18" s="16">
        <v>5.9714999999999997E-2</v>
      </c>
    </row>
    <row r="19" spans="1:7" x14ac:dyDescent="0.35">
      <c r="A19" s="13" t="s">
        <v>3217</v>
      </c>
      <c r="B19" s="33" t="s">
        <v>3218</v>
      </c>
      <c r="C19" s="33" t="s">
        <v>238</v>
      </c>
      <c r="D19" s="14">
        <v>500000</v>
      </c>
      <c r="E19" s="15">
        <v>509.26</v>
      </c>
      <c r="F19" s="16">
        <v>5.3800000000000001E-2</v>
      </c>
      <c r="G19" s="16">
        <v>6.0128000000000001E-2</v>
      </c>
    </row>
    <row r="20" spans="1:7" x14ac:dyDescent="0.35">
      <c r="A20" s="13" t="s">
        <v>3219</v>
      </c>
      <c r="B20" s="33" t="s">
        <v>3220</v>
      </c>
      <c r="C20" s="33" t="s">
        <v>238</v>
      </c>
      <c r="D20" s="14">
        <v>500000</v>
      </c>
      <c r="E20" s="15">
        <v>509.21</v>
      </c>
      <c r="F20" s="16">
        <v>5.3800000000000001E-2</v>
      </c>
      <c r="G20" s="16">
        <v>6.0128000000000001E-2</v>
      </c>
    </row>
    <row r="21" spans="1:7" x14ac:dyDescent="0.35">
      <c r="A21" s="13" t="s">
        <v>3221</v>
      </c>
      <c r="B21" s="33" t="s">
        <v>3222</v>
      </c>
      <c r="C21" s="33" t="s">
        <v>238</v>
      </c>
      <c r="D21" s="14">
        <v>500000</v>
      </c>
      <c r="E21" s="15">
        <v>508.88</v>
      </c>
      <c r="F21" s="16">
        <v>5.3800000000000001E-2</v>
      </c>
      <c r="G21" s="16">
        <v>6.0802000000000002E-2</v>
      </c>
    </row>
    <row r="22" spans="1:7" x14ac:dyDescent="0.35">
      <c r="A22" s="13" t="s">
        <v>3223</v>
      </c>
      <c r="B22" s="33" t="s">
        <v>3224</v>
      </c>
      <c r="C22" s="33" t="s">
        <v>238</v>
      </c>
      <c r="D22" s="14">
        <v>200000</v>
      </c>
      <c r="E22" s="15">
        <v>203.55</v>
      </c>
      <c r="F22" s="16">
        <v>2.1499999999999998E-2</v>
      </c>
      <c r="G22" s="16">
        <v>6.0802000000000002E-2</v>
      </c>
    </row>
    <row r="23" spans="1:7" x14ac:dyDescent="0.35">
      <c r="A23" s="17" t="s">
        <v>120</v>
      </c>
      <c r="B23" s="34"/>
      <c r="C23" s="34"/>
      <c r="D23" s="18"/>
      <c r="E23" s="19">
        <v>4265.3100000000004</v>
      </c>
      <c r="F23" s="20">
        <v>0.45090000000000002</v>
      </c>
      <c r="G23" s="21"/>
    </row>
    <row r="24" spans="1:7" x14ac:dyDescent="0.35">
      <c r="A24" s="13"/>
      <c r="B24" s="33"/>
      <c r="C24" s="33"/>
      <c r="D24" s="14"/>
      <c r="E24" s="15"/>
      <c r="F24" s="16"/>
      <c r="G24" s="16"/>
    </row>
    <row r="25" spans="1:7" x14ac:dyDescent="0.35">
      <c r="A25" s="13"/>
      <c r="B25" s="33"/>
      <c r="C25" s="33"/>
      <c r="D25" s="14"/>
      <c r="E25" s="15"/>
      <c r="F25" s="16"/>
      <c r="G25" s="16"/>
    </row>
    <row r="26" spans="1:7" x14ac:dyDescent="0.35">
      <c r="A26" s="17" t="s">
        <v>247</v>
      </c>
      <c r="B26" s="33"/>
      <c r="C26" s="33"/>
      <c r="D26" s="14"/>
      <c r="E26" s="15"/>
      <c r="F26" s="16"/>
      <c r="G26" s="16"/>
    </row>
    <row r="27" spans="1:7" x14ac:dyDescent="0.35">
      <c r="A27" s="17" t="s">
        <v>120</v>
      </c>
      <c r="B27" s="33"/>
      <c r="C27" s="33"/>
      <c r="D27" s="14"/>
      <c r="E27" s="22" t="s">
        <v>248</v>
      </c>
      <c r="F27" s="23" t="s">
        <v>248</v>
      </c>
      <c r="G27" s="16"/>
    </row>
    <row r="28" spans="1:7" x14ac:dyDescent="0.35">
      <c r="A28" s="13"/>
      <c r="B28" s="33"/>
      <c r="C28" s="33"/>
      <c r="D28" s="14"/>
      <c r="E28" s="15"/>
      <c r="F28" s="16"/>
      <c r="G28" s="16"/>
    </row>
    <row r="29" spans="1:7" x14ac:dyDescent="0.35">
      <c r="A29" s="17" t="s">
        <v>249</v>
      </c>
      <c r="B29" s="33"/>
      <c r="C29" s="33"/>
      <c r="D29" s="14"/>
      <c r="E29" s="15"/>
      <c r="F29" s="16"/>
      <c r="G29" s="16"/>
    </row>
    <row r="30" spans="1:7" x14ac:dyDescent="0.35">
      <c r="A30" s="17" t="s">
        <v>120</v>
      </c>
      <c r="B30" s="33"/>
      <c r="C30" s="33"/>
      <c r="D30" s="14"/>
      <c r="E30" s="22" t="s">
        <v>248</v>
      </c>
      <c r="F30" s="23" t="s">
        <v>248</v>
      </c>
      <c r="G30" s="16"/>
    </row>
    <row r="31" spans="1:7" x14ac:dyDescent="0.35">
      <c r="A31" s="13"/>
      <c r="B31" s="33"/>
      <c r="C31" s="33"/>
      <c r="D31" s="14"/>
      <c r="E31" s="15"/>
      <c r="F31" s="16"/>
      <c r="G31" s="16"/>
    </row>
    <row r="32" spans="1:7" x14ac:dyDescent="0.35">
      <c r="A32" s="24" t="s">
        <v>121</v>
      </c>
      <c r="B32" s="35"/>
      <c r="C32" s="35"/>
      <c r="D32" s="25"/>
      <c r="E32" s="19">
        <v>9200.07</v>
      </c>
      <c r="F32" s="20">
        <v>0.97270000000000001</v>
      </c>
      <c r="G32" s="21"/>
    </row>
    <row r="33" spans="1:7" x14ac:dyDescent="0.35">
      <c r="A33" s="13"/>
      <c r="B33" s="33"/>
      <c r="C33" s="33"/>
      <c r="D33" s="14"/>
      <c r="E33" s="15"/>
      <c r="F33" s="16"/>
      <c r="G33" s="16"/>
    </row>
    <row r="34" spans="1:7" x14ac:dyDescent="0.35">
      <c r="A34" s="13"/>
      <c r="B34" s="33"/>
      <c r="C34" s="33"/>
      <c r="D34" s="14"/>
      <c r="E34" s="15"/>
      <c r="F34" s="16"/>
      <c r="G34" s="16"/>
    </row>
    <row r="35" spans="1:7" x14ac:dyDescent="0.35">
      <c r="A35" s="17" t="s">
        <v>262</v>
      </c>
      <c r="B35" s="33"/>
      <c r="C35" s="33"/>
      <c r="D35" s="14"/>
      <c r="E35" s="15"/>
      <c r="F35" s="16"/>
      <c r="G35" s="16"/>
    </row>
    <row r="36" spans="1:7" x14ac:dyDescent="0.35">
      <c r="A36" s="13" t="s">
        <v>263</v>
      </c>
      <c r="B36" s="33"/>
      <c r="C36" s="33"/>
      <c r="D36" s="14"/>
      <c r="E36" s="15">
        <v>99.96</v>
      </c>
      <c r="F36" s="16">
        <v>1.06E-2</v>
      </c>
      <c r="G36" s="16">
        <v>4.9306000000000003E-2</v>
      </c>
    </row>
    <row r="37" spans="1:7" x14ac:dyDescent="0.35">
      <c r="A37" s="17" t="s">
        <v>120</v>
      </c>
      <c r="B37" s="34"/>
      <c r="C37" s="34"/>
      <c r="D37" s="18"/>
      <c r="E37" s="19">
        <v>99.96</v>
      </c>
      <c r="F37" s="20">
        <v>1.06E-2</v>
      </c>
      <c r="G37" s="21"/>
    </row>
    <row r="38" spans="1:7" x14ac:dyDescent="0.35">
      <c r="A38" s="13"/>
      <c r="B38" s="33"/>
      <c r="C38" s="33"/>
      <c r="D38" s="14"/>
      <c r="E38" s="15"/>
      <c r="F38" s="16"/>
      <c r="G38" s="16"/>
    </row>
    <row r="39" spans="1:7" x14ac:dyDescent="0.35">
      <c r="A39" s="24" t="s">
        <v>121</v>
      </c>
      <c r="B39" s="35"/>
      <c r="C39" s="35"/>
      <c r="D39" s="25"/>
      <c r="E39" s="19">
        <v>99.96</v>
      </c>
      <c r="F39" s="20">
        <v>1.06E-2</v>
      </c>
      <c r="G39" s="21"/>
    </row>
    <row r="40" spans="1:7" x14ac:dyDescent="0.35">
      <c r="A40" s="13" t="s">
        <v>264</v>
      </c>
      <c r="B40" s="33"/>
      <c r="C40" s="33"/>
      <c r="D40" s="14"/>
      <c r="E40" s="15">
        <v>160.02435320000001</v>
      </c>
      <c r="F40" s="16">
        <v>1.6919E-2</v>
      </c>
      <c r="G40" s="16"/>
    </row>
    <row r="41" spans="1:7" x14ac:dyDescent="0.35">
      <c r="A41" s="13" t="s">
        <v>265</v>
      </c>
      <c r="B41" s="33"/>
      <c r="C41" s="33"/>
      <c r="D41" s="14"/>
      <c r="E41" s="26">
        <v>-2.0943532</v>
      </c>
      <c r="F41" s="27">
        <v>-2.1900000000000001E-4</v>
      </c>
      <c r="G41" s="16">
        <v>4.9306000000000003E-2</v>
      </c>
    </row>
    <row r="42" spans="1:7" x14ac:dyDescent="0.35">
      <c r="A42" s="28" t="s">
        <v>266</v>
      </c>
      <c r="B42" s="36"/>
      <c r="C42" s="36"/>
      <c r="D42" s="29"/>
      <c r="E42" s="30">
        <v>9457.9599999999991</v>
      </c>
      <c r="F42" s="31">
        <v>1</v>
      </c>
      <c r="G42" s="31"/>
    </row>
    <row r="44" spans="1:7" x14ac:dyDescent="0.35">
      <c r="A44" s="1" t="s">
        <v>268</v>
      </c>
    </row>
    <row r="45" spans="1:7" x14ac:dyDescent="0.35">
      <c r="A45" s="73" t="s">
        <v>3225</v>
      </c>
    </row>
    <row r="47" spans="1:7" x14ac:dyDescent="0.35">
      <c r="A47" s="1" t="s">
        <v>269</v>
      </c>
    </row>
    <row r="48" spans="1:7" x14ac:dyDescent="0.35">
      <c r="A48" s="48" t="s">
        <v>270</v>
      </c>
      <c r="B48" s="3" t="s">
        <v>248</v>
      </c>
    </row>
    <row r="49" spans="1:3" x14ac:dyDescent="0.35">
      <c r="A49" t="s">
        <v>271</v>
      </c>
    </row>
    <row r="50" spans="1:3" x14ac:dyDescent="0.35">
      <c r="A50" t="s">
        <v>272</v>
      </c>
      <c r="B50" t="s">
        <v>273</v>
      </c>
      <c r="C50" t="s">
        <v>273</v>
      </c>
    </row>
    <row r="51" spans="1:3" x14ac:dyDescent="0.35">
      <c r="B51" s="49">
        <v>46052</v>
      </c>
      <c r="C51" s="49">
        <v>46080</v>
      </c>
    </row>
    <row r="52" spans="1:3" x14ac:dyDescent="0.35">
      <c r="A52" t="s">
        <v>274</v>
      </c>
      <c r="B52">
        <v>12.816700000000001</v>
      </c>
      <c r="C52">
        <v>12.8935</v>
      </c>
    </row>
    <row r="53" spans="1:3" x14ac:dyDescent="0.35">
      <c r="A53" t="s">
        <v>275</v>
      </c>
      <c r="B53">
        <v>12.8162</v>
      </c>
      <c r="C53">
        <v>12.892899999999999</v>
      </c>
    </row>
    <row r="54" spans="1:3" x14ac:dyDescent="0.35">
      <c r="A54" t="s">
        <v>276</v>
      </c>
      <c r="B54">
        <v>12.713699999999999</v>
      </c>
      <c r="C54">
        <v>12.7874</v>
      </c>
    </row>
    <row r="55" spans="1:3" x14ac:dyDescent="0.35">
      <c r="A55" t="s">
        <v>277</v>
      </c>
      <c r="B55">
        <v>12.7142</v>
      </c>
      <c r="C55">
        <v>12.7879</v>
      </c>
    </row>
    <row r="57" spans="1:3" x14ac:dyDescent="0.35">
      <c r="A57" t="s">
        <v>278</v>
      </c>
      <c r="B57" s="3" t="s">
        <v>248</v>
      </c>
    </row>
    <row r="58" spans="1:3" x14ac:dyDescent="0.35">
      <c r="A58" t="s">
        <v>279</v>
      </c>
      <c r="B58" s="3" t="s">
        <v>248</v>
      </c>
    </row>
    <row r="59" spans="1:3" ht="29" customHeight="1" x14ac:dyDescent="0.35">
      <c r="A59" s="48" t="s">
        <v>280</v>
      </c>
      <c r="B59" s="3" t="s">
        <v>248</v>
      </c>
    </row>
    <row r="60" spans="1:3" ht="29" customHeight="1" x14ac:dyDescent="0.35">
      <c r="A60" s="48" t="s">
        <v>281</v>
      </c>
      <c r="B60" s="3" t="s">
        <v>248</v>
      </c>
    </row>
    <row r="61" spans="1:3" x14ac:dyDescent="0.35">
      <c r="A61" t="s">
        <v>282</v>
      </c>
      <c r="B61" s="50">
        <f>B76</f>
        <v>1.169314469945697</v>
      </c>
    </row>
    <row r="62" spans="1:3" ht="43.5" customHeight="1" x14ac:dyDescent="0.35">
      <c r="A62" s="48" t="s">
        <v>284</v>
      </c>
      <c r="B62" s="3" t="s">
        <v>248</v>
      </c>
    </row>
    <row r="63" spans="1:3" x14ac:dyDescent="0.35">
      <c r="B63" s="3"/>
    </row>
    <row r="64" spans="1:3" ht="29" customHeight="1" x14ac:dyDescent="0.35">
      <c r="A64" s="48" t="s">
        <v>285</v>
      </c>
      <c r="B64" s="3" t="s">
        <v>248</v>
      </c>
    </row>
    <row r="65" spans="1:4" ht="29" customHeight="1" x14ac:dyDescent="0.35">
      <c r="A65" s="48" t="s">
        <v>286</v>
      </c>
      <c r="B65" t="s">
        <v>248</v>
      </c>
    </row>
    <row r="66" spans="1:4" ht="29" customHeight="1" x14ac:dyDescent="0.35">
      <c r="A66" s="48" t="s">
        <v>287</v>
      </c>
      <c r="B66" s="3" t="s">
        <v>248</v>
      </c>
    </row>
    <row r="67" spans="1:4" ht="29" customHeight="1" x14ac:dyDescent="0.35">
      <c r="A67" s="48" t="s">
        <v>288</v>
      </c>
      <c r="B67" s="3" t="s">
        <v>248</v>
      </c>
    </row>
    <row r="69" spans="1:4" x14ac:dyDescent="0.35">
      <c r="A69" t="s">
        <v>289</v>
      </c>
    </row>
    <row r="70" spans="1:4" ht="58" customHeight="1" x14ac:dyDescent="0.35">
      <c r="A70" s="52" t="s">
        <v>290</v>
      </c>
      <c r="B70" s="56" t="s">
        <v>3226</v>
      </c>
    </row>
    <row r="71" spans="1:4" ht="43.5" customHeight="1" x14ac:dyDescent="0.35">
      <c r="A71" s="52" t="s">
        <v>292</v>
      </c>
      <c r="B71" s="56" t="s">
        <v>3227</v>
      </c>
    </row>
    <row r="72" spans="1:4" x14ac:dyDescent="0.35">
      <c r="A72" s="52"/>
      <c r="B72" s="52"/>
    </row>
    <row r="73" spans="1:4" x14ac:dyDescent="0.35">
      <c r="A73" s="52" t="s">
        <v>294</v>
      </c>
      <c r="B73" s="53">
        <v>5.7672328793667456</v>
      </c>
    </row>
    <row r="74" spans="1:4" x14ac:dyDescent="0.35">
      <c r="A74" s="52"/>
      <c r="B74" s="52"/>
    </row>
    <row r="75" spans="1:4" x14ac:dyDescent="0.35">
      <c r="A75" s="52" t="s">
        <v>295</v>
      </c>
      <c r="B75" s="54">
        <v>1.1216999999999999</v>
      </c>
    </row>
    <row r="76" spans="1:4" x14ac:dyDescent="0.35">
      <c r="A76" s="52" t="s">
        <v>296</v>
      </c>
      <c r="B76" s="54">
        <v>1.169314469945697</v>
      </c>
    </row>
    <row r="77" spans="1:4" x14ac:dyDescent="0.35">
      <c r="A77" s="52"/>
      <c r="B77" s="52"/>
    </row>
    <row r="78" spans="1:4" x14ac:dyDescent="0.35">
      <c r="A78" s="52" t="s">
        <v>297</v>
      </c>
      <c r="B78" s="55">
        <v>46081</v>
      </c>
    </row>
    <row r="80" spans="1:4" ht="70" customHeight="1" x14ac:dyDescent="0.35">
      <c r="A80" s="75" t="s">
        <v>298</v>
      </c>
      <c r="B80" s="75" t="s">
        <v>299</v>
      </c>
      <c r="C80" s="75" t="s">
        <v>300</v>
      </c>
      <c r="D80" s="75" t="s">
        <v>301</v>
      </c>
    </row>
    <row r="81" spans="1:4" ht="70" customHeight="1" x14ac:dyDescent="0.35">
      <c r="A81" s="75" t="s">
        <v>3228</v>
      </c>
      <c r="B81" s="75"/>
      <c r="C81" s="75" t="s">
        <v>428</v>
      </c>
      <c r="D81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showGridLines="0" workbookViewId="0">
      <pane ySplit="4" topLeftCell="A8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3229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3230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3"/>
      <c r="B9" s="33"/>
      <c r="C9" s="33"/>
      <c r="D9" s="14"/>
      <c r="E9" s="15"/>
      <c r="F9" s="16"/>
      <c r="G9" s="16"/>
    </row>
    <row r="10" spans="1:8" x14ac:dyDescent="0.35">
      <c r="A10" s="17" t="s">
        <v>262</v>
      </c>
      <c r="B10" s="33"/>
      <c r="C10" s="33"/>
      <c r="D10" s="14"/>
      <c r="E10" s="15"/>
      <c r="F10" s="16"/>
      <c r="G10" s="16"/>
    </row>
    <row r="11" spans="1:8" x14ac:dyDescent="0.35">
      <c r="A11" s="13" t="s">
        <v>263</v>
      </c>
      <c r="B11" s="33"/>
      <c r="C11" s="33"/>
      <c r="D11" s="14"/>
      <c r="E11" s="15">
        <v>3623.53</v>
      </c>
      <c r="F11" s="16">
        <v>0.9929</v>
      </c>
      <c r="G11" s="16">
        <v>4.9306000000000003E-2</v>
      </c>
    </row>
    <row r="12" spans="1:8" x14ac:dyDescent="0.35">
      <c r="A12" s="17" t="s">
        <v>120</v>
      </c>
      <c r="B12" s="34"/>
      <c r="C12" s="34"/>
      <c r="D12" s="18"/>
      <c r="E12" s="19">
        <v>3623.53</v>
      </c>
      <c r="F12" s="20">
        <v>0.9929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24" t="s">
        <v>121</v>
      </c>
      <c r="B14" s="35"/>
      <c r="C14" s="35"/>
      <c r="D14" s="25"/>
      <c r="E14" s="19">
        <v>3623.53</v>
      </c>
      <c r="F14" s="20">
        <v>0.9929</v>
      </c>
      <c r="G14" s="21"/>
    </row>
    <row r="15" spans="1:8" x14ac:dyDescent="0.35">
      <c r="A15" s="13" t="s">
        <v>264</v>
      </c>
      <c r="B15" s="33"/>
      <c r="C15" s="33"/>
      <c r="D15" s="14"/>
      <c r="E15" s="15">
        <v>0.97896899999999998</v>
      </c>
      <c r="F15" s="16">
        <v>2.6800000000000001E-4</v>
      </c>
      <c r="G15" s="16"/>
    </row>
    <row r="16" spans="1:8" x14ac:dyDescent="0.35">
      <c r="A16" s="13" t="s">
        <v>265</v>
      </c>
      <c r="B16" s="33"/>
      <c r="C16" s="33"/>
      <c r="D16" s="14"/>
      <c r="E16" s="15">
        <v>25.091031000000001</v>
      </c>
      <c r="F16" s="16">
        <v>6.8320000000000004E-3</v>
      </c>
      <c r="G16" s="16">
        <v>4.9305000000000002E-2</v>
      </c>
    </row>
    <row r="17" spans="1:7" x14ac:dyDescent="0.35">
      <c r="A17" s="28" t="s">
        <v>266</v>
      </c>
      <c r="B17" s="36"/>
      <c r="C17" s="36"/>
      <c r="D17" s="29"/>
      <c r="E17" s="30">
        <v>3649.6</v>
      </c>
      <c r="F17" s="31">
        <v>1</v>
      </c>
      <c r="G17" s="31"/>
    </row>
    <row r="19" spans="1:7" x14ac:dyDescent="0.35">
      <c r="A19" s="73" t="s">
        <v>3231</v>
      </c>
    </row>
    <row r="22" spans="1:7" x14ac:dyDescent="0.35">
      <c r="A22" s="1" t="s">
        <v>269</v>
      </c>
    </row>
    <row r="23" spans="1:7" x14ac:dyDescent="0.35">
      <c r="A23" s="48" t="s">
        <v>270</v>
      </c>
      <c r="B23" s="3" t="s">
        <v>248</v>
      </c>
    </row>
    <row r="24" spans="1:7" x14ac:dyDescent="0.35">
      <c r="A24" t="s">
        <v>271</v>
      </c>
    </row>
    <row r="25" spans="1:7" x14ac:dyDescent="0.35">
      <c r="A25" t="s">
        <v>1493</v>
      </c>
      <c r="B25" t="s">
        <v>273</v>
      </c>
      <c r="C25" t="s">
        <v>273</v>
      </c>
    </row>
    <row r="26" spans="1:7" x14ac:dyDescent="0.35">
      <c r="B26" s="49">
        <v>46053</v>
      </c>
      <c r="C26" s="49">
        <v>46081</v>
      </c>
    </row>
    <row r="27" spans="1:7" x14ac:dyDescent="0.35">
      <c r="A27" t="s">
        <v>276</v>
      </c>
      <c r="B27">
        <v>1016.8366</v>
      </c>
      <c r="C27">
        <v>1020.3489</v>
      </c>
    </row>
    <row r="29" spans="1:7" x14ac:dyDescent="0.35">
      <c r="A29" t="s">
        <v>278</v>
      </c>
      <c r="B29" s="3" t="s">
        <v>248</v>
      </c>
    </row>
    <row r="30" spans="1:7" x14ac:dyDescent="0.35">
      <c r="A30" t="s">
        <v>279</v>
      </c>
      <c r="B30" s="3" t="s">
        <v>248</v>
      </c>
    </row>
    <row r="31" spans="1:7" ht="29" customHeight="1" x14ac:dyDescent="0.35">
      <c r="A31" s="48" t="s">
        <v>280</v>
      </c>
      <c r="B31" s="3" t="s">
        <v>248</v>
      </c>
    </row>
    <row r="32" spans="1:7" ht="29" customHeight="1" x14ac:dyDescent="0.35">
      <c r="A32" s="48" t="s">
        <v>281</v>
      </c>
      <c r="B32" s="3" t="s">
        <v>248</v>
      </c>
    </row>
    <row r="33" spans="1:2" x14ac:dyDescent="0.35">
      <c r="A33" t="s">
        <v>282</v>
      </c>
      <c r="B33" s="50">
        <f>B47</f>
        <v>2.7585637675779759E-3</v>
      </c>
    </row>
    <row r="34" spans="1:2" ht="43.5" customHeight="1" x14ac:dyDescent="0.35">
      <c r="A34" s="48" t="s">
        <v>284</v>
      </c>
      <c r="B34" s="3" t="s">
        <v>248</v>
      </c>
    </row>
    <row r="35" spans="1:2" ht="29" customHeight="1" x14ac:dyDescent="0.35">
      <c r="A35" s="48" t="s">
        <v>285</v>
      </c>
      <c r="B35" s="3" t="s">
        <v>248</v>
      </c>
    </row>
    <row r="36" spans="1:2" ht="29" customHeight="1" x14ac:dyDescent="0.35">
      <c r="A36" s="48" t="s">
        <v>286</v>
      </c>
      <c r="B36" t="s">
        <v>248</v>
      </c>
    </row>
    <row r="37" spans="1:2" ht="29" customHeight="1" x14ac:dyDescent="0.35">
      <c r="A37" s="48" t="s">
        <v>287</v>
      </c>
      <c r="B37" s="3" t="s">
        <v>248</v>
      </c>
    </row>
    <row r="38" spans="1:2" ht="29" customHeight="1" x14ac:dyDescent="0.35">
      <c r="A38" s="48" t="s">
        <v>288</v>
      </c>
      <c r="B38" s="3" t="s">
        <v>248</v>
      </c>
    </row>
    <row r="40" spans="1:2" x14ac:dyDescent="0.35">
      <c r="A40" t="s">
        <v>289</v>
      </c>
    </row>
    <row r="41" spans="1:2" ht="43.5" customHeight="1" x14ac:dyDescent="0.35">
      <c r="A41" s="52" t="s">
        <v>290</v>
      </c>
      <c r="B41" s="56" t="s">
        <v>3232</v>
      </c>
    </row>
    <row r="42" spans="1:2" ht="29" customHeight="1" x14ac:dyDescent="0.35">
      <c r="A42" s="52" t="s">
        <v>292</v>
      </c>
      <c r="B42" s="56" t="s">
        <v>430</v>
      </c>
    </row>
    <row r="43" spans="1:2" x14ac:dyDescent="0.35">
      <c r="A43" s="52"/>
      <c r="B43" s="52"/>
    </row>
    <row r="44" spans="1:2" x14ac:dyDescent="0.35">
      <c r="A44" s="52" t="s">
        <v>294</v>
      </c>
      <c r="B44" s="53">
        <v>4.9304180471388142</v>
      </c>
    </row>
    <row r="45" spans="1:2" x14ac:dyDescent="0.35">
      <c r="A45" s="52"/>
      <c r="B45" s="52"/>
    </row>
    <row r="46" spans="1:2" x14ac:dyDescent="0.35">
      <c r="A46" s="52" t="s">
        <v>295</v>
      </c>
      <c r="B46" s="54">
        <v>5.4999999999999997E-3</v>
      </c>
    </row>
    <row r="47" spans="1:2" x14ac:dyDescent="0.35">
      <c r="A47" s="52" t="s">
        <v>296</v>
      </c>
      <c r="B47" s="54">
        <v>2.7585637675779759E-3</v>
      </c>
    </row>
    <row r="48" spans="1:2" x14ac:dyDescent="0.35">
      <c r="A48" s="52"/>
      <c r="B48" s="52"/>
    </row>
    <row r="49" spans="1:4" x14ac:dyDescent="0.35">
      <c r="A49" s="52" t="s">
        <v>297</v>
      </c>
      <c r="B49" s="55">
        <v>46081</v>
      </c>
    </row>
    <row r="51" spans="1:4" ht="70" customHeight="1" x14ac:dyDescent="0.35">
      <c r="A51" s="75" t="s">
        <v>298</v>
      </c>
      <c r="B51" s="75" t="s">
        <v>299</v>
      </c>
      <c r="C51" s="75" t="s">
        <v>300</v>
      </c>
      <c r="D51" s="75" t="s">
        <v>301</v>
      </c>
    </row>
    <row r="52" spans="1:4" ht="70" customHeight="1" x14ac:dyDescent="0.35">
      <c r="A52" s="75" t="s">
        <v>3233</v>
      </c>
      <c r="B52" s="75"/>
      <c r="C52" s="75" t="s">
        <v>430</v>
      </c>
      <c r="D52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122"/>
  <sheetViews>
    <sheetView showGridLines="0" workbookViewId="0">
      <pane ySplit="4" topLeftCell="A81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3234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3235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171</v>
      </c>
      <c r="B9" s="33"/>
      <c r="C9" s="33"/>
      <c r="D9" s="14"/>
      <c r="E9" s="15"/>
      <c r="F9" s="16"/>
      <c r="G9" s="16"/>
    </row>
    <row r="10" spans="1:8" x14ac:dyDescent="0.35">
      <c r="A10" s="17" t="s">
        <v>172</v>
      </c>
      <c r="B10" s="33"/>
      <c r="C10" s="33"/>
      <c r="D10" s="14"/>
      <c r="E10" s="15"/>
      <c r="F10" s="16"/>
      <c r="G10" s="16"/>
    </row>
    <row r="11" spans="1:8" x14ac:dyDescent="0.35">
      <c r="A11" s="13" t="s">
        <v>3236</v>
      </c>
      <c r="B11" s="33" t="s">
        <v>3237</v>
      </c>
      <c r="C11" s="33" t="s">
        <v>175</v>
      </c>
      <c r="D11" s="14">
        <v>50500000</v>
      </c>
      <c r="E11" s="15">
        <v>50520.15</v>
      </c>
      <c r="F11" s="16">
        <v>8.2199999999999995E-2</v>
      </c>
      <c r="G11" s="16">
        <v>6.0048999999999998E-2</v>
      </c>
    </row>
    <row r="12" spans="1:8" x14ac:dyDescent="0.35">
      <c r="A12" s="13" t="s">
        <v>3238</v>
      </c>
      <c r="B12" s="33" t="s">
        <v>3239</v>
      </c>
      <c r="C12" s="33" t="s">
        <v>175</v>
      </c>
      <c r="D12" s="14">
        <v>42500000</v>
      </c>
      <c r="E12" s="15">
        <v>42524.480000000003</v>
      </c>
      <c r="F12" s="16">
        <v>6.9199999999999998E-2</v>
      </c>
      <c r="G12" s="16">
        <v>5.9699000000000002E-2</v>
      </c>
    </row>
    <row r="13" spans="1:8" x14ac:dyDescent="0.35">
      <c r="A13" s="13" t="s">
        <v>3240</v>
      </c>
      <c r="B13" s="33" t="s">
        <v>3241</v>
      </c>
      <c r="C13" s="33" t="s">
        <v>182</v>
      </c>
      <c r="D13" s="14">
        <v>40000000</v>
      </c>
      <c r="E13" s="15">
        <v>40008.36</v>
      </c>
      <c r="F13" s="16">
        <v>6.5100000000000005E-2</v>
      </c>
      <c r="G13" s="16">
        <v>6.0683000000000001E-2</v>
      </c>
    </row>
    <row r="14" spans="1:8" x14ac:dyDescent="0.35">
      <c r="A14" s="13" t="s">
        <v>3242</v>
      </c>
      <c r="B14" s="33" t="s">
        <v>3243</v>
      </c>
      <c r="C14" s="33" t="s">
        <v>175</v>
      </c>
      <c r="D14" s="14">
        <v>31300000</v>
      </c>
      <c r="E14" s="15">
        <v>31291.83</v>
      </c>
      <c r="F14" s="16">
        <v>5.0900000000000001E-2</v>
      </c>
      <c r="G14" s="16">
        <v>7.0999000000000007E-2</v>
      </c>
    </row>
    <row r="15" spans="1:8" x14ac:dyDescent="0.35">
      <c r="A15" s="13" t="s">
        <v>3244</v>
      </c>
      <c r="B15" s="33" t="s">
        <v>3245</v>
      </c>
      <c r="C15" s="33" t="s">
        <v>175</v>
      </c>
      <c r="D15" s="14">
        <v>30000000</v>
      </c>
      <c r="E15" s="15">
        <v>29995.02</v>
      </c>
      <c r="F15" s="16">
        <v>4.8800000000000003E-2</v>
      </c>
      <c r="G15" s="16">
        <v>7.1850999999999998E-2</v>
      </c>
    </row>
    <row r="16" spans="1:8" x14ac:dyDescent="0.35">
      <c r="A16" s="13" t="s">
        <v>3246</v>
      </c>
      <c r="B16" s="33" t="s">
        <v>3247</v>
      </c>
      <c r="C16" s="33" t="s">
        <v>175</v>
      </c>
      <c r="D16" s="14">
        <v>27500000</v>
      </c>
      <c r="E16" s="15">
        <v>27510.7</v>
      </c>
      <c r="F16" s="16">
        <v>4.4699999999999997E-2</v>
      </c>
      <c r="G16" s="16">
        <v>6.9949999999999998E-2</v>
      </c>
    </row>
    <row r="17" spans="1:7" x14ac:dyDescent="0.35">
      <c r="A17" s="13" t="s">
        <v>3248</v>
      </c>
      <c r="B17" s="33" t="s">
        <v>3249</v>
      </c>
      <c r="C17" s="33" t="s">
        <v>175</v>
      </c>
      <c r="D17" s="14">
        <v>24000000</v>
      </c>
      <c r="E17" s="15">
        <v>24004.3</v>
      </c>
      <c r="F17" s="16">
        <v>3.9E-2</v>
      </c>
      <c r="G17" s="16">
        <v>7.0498000000000005E-2</v>
      </c>
    </row>
    <row r="18" spans="1:7" x14ac:dyDescent="0.35">
      <c r="A18" s="13" t="s">
        <v>3250</v>
      </c>
      <c r="B18" s="33" t="s">
        <v>3251</v>
      </c>
      <c r="C18" s="33" t="s">
        <v>175</v>
      </c>
      <c r="D18" s="14">
        <v>9000000</v>
      </c>
      <c r="E18" s="15">
        <v>9003.2099999999991</v>
      </c>
      <c r="F18" s="16">
        <v>1.46E-2</v>
      </c>
      <c r="G18" s="16">
        <v>7.2550000000000003E-2</v>
      </c>
    </row>
    <row r="19" spans="1:7" x14ac:dyDescent="0.35">
      <c r="A19" s="13" t="s">
        <v>3252</v>
      </c>
      <c r="B19" s="33" t="s">
        <v>3253</v>
      </c>
      <c r="C19" s="33" t="s">
        <v>175</v>
      </c>
      <c r="D19" s="14">
        <v>6000000</v>
      </c>
      <c r="E19" s="15">
        <v>6013.58</v>
      </c>
      <c r="F19" s="16">
        <v>9.7999999999999997E-3</v>
      </c>
      <c r="G19" s="16">
        <v>5.9250999999999998E-2</v>
      </c>
    </row>
    <row r="20" spans="1:7" x14ac:dyDescent="0.35">
      <c r="A20" s="13" t="s">
        <v>3254</v>
      </c>
      <c r="B20" s="33" t="s">
        <v>3255</v>
      </c>
      <c r="C20" s="33" t="s">
        <v>446</v>
      </c>
      <c r="D20" s="14">
        <v>4000000</v>
      </c>
      <c r="E20" s="15">
        <v>4000.95</v>
      </c>
      <c r="F20" s="16">
        <v>6.4999999999999997E-3</v>
      </c>
      <c r="G20" s="16">
        <v>5.6453000000000003E-2</v>
      </c>
    </row>
    <row r="21" spans="1:7" x14ac:dyDescent="0.35">
      <c r="A21" s="13" t="s">
        <v>3256</v>
      </c>
      <c r="B21" s="33" t="s">
        <v>3257</v>
      </c>
      <c r="C21" s="33" t="s">
        <v>175</v>
      </c>
      <c r="D21" s="14">
        <v>2700000</v>
      </c>
      <c r="E21" s="15">
        <v>2703.73</v>
      </c>
      <c r="F21" s="16">
        <v>4.4000000000000003E-3</v>
      </c>
      <c r="G21" s="16">
        <v>5.8276000000000001E-2</v>
      </c>
    </row>
    <row r="22" spans="1:7" x14ac:dyDescent="0.35">
      <c r="A22" s="13" t="s">
        <v>3258</v>
      </c>
      <c r="B22" s="33" t="s">
        <v>3259</v>
      </c>
      <c r="C22" s="33" t="s">
        <v>175</v>
      </c>
      <c r="D22" s="14">
        <v>2500000</v>
      </c>
      <c r="E22" s="15">
        <v>2505.88</v>
      </c>
      <c r="F22" s="16">
        <v>4.1000000000000003E-3</v>
      </c>
      <c r="G22" s="16">
        <v>6.0097999999999999E-2</v>
      </c>
    </row>
    <row r="23" spans="1:7" x14ac:dyDescent="0.35">
      <c r="A23" s="13" t="s">
        <v>3260</v>
      </c>
      <c r="B23" s="33" t="s">
        <v>3261</v>
      </c>
      <c r="C23" s="33" t="s">
        <v>175</v>
      </c>
      <c r="D23" s="14">
        <v>2500000</v>
      </c>
      <c r="E23" s="15">
        <v>2501.31</v>
      </c>
      <c r="F23" s="16">
        <v>4.1000000000000003E-3</v>
      </c>
      <c r="G23" s="16">
        <v>7.2700000000000001E-2</v>
      </c>
    </row>
    <row r="24" spans="1:7" x14ac:dyDescent="0.35">
      <c r="A24" s="17" t="s">
        <v>120</v>
      </c>
      <c r="B24" s="34"/>
      <c r="C24" s="34"/>
      <c r="D24" s="18"/>
      <c r="E24" s="19">
        <v>272583.5</v>
      </c>
      <c r="F24" s="20">
        <v>0.44340000000000002</v>
      </c>
      <c r="G24" s="21"/>
    </row>
    <row r="25" spans="1:7" x14ac:dyDescent="0.35">
      <c r="A25" s="13"/>
      <c r="B25" s="33"/>
      <c r="C25" s="33"/>
      <c r="D25" s="14"/>
      <c r="E25" s="15"/>
      <c r="F25" s="16"/>
      <c r="G25" s="16"/>
    </row>
    <row r="26" spans="1:7" x14ac:dyDescent="0.35">
      <c r="A26" s="17" t="s">
        <v>235</v>
      </c>
      <c r="B26" s="33"/>
      <c r="C26" s="33"/>
      <c r="D26" s="14"/>
      <c r="E26" s="15"/>
      <c r="F26" s="16"/>
      <c r="G26" s="16"/>
    </row>
    <row r="27" spans="1:7" x14ac:dyDescent="0.35">
      <c r="A27" s="13" t="s">
        <v>3262</v>
      </c>
      <c r="B27" s="33" t="s">
        <v>3263</v>
      </c>
      <c r="C27" s="33" t="s">
        <v>238</v>
      </c>
      <c r="D27" s="14">
        <v>15000000</v>
      </c>
      <c r="E27" s="15">
        <v>15002.87</v>
      </c>
      <c r="F27" s="16">
        <v>2.4400000000000002E-2</v>
      </c>
      <c r="G27" s="16">
        <v>5.3602999999999998E-2</v>
      </c>
    </row>
    <row r="28" spans="1:7" x14ac:dyDescent="0.35">
      <c r="A28" s="17" t="s">
        <v>120</v>
      </c>
      <c r="B28" s="34"/>
      <c r="C28" s="34"/>
      <c r="D28" s="18"/>
      <c r="E28" s="19">
        <v>15002.87</v>
      </c>
      <c r="F28" s="20">
        <v>2.4400000000000002E-2</v>
      </c>
      <c r="G28" s="21"/>
    </row>
    <row r="29" spans="1:7" x14ac:dyDescent="0.35">
      <c r="A29" s="17" t="s">
        <v>473</v>
      </c>
      <c r="B29" s="33"/>
      <c r="C29" s="33"/>
      <c r="D29" s="14"/>
      <c r="E29" s="15"/>
      <c r="F29" s="16"/>
      <c r="G29" s="16"/>
    </row>
    <row r="30" spans="1:7" x14ac:dyDescent="0.35">
      <c r="A30" s="13" t="s">
        <v>3264</v>
      </c>
      <c r="B30" s="33" t="s">
        <v>3265</v>
      </c>
      <c r="C30" s="33" t="s">
        <v>238</v>
      </c>
      <c r="D30" s="14">
        <v>30000000</v>
      </c>
      <c r="E30" s="15">
        <v>30025.56</v>
      </c>
      <c r="F30" s="16">
        <v>4.8800000000000003E-2</v>
      </c>
      <c r="G30" s="16">
        <v>4.9493000000000002E-2</v>
      </c>
    </row>
    <row r="31" spans="1:7" x14ac:dyDescent="0.35">
      <c r="A31" s="13" t="s">
        <v>3266</v>
      </c>
      <c r="B31" s="33" t="s">
        <v>3267</v>
      </c>
      <c r="C31" s="33" t="s">
        <v>238</v>
      </c>
      <c r="D31" s="14">
        <v>26500000</v>
      </c>
      <c r="E31" s="15">
        <v>26520.43</v>
      </c>
      <c r="F31" s="16">
        <v>4.3099999999999999E-2</v>
      </c>
      <c r="G31" s="16">
        <v>4.9696999999999998E-2</v>
      </c>
    </row>
    <row r="32" spans="1:7" x14ac:dyDescent="0.35">
      <c r="A32" s="13" t="s">
        <v>3268</v>
      </c>
      <c r="B32" s="33" t="s">
        <v>3269</v>
      </c>
      <c r="C32" s="33" t="s">
        <v>238</v>
      </c>
      <c r="D32" s="14">
        <v>25500000</v>
      </c>
      <c r="E32" s="15">
        <v>25511.48</v>
      </c>
      <c r="F32" s="16">
        <v>4.1500000000000002E-2</v>
      </c>
      <c r="G32" s="16">
        <v>4.9704999999999999E-2</v>
      </c>
    </row>
    <row r="33" spans="1:7" x14ac:dyDescent="0.35">
      <c r="A33" s="13" t="s">
        <v>3270</v>
      </c>
      <c r="B33" s="33" t="s">
        <v>3271</v>
      </c>
      <c r="C33" s="33" t="s">
        <v>238</v>
      </c>
      <c r="D33" s="14">
        <v>22500000</v>
      </c>
      <c r="E33" s="15">
        <v>22517.439999999999</v>
      </c>
      <c r="F33" s="16">
        <v>3.6600000000000001E-2</v>
      </c>
      <c r="G33" s="16">
        <v>4.9711999999999999E-2</v>
      </c>
    </row>
    <row r="34" spans="1:7" x14ac:dyDescent="0.35">
      <c r="A34" s="13" t="s">
        <v>3272</v>
      </c>
      <c r="B34" s="33" t="s">
        <v>3273</v>
      </c>
      <c r="C34" s="33" t="s">
        <v>238</v>
      </c>
      <c r="D34" s="14">
        <v>14500000</v>
      </c>
      <c r="E34" s="15">
        <v>14511.09</v>
      </c>
      <c r="F34" s="16">
        <v>2.3599999999999999E-2</v>
      </c>
      <c r="G34" s="16">
        <v>5.0528999999999998E-2</v>
      </c>
    </row>
    <row r="35" spans="1:7" x14ac:dyDescent="0.35">
      <c r="A35" s="13" t="s">
        <v>3274</v>
      </c>
      <c r="B35" s="33" t="s">
        <v>3275</v>
      </c>
      <c r="C35" s="33" t="s">
        <v>238</v>
      </c>
      <c r="D35" s="14">
        <v>11000000</v>
      </c>
      <c r="E35" s="15">
        <v>11008.53</v>
      </c>
      <c r="F35" s="16">
        <v>1.7899999999999999E-2</v>
      </c>
      <c r="G35" s="16">
        <v>5.0370999999999999E-2</v>
      </c>
    </row>
    <row r="36" spans="1:7" x14ac:dyDescent="0.35">
      <c r="A36" s="13" t="s">
        <v>3276</v>
      </c>
      <c r="B36" s="33" t="s">
        <v>3277</v>
      </c>
      <c r="C36" s="33" t="s">
        <v>238</v>
      </c>
      <c r="D36" s="14">
        <v>7219500</v>
      </c>
      <c r="E36" s="15">
        <v>7244.35</v>
      </c>
      <c r="F36" s="16">
        <v>1.18E-2</v>
      </c>
      <c r="G36" s="16">
        <v>5.3341E-2</v>
      </c>
    </row>
    <row r="37" spans="1:7" x14ac:dyDescent="0.35">
      <c r="A37" s="13" t="s">
        <v>3278</v>
      </c>
      <c r="B37" s="33" t="s">
        <v>3279</v>
      </c>
      <c r="C37" s="33" t="s">
        <v>238</v>
      </c>
      <c r="D37" s="14">
        <v>7000000</v>
      </c>
      <c r="E37" s="15">
        <v>7005.39</v>
      </c>
      <c r="F37" s="16">
        <v>1.14E-2</v>
      </c>
      <c r="G37" s="16">
        <v>5.0303E-2</v>
      </c>
    </row>
    <row r="38" spans="1:7" x14ac:dyDescent="0.35">
      <c r="A38" s="13" t="s">
        <v>3280</v>
      </c>
      <c r="B38" s="33" t="s">
        <v>3281</v>
      </c>
      <c r="C38" s="33" t="s">
        <v>238</v>
      </c>
      <c r="D38" s="14">
        <v>3500000</v>
      </c>
      <c r="E38" s="15">
        <v>3502.69</v>
      </c>
      <c r="F38" s="16">
        <v>5.7000000000000002E-3</v>
      </c>
      <c r="G38" s="16">
        <v>5.0199000000000001E-2</v>
      </c>
    </row>
    <row r="39" spans="1:7" x14ac:dyDescent="0.35">
      <c r="A39" s="13" t="s">
        <v>3282</v>
      </c>
      <c r="B39" s="33" t="s">
        <v>3283</v>
      </c>
      <c r="C39" s="33" t="s">
        <v>238</v>
      </c>
      <c r="D39" s="14">
        <v>2500000</v>
      </c>
      <c r="E39" s="15">
        <v>2506.0300000000002</v>
      </c>
      <c r="F39" s="16">
        <v>4.1000000000000003E-3</v>
      </c>
      <c r="G39" s="16">
        <v>5.3733000000000003E-2</v>
      </c>
    </row>
    <row r="40" spans="1:7" x14ac:dyDescent="0.35">
      <c r="A40" s="13" t="s">
        <v>3284</v>
      </c>
      <c r="B40" s="33" t="s">
        <v>3285</v>
      </c>
      <c r="C40" s="33" t="s">
        <v>238</v>
      </c>
      <c r="D40" s="14">
        <v>500000</v>
      </c>
      <c r="E40" s="15">
        <v>501.95</v>
      </c>
      <c r="F40" s="16">
        <v>8.0000000000000004E-4</v>
      </c>
      <c r="G40" s="16">
        <v>5.3344000000000003E-2</v>
      </c>
    </row>
    <row r="41" spans="1:7" x14ac:dyDescent="0.35">
      <c r="A41" s="13" t="s">
        <v>3286</v>
      </c>
      <c r="B41" s="33" t="s">
        <v>3287</v>
      </c>
      <c r="C41" s="33" t="s">
        <v>238</v>
      </c>
      <c r="D41" s="14">
        <v>500000</v>
      </c>
      <c r="E41" s="15">
        <v>501.95</v>
      </c>
      <c r="F41" s="16">
        <v>8.0000000000000004E-4</v>
      </c>
      <c r="G41" s="16">
        <v>5.3344000000000003E-2</v>
      </c>
    </row>
    <row r="42" spans="1:7" x14ac:dyDescent="0.35">
      <c r="A42" s="13" t="s">
        <v>3288</v>
      </c>
      <c r="B42" s="33" t="s">
        <v>3289</v>
      </c>
      <c r="C42" s="33" t="s">
        <v>238</v>
      </c>
      <c r="D42" s="14">
        <v>500000</v>
      </c>
      <c r="E42" s="15">
        <v>500.92</v>
      </c>
      <c r="F42" s="16">
        <v>8.0000000000000004E-4</v>
      </c>
      <c r="G42" s="16">
        <v>5.0208999999999997E-2</v>
      </c>
    </row>
    <row r="43" spans="1:7" x14ac:dyDescent="0.35">
      <c r="A43" s="13" t="s">
        <v>3290</v>
      </c>
      <c r="B43" s="33" t="s">
        <v>3291</v>
      </c>
      <c r="C43" s="33" t="s">
        <v>238</v>
      </c>
      <c r="D43" s="14">
        <v>500000</v>
      </c>
      <c r="E43" s="15">
        <v>500.91</v>
      </c>
      <c r="F43" s="16">
        <v>8.0000000000000004E-4</v>
      </c>
      <c r="G43" s="16">
        <v>5.0513000000000002E-2</v>
      </c>
    </row>
    <row r="44" spans="1:7" x14ac:dyDescent="0.35">
      <c r="A44" s="13" t="s">
        <v>3292</v>
      </c>
      <c r="B44" s="33" t="s">
        <v>3293</v>
      </c>
      <c r="C44" s="33" t="s">
        <v>238</v>
      </c>
      <c r="D44" s="14">
        <v>500000</v>
      </c>
      <c r="E44" s="15">
        <v>500.87</v>
      </c>
      <c r="F44" s="16">
        <v>8.0000000000000004E-4</v>
      </c>
      <c r="G44" s="16">
        <v>5.3702E-2</v>
      </c>
    </row>
    <row r="45" spans="1:7" x14ac:dyDescent="0.35">
      <c r="A45" s="17" t="s">
        <v>120</v>
      </c>
      <c r="B45" s="34"/>
      <c r="C45" s="34"/>
      <c r="D45" s="18"/>
      <c r="E45" s="19">
        <v>152859.59</v>
      </c>
      <c r="F45" s="20">
        <v>0.2485</v>
      </c>
      <c r="G45" s="21"/>
    </row>
    <row r="46" spans="1:7" x14ac:dyDescent="0.35">
      <c r="A46" s="13"/>
      <c r="B46" s="33"/>
      <c r="C46" s="33"/>
      <c r="D46" s="14"/>
      <c r="E46" s="15"/>
      <c r="F46" s="16"/>
      <c r="G46" s="16"/>
    </row>
    <row r="47" spans="1:7" x14ac:dyDescent="0.35">
      <c r="A47" s="13"/>
      <c r="B47" s="33"/>
      <c r="C47" s="33"/>
      <c r="D47" s="14"/>
      <c r="E47" s="15"/>
      <c r="F47" s="16"/>
      <c r="G47" s="16"/>
    </row>
    <row r="48" spans="1:7" x14ac:dyDescent="0.35">
      <c r="A48" s="17" t="s">
        <v>247</v>
      </c>
      <c r="B48" s="33"/>
      <c r="C48" s="33"/>
      <c r="D48" s="14"/>
      <c r="E48" s="15"/>
      <c r="F48" s="16"/>
      <c r="G48" s="16"/>
    </row>
    <row r="49" spans="1:7" x14ac:dyDescent="0.35">
      <c r="A49" s="17" t="s">
        <v>120</v>
      </c>
      <c r="B49" s="33"/>
      <c r="C49" s="33"/>
      <c r="D49" s="14"/>
      <c r="E49" s="22" t="s">
        <v>248</v>
      </c>
      <c r="F49" s="23" t="s">
        <v>248</v>
      </c>
      <c r="G49" s="16"/>
    </row>
    <row r="50" spans="1:7" x14ac:dyDescent="0.35">
      <c r="A50" s="13"/>
      <c r="B50" s="33"/>
      <c r="C50" s="33"/>
      <c r="D50" s="14"/>
      <c r="E50" s="15"/>
      <c r="F50" s="16"/>
      <c r="G50" s="16"/>
    </row>
    <row r="51" spans="1:7" x14ac:dyDescent="0.35">
      <c r="A51" s="17" t="s">
        <v>249</v>
      </c>
      <c r="B51" s="33"/>
      <c r="C51" s="33"/>
      <c r="D51" s="14"/>
      <c r="E51" s="15"/>
      <c r="F51" s="16"/>
      <c r="G51" s="16"/>
    </row>
    <row r="52" spans="1:7" x14ac:dyDescent="0.35">
      <c r="A52" s="17" t="s">
        <v>120</v>
      </c>
      <c r="B52" s="33"/>
      <c r="C52" s="33"/>
      <c r="D52" s="14"/>
      <c r="E52" s="22" t="s">
        <v>248</v>
      </c>
      <c r="F52" s="23" t="s">
        <v>248</v>
      </c>
      <c r="G52" s="16"/>
    </row>
    <row r="53" spans="1:7" x14ac:dyDescent="0.35">
      <c r="A53" s="13"/>
      <c r="B53" s="33"/>
      <c r="C53" s="33"/>
      <c r="D53" s="14"/>
      <c r="E53" s="15"/>
      <c r="F53" s="16"/>
      <c r="G53" s="16"/>
    </row>
    <row r="54" spans="1:7" x14ac:dyDescent="0.35">
      <c r="A54" s="24" t="s">
        <v>121</v>
      </c>
      <c r="B54" s="35"/>
      <c r="C54" s="35"/>
      <c r="D54" s="25"/>
      <c r="E54" s="19">
        <v>440445.96</v>
      </c>
      <c r="F54" s="20">
        <v>0.71630000000000005</v>
      </c>
      <c r="G54" s="21"/>
    </row>
    <row r="55" spans="1:7" x14ac:dyDescent="0.35">
      <c r="A55" s="13"/>
      <c r="B55" s="33"/>
      <c r="C55" s="33"/>
      <c r="D55" s="14"/>
      <c r="E55" s="15"/>
      <c r="F55" s="16"/>
      <c r="G55" s="16"/>
    </row>
    <row r="56" spans="1:7" x14ac:dyDescent="0.35">
      <c r="A56" s="17" t="s">
        <v>817</v>
      </c>
      <c r="B56" s="33"/>
      <c r="C56" s="33"/>
      <c r="D56" s="14"/>
      <c r="E56" s="15"/>
      <c r="F56" s="16"/>
      <c r="G56" s="16"/>
    </row>
    <row r="57" spans="1:7" x14ac:dyDescent="0.35">
      <c r="A57" s="13"/>
      <c r="B57" s="33"/>
      <c r="C57" s="33"/>
      <c r="D57" s="14"/>
      <c r="E57" s="15"/>
      <c r="F57" s="16"/>
      <c r="G57" s="16"/>
    </row>
    <row r="58" spans="1:7" x14ac:dyDescent="0.35">
      <c r="A58" s="17" t="s">
        <v>1299</v>
      </c>
      <c r="B58" s="33"/>
      <c r="C58" s="33"/>
      <c r="D58" s="14"/>
      <c r="E58" s="15"/>
      <c r="F58" s="16"/>
      <c r="G58" s="16"/>
    </row>
    <row r="59" spans="1:7" x14ac:dyDescent="0.35">
      <c r="A59" s="13" t="s">
        <v>3294</v>
      </c>
      <c r="B59" s="33" t="s">
        <v>3295</v>
      </c>
      <c r="C59" s="33" t="s">
        <v>238</v>
      </c>
      <c r="D59" s="14">
        <v>50000000</v>
      </c>
      <c r="E59" s="15">
        <v>49623.5</v>
      </c>
      <c r="F59" s="16">
        <v>8.0699999999999994E-2</v>
      </c>
      <c r="G59" s="16">
        <v>5.2250999999999999E-2</v>
      </c>
    </row>
    <row r="60" spans="1:7" x14ac:dyDescent="0.35">
      <c r="A60" s="13" t="s">
        <v>1302</v>
      </c>
      <c r="B60" s="33" t="s">
        <v>1303</v>
      </c>
      <c r="C60" s="33" t="s">
        <v>238</v>
      </c>
      <c r="D60" s="14">
        <v>20000000</v>
      </c>
      <c r="E60" s="15">
        <v>19849.400000000001</v>
      </c>
      <c r="F60" s="16">
        <v>3.2300000000000002E-2</v>
      </c>
      <c r="G60" s="16">
        <v>5.2250999999999999E-2</v>
      </c>
    </row>
    <row r="61" spans="1:7" x14ac:dyDescent="0.35">
      <c r="A61" s="13" t="s">
        <v>3296</v>
      </c>
      <c r="B61" s="33" t="s">
        <v>3297</v>
      </c>
      <c r="C61" s="33" t="s">
        <v>238</v>
      </c>
      <c r="D61" s="14">
        <v>10000000</v>
      </c>
      <c r="E61" s="15">
        <v>9934.58</v>
      </c>
      <c r="F61" s="16">
        <v>1.6199999999999999E-2</v>
      </c>
      <c r="G61" s="16">
        <v>5.2250999999999999E-2</v>
      </c>
    </row>
    <row r="62" spans="1:7" x14ac:dyDescent="0.35">
      <c r="A62" s="13" t="s">
        <v>3298</v>
      </c>
      <c r="B62" s="33" t="s">
        <v>3299</v>
      </c>
      <c r="C62" s="33" t="s">
        <v>238</v>
      </c>
      <c r="D62" s="14">
        <v>6500000</v>
      </c>
      <c r="E62" s="15">
        <v>6464.53</v>
      </c>
      <c r="F62" s="16">
        <v>1.0500000000000001E-2</v>
      </c>
      <c r="G62" s="16">
        <v>5.1352000000000002E-2</v>
      </c>
    </row>
    <row r="63" spans="1:7" x14ac:dyDescent="0.35">
      <c r="A63" s="17" t="s">
        <v>120</v>
      </c>
      <c r="B63" s="34"/>
      <c r="C63" s="34"/>
      <c r="D63" s="18"/>
      <c r="E63" s="19">
        <v>85872.01</v>
      </c>
      <c r="F63" s="20">
        <v>0.13969999999999999</v>
      </c>
      <c r="G63" s="21"/>
    </row>
    <row r="64" spans="1:7" x14ac:dyDescent="0.35">
      <c r="A64" s="17" t="s">
        <v>818</v>
      </c>
      <c r="B64" s="33"/>
      <c r="C64" s="33"/>
      <c r="D64" s="14"/>
      <c r="E64" s="15"/>
      <c r="F64" s="16"/>
      <c r="G64" s="16"/>
    </row>
    <row r="65" spans="1:7" x14ac:dyDescent="0.35">
      <c r="A65" s="13" t="s">
        <v>2388</v>
      </c>
      <c r="B65" s="33" t="s">
        <v>2389</v>
      </c>
      <c r="C65" s="33" t="s">
        <v>2029</v>
      </c>
      <c r="D65" s="14">
        <v>10000000</v>
      </c>
      <c r="E65" s="15">
        <v>9961.4500000000007</v>
      </c>
      <c r="F65" s="16">
        <v>1.6199999999999999E-2</v>
      </c>
      <c r="G65" s="16">
        <v>5.6501000000000003E-2</v>
      </c>
    </row>
    <row r="66" spans="1:7" x14ac:dyDescent="0.35">
      <c r="A66" s="13" t="s">
        <v>3300</v>
      </c>
      <c r="B66" s="33" t="s">
        <v>3301</v>
      </c>
      <c r="C66" s="33" t="s">
        <v>2029</v>
      </c>
      <c r="D66" s="14">
        <v>2500000</v>
      </c>
      <c r="E66" s="15">
        <v>2491.15</v>
      </c>
      <c r="F66" s="16">
        <v>4.1000000000000003E-3</v>
      </c>
      <c r="G66" s="16">
        <v>5.6410000000000002E-2</v>
      </c>
    </row>
    <row r="67" spans="1:7" x14ac:dyDescent="0.35">
      <c r="A67" s="17" t="s">
        <v>120</v>
      </c>
      <c r="B67" s="34"/>
      <c r="C67" s="34"/>
      <c r="D67" s="18"/>
      <c r="E67" s="19">
        <v>12452.6</v>
      </c>
      <c r="F67" s="20">
        <v>2.0299999999999999E-2</v>
      </c>
      <c r="G67" s="21"/>
    </row>
    <row r="68" spans="1:7" x14ac:dyDescent="0.35">
      <c r="A68" s="13"/>
      <c r="B68" s="33"/>
      <c r="C68" s="33"/>
      <c r="D68" s="14"/>
      <c r="E68" s="15"/>
      <c r="F68" s="16"/>
      <c r="G68" s="16"/>
    </row>
    <row r="69" spans="1:7" x14ac:dyDescent="0.35">
      <c r="A69" s="17" t="s">
        <v>2044</v>
      </c>
      <c r="B69" s="33"/>
      <c r="C69" s="33"/>
      <c r="D69" s="14"/>
      <c r="E69" s="15"/>
      <c r="F69" s="16"/>
      <c r="G69" s="16"/>
    </row>
    <row r="70" spans="1:7" x14ac:dyDescent="0.35">
      <c r="A70" s="13" t="s">
        <v>3302</v>
      </c>
      <c r="B70" s="33" t="s">
        <v>3303</v>
      </c>
      <c r="C70" s="33" t="s">
        <v>2029</v>
      </c>
      <c r="D70" s="14">
        <v>35000000</v>
      </c>
      <c r="E70" s="15">
        <v>34692.07</v>
      </c>
      <c r="F70" s="16">
        <v>5.6399999999999999E-2</v>
      </c>
      <c r="G70" s="16">
        <v>7.1998999999999994E-2</v>
      </c>
    </row>
    <row r="71" spans="1:7" x14ac:dyDescent="0.35">
      <c r="A71" s="17" t="s">
        <v>120</v>
      </c>
      <c r="B71" s="34"/>
      <c r="C71" s="34"/>
      <c r="D71" s="18"/>
      <c r="E71" s="19">
        <v>34692.07</v>
      </c>
      <c r="F71" s="20">
        <v>5.6399999999999999E-2</v>
      </c>
      <c r="G71" s="21"/>
    </row>
    <row r="72" spans="1:7" x14ac:dyDescent="0.35">
      <c r="A72" s="13"/>
      <c r="B72" s="33"/>
      <c r="C72" s="33"/>
      <c r="D72" s="14"/>
      <c r="E72" s="15"/>
      <c r="F72" s="16"/>
      <c r="G72" s="16"/>
    </row>
    <row r="73" spans="1:7" x14ac:dyDescent="0.35">
      <c r="A73" s="24" t="s">
        <v>121</v>
      </c>
      <c r="B73" s="35"/>
      <c r="C73" s="35"/>
      <c r="D73" s="25"/>
      <c r="E73" s="19">
        <v>133016.68</v>
      </c>
      <c r="F73" s="20">
        <v>0.21640000000000001</v>
      </c>
      <c r="G73" s="21"/>
    </row>
    <row r="74" spans="1:7" x14ac:dyDescent="0.35">
      <c r="A74" s="13"/>
      <c r="B74" s="33"/>
      <c r="C74" s="33"/>
      <c r="D74" s="14"/>
      <c r="E74" s="15"/>
      <c r="F74" s="16"/>
      <c r="G74" s="16"/>
    </row>
    <row r="75" spans="1:7" x14ac:dyDescent="0.35">
      <c r="A75" s="13"/>
      <c r="B75" s="33"/>
      <c r="C75" s="33"/>
      <c r="D75" s="14"/>
      <c r="E75" s="15"/>
      <c r="F75" s="16"/>
      <c r="G75" s="16"/>
    </row>
    <row r="76" spans="1:7" x14ac:dyDescent="0.35">
      <c r="A76" s="17" t="s">
        <v>262</v>
      </c>
      <c r="B76" s="33"/>
      <c r="C76" s="33"/>
      <c r="D76" s="14"/>
      <c r="E76" s="15"/>
      <c r="F76" s="16"/>
      <c r="G76" s="16"/>
    </row>
    <row r="77" spans="1:7" x14ac:dyDescent="0.35">
      <c r="A77" s="13" t="s">
        <v>263</v>
      </c>
      <c r="B77" s="33"/>
      <c r="C77" s="33"/>
      <c r="D77" s="14"/>
      <c r="E77" s="15">
        <v>21765.18</v>
      </c>
      <c r="F77" s="16">
        <v>3.5400000000000001E-2</v>
      </c>
      <c r="G77" s="16">
        <v>4.9306000000000003E-2</v>
      </c>
    </row>
    <row r="78" spans="1:7" x14ac:dyDescent="0.35">
      <c r="A78" s="17" t="s">
        <v>120</v>
      </c>
      <c r="B78" s="34"/>
      <c r="C78" s="34"/>
      <c r="D78" s="18"/>
      <c r="E78" s="19">
        <v>21765.18</v>
      </c>
      <c r="F78" s="20">
        <v>3.5400000000000001E-2</v>
      </c>
      <c r="G78" s="21"/>
    </row>
    <row r="79" spans="1:7" x14ac:dyDescent="0.35">
      <c r="A79" s="13"/>
      <c r="B79" s="33"/>
      <c r="C79" s="33"/>
      <c r="D79" s="14"/>
      <c r="E79" s="15"/>
      <c r="F79" s="16"/>
      <c r="G79" s="16"/>
    </row>
    <row r="80" spans="1:7" x14ac:dyDescent="0.35">
      <c r="A80" s="24" t="s">
        <v>121</v>
      </c>
      <c r="B80" s="35"/>
      <c r="C80" s="35"/>
      <c r="D80" s="25"/>
      <c r="E80" s="19">
        <v>21765.18</v>
      </c>
      <c r="F80" s="20">
        <v>3.5400000000000001E-2</v>
      </c>
      <c r="G80" s="21"/>
    </row>
    <row r="81" spans="1:7" x14ac:dyDescent="0.35">
      <c r="A81" s="13" t="s">
        <v>264</v>
      </c>
      <c r="B81" s="33"/>
      <c r="C81" s="33"/>
      <c r="D81" s="14"/>
      <c r="E81" s="15">
        <v>19870.742415299999</v>
      </c>
      <c r="F81" s="16">
        <v>3.2313000000000001E-2</v>
      </c>
      <c r="G81" s="16"/>
    </row>
    <row r="82" spans="1:7" x14ac:dyDescent="0.35">
      <c r="A82" s="13" t="s">
        <v>265</v>
      </c>
      <c r="B82" s="33"/>
      <c r="C82" s="33"/>
      <c r="D82" s="14"/>
      <c r="E82" s="26">
        <v>-165.73241530000001</v>
      </c>
      <c r="F82" s="27">
        <v>-4.1300000000000001E-4</v>
      </c>
      <c r="G82" s="16">
        <v>4.9305000000000002E-2</v>
      </c>
    </row>
    <row r="83" spans="1:7" x14ac:dyDescent="0.35">
      <c r="A83" s="28" t="s">
        <v>266</v>
      </c>
      <c r="B83" s="36"/>
      <c r="C83" s="36"/>
      <c r="D83" s="29"/>
      <c r="E83" s="30">
        <v>614932.82999999996</v>
      </c>
      <c r="F83" s="31">
        <v>1</v>
      </c>
      <c r="G83" s="31"/>
    </row>
    <row r="85" spans="1:7" x14ac:dyDescent="0.35">
      <c r="A85" s="1" t="s">
        <v>824</v>
      </c>
    </row>
    <row r="86" spans="1:7" x14ac:dyDescent="0.35">
      <c r="A86" s="1" t="s">
        <v>268</v>
      </c>
    </row>
    <row r="87" spans="1:7" x14ac:dyDescent="0.35">
      <c r="A87" s="73" t="s">
        <v>3304</v>
      </c>
    </row>
    <row r="88" spans="1:7" x14ac:dyDescent="0.35">
      <c r="A88" s="1" t="s">
        <v>269</v>
      </c>
    </row>
    <row r="89" spans="1:7" ht="29" customHeight="1" x14ac:dyDescent="0.35">
      <c r="A89" s="48" t="s">
        <v>270</v>
      </c>
      <c r="B89" s="3" t="s">
        <v>248</v>
      </c>
    </row>
    <row r="90" spans="1:7" x14ac:dyDescent="0.35">
      <c r="A90" t="s">
        <v>271</v>
      </c>
    </row>
    <row r="91" spans="1:7" x14ac:dyDescent="0.35">
      <c r="A91" t="s">
        <v>272</v>
      </c>
      <c r="B91" t="s">
        <v>273</v>
      </c>
      <c r="C91" t="s">
        <v>273</v>
      </c>
    </row>
    <row r="92" spans="1:7" x14ac:dyDescent="0.35">
      <c r="B92" s="49">
        <v>46052</v>
      </c>
      <c r="C92" s="49">
        <v>46080</v>
      </c>
    </row>
    <row r="93" spans="1:7" x14ac:dyDescent="0.35">
      <c r="A93" t="s">
        <v>645</v>
      </c>
      <c r="B93">
        <v>13.5184</v>
      </c>
      <c r="C93">
        <v>13.583</v>
      </c>
    </row>
    <row r="94" spans="1:7" x14ac:dyDescent="0.35">
      <c r="A94" t="s">
        <v>275</v>
      </c>
      <c r="B94">
        <v>13.519</v>
      </c>
      <c r="C94">
        <v>13.583600000000001</v>
      </c>
    </row>
    <row r="95" spans="1:7" x14ac:dyDescent="0.35">
      <c r="A95" t="s">
        <v>646</v>
      </c>
      <c r="B95">
        <v>13.398</v>
      </c>
      <c r="C95">
        <v>13.460100000000001</v>
      </c>
    </row>
    <row r="96" spans="1:7" x14ac:dyDescent="0.35">
      <c r="A96" t="s">
        <v>277</v>
      </c>
      <c r="B96">
        <v>13.399100000000001</v>
      </c>
      <c r="C96">
        <v>13.4612</v>
      </c>
    </row>
    <row r="98" spans="1:2" x14ac:dyDescent="0.35">
      <c r="A98" t="s">
        <v>278</v>
      </c>
      <c r="B98" s="3" t="s">
        <v>248</v>
      </c>
    </row>
    <row r="99" spans="1:2" x14ac:dyDescent="0.35">
      <c r="A99" t="s">
        <v>279</v>
      </c>
      <c r="B99" s="3" t="s">
        <v>248</v>
      </c>
    </row>
    <row r="100" spans="1:2" ht="58" customHeight="1" x14ac:dyDescent="0.35">
      <c r="A100" s="48" t="s">
        <v>280</v>
      </c>
      <c r="B100" s="3" t="s">
        <v>248</v>
      </c>
    </row>
    <row r="101" spans="1:2" ht="43.5" customHeight="1" x14ac:dyDescent="0.35">
      <c r="A101" s="48" t="s">
        <v>281</v>
      </c>
      <c r="B101" s="3" t="s">
        <v>248</v>
      </c>
    </row>
    <row r="102" spans="1:2" x14ac:dyDescent="0.35">
      <c r="A102" t="s">
        <v>282</v>
      </c>
      <c r="B102" s="50">
        <f>B117</f>
        <v>7.9532176429262469E-2</v>
      </c>
    </row>
    <row r="103" spans="1:2" ht="72.5" customHeight="1" x14ac:dyDescent="0.35">
      <c r="A103" s="48" t="s">
        <v>284</v>
      </c>
      <c r="B103" s="3" t="s">
        <v>248</v>
      </c>
    </row>
    <row r="104" spans="1:2" x14ac:dyDescent="0.35">
      <c r="B104" s="3"/>
    </row>
    <row r="105" spans="1:2" ht="58" customHeight="1" x14ac:dyDescent="0.35">
      <c r="A105" s="48" t="s">
        <v>285</v>
      </c>
      <c r="B105" s="3" t="s">
        <v>248</v>
      </c>
    </row>
    <row r="106" spans="1:2" ht="58" customHeight="1" x14ac:dyDescent="0.35">
      <c r="A106" s="48" t="s">
        <v>286</v>
      </c>
      <c r="B106" t="s">
        <v>248</v>
      </c>
    </row>
    <row r="107" spans="1:2" ht="43.5" customHeight="1" x14ac:dyDescent="0.35">
      <c r="A107" s="48" t="s">
        <v>287</v>
      </c>
      <c r="B107" s="3" t="s">
        <v>248</v>
      </c>
    </row>
    <row r="108" spans="1:2" ht="43.5" customHeight="1" x14ac:dyDescent="0.35">
      <c r="A108" s="48" t="s">
        <v>288</v>
      </c>
      <c r="B108" s="3" t="s">
        <v>248</v>
      </c>
    </row>
    <row r="110" spans="1:2" x14ac:dyDescent="0.35">
      <c r="A110" t="s">
        <v>289</v>
      </c>
    </row>
    <row r="111" spans="1:2" ht="29" customHeight="1" x14ac:dyDescent="0.35">
      <c r="A111" s="52" t="s">
        <v>290</v>
      </c>
      <c r="B111" s="56" t="s">
        <v>3305</v>
      </c>
    </row>
    <row r="112" spans="1:2" x14ac:dyDescent="0.35">
      <c r="A112" s="52" t="s">
        <v>292</v>
      </c>
      <c r="B112" s="52" t="s">
        <v>3306</v>
      </c>
    </row>
    <row r="113" spans="1:4" x14ac:dyDescent="0.35">
      <c r="A113" s="52"/>
      <c r="B113" s="52"/>
    </row>
    <row r="114" spans="1:4" x14ac:dyDescent="0.35">
      <c r="A114" s="52" t="s">
        <v>294</v>
      </c>
      <c r="B114" s="53">
        <v>5.8768100724781211</v>
      </c>
    </row>
    <row r="115" spans="1:4" x14ac:dyDescent="0.35">
      <c r="A115" s="52"/>
      <c r="B115" s="52"/>
    </row>
    <row r="116" spans="1:4" x14ac:dyDescent="0.35">
      <c r="A116" s="52" t="s">
        <v>295</v>
      </c>
      <c r="B116" s="54">
        <v>8.0199999999999994E-2</v>
      </c>
    </row>
    <row r="117" spans="1:4" x14ac:dyDescent="0.35">
      <c r="A117" s="52" t="s">
        <v>296</v>
      </c>
      <c r="B117" s="54">
        <v>7.9532176429262469E-2</v>
      </c>
    </row>
    <row r="118" spans="1:4" x14ac:dyDescent="0.35">
      <c r="A118" s="52"/>
      <c r="B118" s="52"/>
    </row>
    <row r="119" spans="1:4" x14ac:dyDescent="0.35">
      <c r="A119" s="52" t="s">
        <v>297</v>
      </c>
      <c r="B119" s="55">
        <v>46081</v>
      </c>
    </row>
    <row r="121" spans="1:4" ht="70" customHeight="1" x14ac:dyDescent="0.35">
      <c r="A121" s="75" t="s">
        <v>298</v>
      </c>
      <c r="B121" s="75" t="s">
        <v>299</v>
      </c>
      <c r="C121" s="75" t="s">
        <v>300</v>
      </c>
      <c r="D121" s="75" t="s">
        <v>301</v>
      </c>
    </row>
    <row r="122" spans="1:4" ht="70" customHeight="1" x14ac:dyDescent="0.35">
      <c r="A122" s="75" t="s">
        <v>3307</v>
      </c>
      <c r="B122" s="75"/>
      <c r="C122" s="75" t="s">
        <v>432</v>
      </c>
      <c r="D122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151"/>
  <sheetViews>
    <sheetView showGridLines="0" workbookViewId="0">
      <pane ySplit="4" topLeftCell="A83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3308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3309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2190827</v>
      </c>
      <c r="E8" s="15">
        <v>19449.07</v>
      </c>
      <c r="F8" s="16">
        <v>6.0699999999999997E-2</v>
      </c>
      <c r="G8" s="16"/>
    </row>
    <row r="9" spans="1:8" x14ac:dyDescent="0.35">
      <c r="A9" s="13" t="s">
        <v>25</v>
      </c>
      <c r="B9" s="33" t="s">
        <v>26</v>
      </c>
      <c r="C9" s="33" t="s">
        <v>13</v>
      </c>
      <c r="D9" s="14">
        <v>1124807</v>
      </c>
      <c r="E9" s="15">
        <v>15509.96</v>
      </c>
      <c r="F9" s="16">
        <v>4.8399999999999999E-2</v>
      </c>
      <c r="G9" s="16"/>
    </row>
    <row r="10" spans="1:8" x14ac:dyDescent="0.35">
      <c r="A10" s="13" t="s">
        <v>489</v>
      </c>
      <c r="B10" s="33" t="s">
        <v>490</v>
      </c>
      <c r="C10" s="33" t="s">
        <v>13</v>
      </c>
      <c r="D10" s="14">
        <v>926234</v>
      </c>
      <c r="E10" s="15">
        <v>11130.55</v>
      </c>
      <c r="F10" s="16">
        <v>3.4799999999999998E-2</v>
      </c>
      <c r="G10" s="16"/>
    </row>
    <row r="11" spans="1:8" x14ac:dyDescent="0.35">
      <c r="A11" s="13" t="s">
        <v>20</v>
      </c>
      <c r="B11" s="33" t="s">
        <v>21</v>
      </c>
      <c r="C11" s="33" t="s">
        <v>22</v>
      </c>
      <c r="D11" s="14">
        <v>794855</v>
      </c>
      <c r="E11" s="15">
        <v>11079.48</v>
      </c>
      <c r="F11" s="16">
        <v>3.4599999999999999E-2</v>
      </c>
      <c r="G11" s="16"/>
    </row>
    <row r="12" spans="1:8" x14ac:dyDescent="0.35">
      <c r="A12" s="13" t="s">
        <v>495</v>
      </c>
      <c r="B12" s="33" t="s">
        <v>496</v>
      </c>
      <c r="C12" s="33" t="s">
        <v>79</v>
      </c>
      <c r="D12" s="14">
        <v>2854793</v>
      </c>
      <c r="E12" s="15">
        <v>10902.45</v>
      </c>
      <c r="F12" s="16">
        <v>3.4000000000000002E-2</v>
      </c>
      <c r="G12" s="16"/>
    </row>
    <row r="13" spans="1:8" x14ac:dyDescent="0.35">
      <c r="A13" s="13" t="s">
        <v>486</v>
      </c>
      <c r="B13" s="33" t="s">
        <v>487</v>
      </c>
      <c r="C13" s="33" t="s">
        <v>488</v>
      </c>
      <c r="D13" s="14">
        <v>241612</v>
      </c>
      <c r="E13" s="15">
        <v>10336.89</v>
      </c>
      <c r="F13" s="16">
        <v>3.2300000000000002E-2</v>
      </c>
      <c r="G13" s="16"/>
    </row>
    <row r="14" spans="1:8" x14ac:dyDescent="0.35">
      <c r="A14" s="13" t="s">
        <v>68</v>
      </c>
      <c r="B14" s="33" t="s">
        <v>69</v>
      </c>
      <c r="C14" s="33" t="s">
        <v>16</v>
      </c>
      <c r="D14" s="14">
        <v>3958054</v>
      </c>
      <c r="E14" s="15">
        <v>8404.14</v>
      </c>
      <c r="F14" s="16">
        <v>2.6200000000000001E-2</v>
      </c>
      <c r="G14" s="16"/>
    </row>
    <row r="15" spans="1:8" x14ac:dyDescent="0.35">
      <c r="A15" s="13" t="s">
        <v>23</v>
      </c>
      <c r="B15" s="33" t="s">
        <v>24</v>
      </c>
      <c r="C15" s="33" t="s">
        <v>19</v>
      </c>
      <c r="D15" s="14">
        <v>375230</v>
      </c>
      <c r="E15" s="15">
        <v>7051.7</v>
      </c>
      <c r="F15" s="16">
        <v>2.1999999999999999E-2</v>
      </c>
      <c r="G15" s="16"/>
    </row>
    <row r="16" spans="1:8" x14ac:dyDescent="0.35">
      <c r="A16" s="13" t="s">
        <v>499</v>
      </c>
      <c r="B16" s="33" t="s">
        <v>500</v>
      </c>
      <c r="C16" s="33" t="s">
        <v>501</v>
      </c>
      <c r="D16" s="14">
        <v>532965</v>
      </c>
      <c r="E16" s="15">
        <v>6929.08</v>
      </c>
      <c r="F16" s="16">
        <v>2.1600000000000001E-2</v>
      </c>
      <c r="G16" s="16"/>
    </row>
    <row r="17" spans="1:7" x14ac:dyDescent="0.35">
      <c r="A17" s="13" t="s">
        <v>56</v>
      </c>
      <c r="B17" s="33" t="s">
        <v>57</v>
      </c>
      <c r="C17" s="33" t="s">
        <v>29</v>
      </c>
      <c r="D17" s="14">
        <v>53675</v>
      </c>
      <c r="E17" s="15">
        <v>6804.38</v>
      </c>
      <c r="F17" s="16">
        <v>2.12E-2</v>
      </c>
      <c r="G17" s="16"/>
    </row>
    <row r="18" spans="1:7" x14ac:dyDescent="0.35">
      <c r="A18" s="13" t="s">
        <v>592</v>
      </c>
      <c r="B18" s="33" t="s">
        <v>593</v>
      </c>
      <c r="C18" s="33" t="s">
        <v>55</v>
      </c>
      <c r="D18" s="14">
        <v>633716</v>
      </c>
      <c r="E18" s="15">
        <v>6311.18</v>
      </c>
      <c r="F18" s="16">
        <v>1.9699999999999999E-2</v>
      </c>
      <c r="G18" s="16"/>
    </row>
    <row r="19" spans="1:7" x14ac:dyDescent="0.35">
      <c r="A19" s="13" t="s">
        <v>37</v>
      </c>
      <c r="B19" s="33" t="s">
        <v>38</v>
      </c>
      <c r="C19" s="33" t="s">
        <v>39</v>
      </c>
      <c r="D19" s="14">
        <v>173883</v>
      </c>
      <c r="E19" s="15">
        <v>5907.5</v>
      </c>
      <c r="F19" s="16">
        <v>1.84E-2</v>
      </c>
      <c r="G19" s="16"/>
    </row>
    <row r="20" spans="1:7" x14ac:dyDescent="0.35">
      <c r="A20" s="13" t="s">
        <v>491</v>
      </c>
      <c r="B20" s="33" t="s">
        <v>492</v>
      </c>
      <c r="C20" s="33" t="s">
        <v>100</v>
      </c>
      <c r="D20" s="14">
        <v>240895</v>
      </c>
      <c r="E20" s="15">
        <v>5885.79</v>
      </c>
      <c r="F20" s="16">
        <v>1.84E-2</v>
      </c>
      <c r="G20" s="16"/>
    </row>
    <row r="21" spans="1:7" x14ac:dyDescent="0.35">
      <c r="A21" s="13" t="s">
        <v>602</v>
      </c>
      <c r="B21" s="33" t="s">
        <v>603</v>
      </c>
      <c r="C21" s="33" t="s">
        <v>95</v>
      </c>
      <c r="D21" s="14">
        <v>1178778</v>
      </c>
      <c r="E21" s="15">
        <v>5704.11</v>
      </c>
      <c r="F21" s="16">
        <v>1.78E-2</v>
      </c>
      <c r="G21" s="16"/>
    </row>
    <row r="22" spans="1:7" x14ac:dyDescent="0.35">
      <c r="A22" s="13" t="s">
        <v>64</v>
      </c>
      <c r="B22" s="33" t="s">
        <v>65</v>
      </c>
      <c r="C22" s="33" t="s">
        <v>55</v>
      </c>
      <c r="D22" s="14">
        <v>519565</v>
      </c>
      <c r="E22" s="15">
        <v>5608.18</v>
      </c>
      <c r="F22" s="16">
        <v>1.7500000000000002E-2</v>
      </c>
      <c r="G22" s="16"/>
    </row>
    <row r="23" spans="1:7" x14ac:dyDescent="0.35">
      <c r="A23" s="13" t="s">
        <v>535</v>
      </c>
      <c r="B23" s="33" t="s">
        <v>536</v>
      </c>
      <c r="C23" s="33" t="s">
        <v>537</v>
      </c>
      <c r="D23" s="14">
        <v>126676</v>
      </c>
      <c r="E23" s="15">
        <v>5481.9</v>
      </c>
      <c r="F23" s="16">
        <v>1.7100000000000001E-2</v>
      </c>
      <c r="G23" s="16"/>
    </row>
    <row r="24" spans="1:7" x14ac:dyDescent="0.35">
      <c r="A24" s="13" t="s">
        <v>72</v>
      </c>
      <c r="B24" s="33" t="s">
        <v>73</v>
      </c>
      <c r="C24" s="33" t="s">
        <v>74</v>
      </c>
      <c r="D24" s="14">
        <v>517328</v>
      </c>
      <c r="E24" s="15">
        <v>4876.59</v>
      </c>
      <c r="F24" s="16">
        <v>1.52E-2</v>
      </c>
      <c r="G24" s="16"/>
    </row>
    <row r="25" spans="1:7" x14ac:dyDescent="0.35">
      <c r="A25" s="13" t="s">
        <v>35</v>
      </c>
      <c r="B25" s="33" t="s">
        <v>36</v>
      </c>
      <c r="C25" s="33" t="s">
        <v>13</v>
      </c>
      <c r="D25" s="14">
        <v>1169615</v>
      </c>
      <c r="E25" s="15">
        <v>4856.24</v>
      </c>
      <c r="F25" s="16">
        <v>1.52E-2</v>
      </c>
      <c r="G25" s="16"/>
    </row>
    <row r="26" spans="1:7" x14ac:dyDescent="0.35">
      <c r="A26" s="13" t="s">
        <v>85</v>
      </c>
      <c r="B26" s="33" t="s">
        <v>86</v>
      </c>
      <c r="C26" s="33" t="s">
        <v>63</v>
      </c>
      <c r="D26" s="14">
        <v>74421</v>
      </c>
      <c r="E26" s="15">
        <v>4769.2700000000004</v>
      </c>
      <c r="F26" s="16">
        <v>1.49E-2</v>
      </c>
      <c r="G26" s="16"/>
    </row>
    <row r="27" spans="1:7" x14ac:dyDescent="0.35">
      <c r="A27" s="13" t="s">
        <v>650</v>
      </c>
      <c r="B27" s="33" t="s">
        <v>651</v>
      </c>
      <c r="C27" s="33" t="s">
        <v>114</v>
      </c>
      <c r="D27" s="14">
        <v>545098</v>
      </c>
      <c r="E27" s="15">
        <v>4298.92</v>
      </c>
      <c r="F27" s="16">
        <v>1.34E-2</v>
      </c>
      <c r="G27" s="16"/>
    </row>
    <row r="28" spans="1:7" x14ac:dyDescent="0.35">
      <c r="A28" s="13" t="s">
        <v>526</v>
      </c>
      <c r="B28" s="33" t="s">
        <v>527</v>
      </c>
      <c r="C28" s="33" t="s">
        <v>55</v>
      </c>
      <c r="D28" s="14">
        <v>1387274</v>
      </c>
      <c r="E28" s="15">
        <v>3939.16</v>
      </c>
      <c r="F28" s="16">
        <v>1.23E-2</v>
      </c>
      <c r="G28" s="16"/>
    </row>
    <row r="29" spans="1:7" x14ac:dyDescent="0.35">
      <c r="A29" s="13" t="s">
        <v>926</v>
      </c>
      <c r="B29" s="33" t="s">
        <v>927</v>
      </c>
      <c r="C29" s="33" t="s">
        <v>13</v>
      </c>
      <c r="D29" s="14">
        <v>399360</v>
      </c>
      <c r="E29" s="15">
        <v>3827.27</v>
      </c>
      <c r="F29" s="16">
        <v>1.1900000000000001E-2</v>
      </c>
      <c r="G29" s="16"/>
    </row>
    <row r="30" spans="1:7" x14ac:dyDescent="0.35">
      <c r="A30" s="13" t="s">
        <v>554</v>
      </c>
      <c r="B30" s="33" t="s">
        <v>555</v>
      </c>
      <c r="C30" s="33" t="s">
        <v>556</v>
      </c>
      <c r="D30" s="14">
        <v>74270</v>
      </c>
      <c r="E30" s="15">
        <v>3773.21</v>
      </c>
      <c r="F30" s="16">
        <v>1.18E-2</v>
      </c>
      <c r="G30" s="16"/>
    </row>
    <row r="31" spans="1:7" x14ac:dyDescent="0.35">
      <c r="A31" s="13" t="s">
        <v>33</v>
      </c>
      <c r="B31" s="33" t="s">
        <v>34</v>
      </c>
      <c r="C31" s="33" t="s">
        <v>32</v>
      </c>
      <c r="D31" s="14">
        <v>827523</v>
      </c>
      <c r="E31" s="15">
        <v>3679.99</v>
      </c>
      <c r="F31" s="16">
        <v>1.15E-2</v>
      </c>
      <c r="G31" s="16"/>
    </row>
    <row r="32" spans="1:7" x14ac:dyDescent="0.35">
      <c r="A32" s="13" t="s">
        <v>493</v>
      </c>
      <c r="B32" s="33" t="s">
        <v>494</v>
      </c>
      <c r="C32" s="33" t="s">
        <v>55</v>
      </c>
      <c r="D32" s="14">
        <v>109389</v>
      </c>
      <c r="E32" s="15">
        <v>3668.36</v>
      </c>
      <c r="F32" s="16">
        <v>1.15E-2</v>
      </c>
      <c r="G32" s="16"/>
    </row>
    <row r="33" spans="1:7" x14ac:dyDescent="0.35">
      <c r="A33" s="13" t="s">
        <v>112</v>
      </c>
      <c r="B33" s="33" t="s">
        <v>113</v>
      </c>
      <c r="C33" s="33" t="s">
        <v>114</v>
      </c>
      <c r="D33" s="14">
        <v>309531</v>
      </c>
      <c r="E33" s="15">
        <v>3531.75</v>
      </c>
      <c r="F33" s="16">
        <v>1.0999999999999999E-2</v>
      </c>
      <c r="G33" s="16"/>
    </row>
    <row r="34" spans="1:7" x14ac:dyDescent="0.35">
      <c r="A34" s="13" t="s">
        <v>654</v>
      </c>
      <c r="B34" s="33" t="s">
        <v>655</v>
      </c>
      <c r="C34" s="33" t="s">
        <v>13</v>
      </c>
      <c r="D34" s="14">
        <v>4650325</v>
      </c>
      <c r="E34" s="15">
        <v>3417.06</v>
      </c>
      <c r="F34" s="16">
        <v>1.0699999999999999E-2</v>
      </c>
      <c r="G34" s="16"/>
    </row>
    <row r="35" spans="1:7" x14ac:dyDescent="0.35">
      <c r="A35" s="13" t="s">
        <v>66</v>
      </c>
      <c r="B35" s="33" t="s">
        <v>67</v>
      </c>
      <c r="C35" s="33" t="s">
        <v>39</v>
      </c>
      <c r="D35" s="14">
        <v>88242</v>
      </c>
      <c r="E35" s="15">
        <v>3414.7</v>
      </c>
      <c r="F35" s="16">
        <v>1.0699999999999999E-2</v>
      </c>
      <c r="G35" s="16"/>
    </row>
    <row r="36" spans="1:7" x14ac:dyDescent="0.35">
      <c r="A36" s="13" t="s">
        <v>673</v>
      </c>
      <c r="B36" s="33" t="s">
        <v>674</v>
      </c>
      <c r="C36" s="33" t="s">
        <v>532</v>
      </c>
      <c r="D36" s="14">
        <v>56693</v>
      </c>
      <c r="E36" s="15">
        <v>3403</v>
      </c>
      <c r="F36" s="16">
        <v>1.06E-2</v>
      </c>
      <c r="G36" s="16"/>
    </row>
    <row r="37" spans="1:7" x14ac:dyDescent="0.35">
      <c r="A37" s="13" t="s">
        <v>497</v>
      </c>
      <c r="B37" s="33" t="s">
        <v>498</v>
      </c>
      <c r="C37" s="33" t="s">
        <v>13</v>
      </c>
      <c r="D37" s="14">
        <v>1041776</v>
      </c>
      <c r="E37" s="15">
        <v>3398.27</v>
      </c>
      <c r="F37" s="16">
        <v>1.06E-2</v>
      </c>
      <c r="G37" s="16"/>
    </row>
    <row r="38" spans="1:7" x14ac:dyDescent="0.35">
      <c r="A38" s="13" t="s">
        <v>510</v>
      </c>
      <c r="B38" s="33" t="s">
        <v>511</v>
      </c>
      <c r="C38" s="33" t="s">
        <v>13</v>
      </c>
      <c r="D38" s="14">
        <v>1193620</v>
      </c>
      <c r="E38" s="15">
        <v>3378.54</v>
      </c>
      <c r="F38" s="16">
        <v>1.0500000000000001E-2</v>
      </c>
      <c r="G38" s="16"/>
    </row>
    <row r="39" spans="1:7" x14ac:dyDescent="0.35">
      <c r="A39" s="13" t="s">
        <v>567</v>
      </c>
      <c r="B39" s="33" t="s">
        <v>568</v>
      </c>
      <c r="C39" s="33" t="s">
        <v>13</v>
      </c>
      <c r="D39" s="14">
        <v>2124745</v>
      </c>
      <c r="E39" s="15">
        <v>3343.71</v>
      </c>
      <c r="F39" s="16">
        <v>1.04E-2</v>
      </c>
      <c r="G39" s="16"/>
    </row>
    <row r="40" spans="1:7" x14ac:dyDescent="0.35">
      <c r="A40" s="13" t="s">
        <v>633</v>
      </c>
      <c r="B40" s="33" t="s">
        <v>634</v>
      </c>
      <c r="C40" s="33" t="s">
        <v>537</v>
      </c>
      <c r="D40" s="14">
        <v>209922</v>
      </c>
      <c r="E40" s="15">
        <v>3335.66</v>
      </c>
      <c r="F40" s="16">
        <v>1.04E-2</v>
      </c>
      <c r="G40" s="16"/>
    </row>
    <row r="41" spans="1:7" x14ac:dyDescent="0.35">
      <c r="A41" s="13" t="s">
        <v>96</v>
      </c>
      <c r="B41" s="33" t="s">
        <v>97</v>
      </c>
      <c r="C41" s="33" t="s">
        <v>74</v>
      </c>
      <c r="D41" s="14">
        <v>300543</v>
      </c>
      <c r="E41" s="15">
        <v>3281.78</v>
      </c>
      <c r="F41" s="16">
        <v>1.0200000000000001E-2</v>
      </c>
      <c r="G41" s="16"/>
    </row>
    <row r="42" spans="1:7" x14ac:dyDescent="0.35">
      <c r="A42" s="13" t="s">
        <v>981</v>
      </c>
      <c r="B42" s="33" t="s">
        <v>982</v>
      </c>
      <c r="C42" s="33" t="s">
        <v>55</v>
      </c>
      <c r="D42" s="14">
        <v>872860</v>
      </c>
      <c r="E42" s="15">
        <v>3267.11</v>
      </c>
      <c r="F42" s="16">
        <v>1.0200000000000001E-2</v>
      </c>
      <c r="G42" s="16"/>
    </row>
    <row r="43" spans="1:7" x14ac:dyDescent="0.35">
      <c r="A43" s="13" t="s">
        <v>502</v>
      </c>
      <c r="B43" s="33" t="s">
        <v>503</v>
      </c>
      <c r="C43" s="33" t="s">
        <v>63</v>
      </c>
      <c r="D43" s="14">
        <v>187341</v>
      </c>
      <c r="E43" s="15">
        <v>3254.11</v>
      </c>
      <c r="F43" s="16">
        <v>1.0200000000000001E-2</v>
      </c>
      <c r="G43" s="16"/>
    </row>
    <row r="44" spans="1:7" x14ac:dyDescent="0.35">
      <c r="A44" s="13" t="s">
        <v>550</v>
      </c>
      <c r="B44" s="33" t="s">
        <v>551</v>
      </c>
      <c r="C44" s="33" t="s">
        <v>60</v>
      </c>
      <c r="D44" s="14">
        <v>135313</v>
      </c>
      <c r="E44" s="15">
        <v>3163.75</v>
      </c>
      <c r="F44" s="16">
        <v>9.9000000000000008E-3</v>
      </c>
      <c r="G44" s="16"/>
    </row>
    <row r="45" spans="1:7" x14ac:dyDescent="0.35">
      <c r="A45" s="13" t="s">
        <v>575</v>
      </c>
      <c r="B45" s="33" t="s">
        <v>576</v>
      </c>
      <c r="C45" s="33" t="s">
        <v>13</v>
      </c>
      <c r="D45" s="14">
        <v>318954</v>
      </c>
      <c r="E45" s="15">
        <v>3159.24</v>
      </c>
      <c r="F45" s="16">
        <v>9.9000000000000008E-3</v>
      </c>
      <c r="G45" s="16"/>
    </row>
    <row r="46" spans="1:7" x14ac:dyDescent="0.35">
      <c r="A46" s="13" t="s">
        <v>621</v>
      </c>
      <c r="B46" s="33" t="s">
        <v>622</v>
      </c>
      <c r="C46" s="33" t="s">
        <v>103</v>
      </c>
      <c r="D46" s="14">
        <v>181084</v>
      </c>
      <c r="E46" s="15">
        <v>3003.46</v>
      </c>
      <c r="F46" s="16">
        <v>9.4000000000000004E-3</v>
      </c>
      <c r="G46" s="16"/>
    </row>
    <row r="47" spans="1:7" x14ac:dyDescent="0.35">
      <c r="A47" s="13" t="s">
        <v>656</v>
      </c>
      <c r="B47" s="33" t="s">
        <v>657</v>
      </c>
      <c r="C47" s="33" t="s">
        <v>44</v>
      </c>
      <c r="D47" s="14">
        <v>2538305</v>
      </c>
      <c r="E47" s="15">
        <v>2989.62</v>
      </c>
      <c r="F47" s="16">
        <v>9.2999999999999992E-3</v>
      </c>
      <c r="G47" s="16"/>
    </row>
    <row r="48" spans="1:7" x14ac:dyDescent="0.35">
      <c r="A48" s="13" t="s">
        <v>548</v>
      </c>
      <c r="B48" s="33" t="s">
        <v>549</v>
      </c>
      <c r="C48" s="33" t="s">
        <v>39</v>
      </c>
      <c r="D48" s="14">
        <v>19765</v>
      </c>
      <c r="E48" s="15">
        <v>2936.49</v>
      </c>
      <c r="F48" s="16">
        <v>9.1999999999999998E-3</v>
      </c>
      <c r="G48" s="16"/>
    </row>
    <row r="49" spans="1:7" x14ac:dyDescent="0.35">
      <c r="A49" s="13" t="s">
        <v>110</v>
      </c>
      <c r="B49" s="33" t="s">
        <v>111</v>
      </c>
      <c r="C49" s="33" t="s">
        <v>52</v>
      </c>
      <c r="D49" s="14">
        <v>316629</v>
      </c>
      <c r="E49" s="15">
        <v>2927.87</v>
      </c>
      <c r="F49" s="16">
        <v>9.1000000000000004E-3</v>
      </c>
      <c r="G49" s="16"/>
    </row>
    <row r="50" spans="1:7" x14ac:dyDescent="0.35">
      <c r="A50" s="13" t="s">
        <v>979</v>
      </c>
      <c r="B50" s="33" t="s">
        <v>980</v>
      </c>
      <c r="C50" s="33" t="s">
        <v>16</v>
      </c>
      <c r="D50" s="14">
        <v>366902</v>
      </c>
      <c r="E50" s="15">
        <v>2848.44</v>
      </c>
      <c r="F50" s="16">
        <v>8.8999999999999999E-3</v>
      </c>
      <c r="G50" s="16"/>
    </row>
    <row r="51" spans="1:7" x14ac:dyDescent="0.35">
      <c r="A51" s="13" t="s">
        <v>519</v>
      </c>
      <c r="B51" s="33" t="s">
        <v>520</v>
      </c>
      <c r="C51" s="33" t="s">
        <v>55</v>
      </c>
      <c r="D51" s="14">
        <v>223683</v>
      </c>
      <c r="E51" s="15">
        <v>2830.04</v>
      </c>
      <c r="F51" s="16">
        <v>8.8000000000000005E-3</v>
      </c>
      <c r="G51" s="16"/>
    </row>
    <row r="52" spans="1:7" x14ac:dyDescent="0.35">
      <c r="A52" s="13" t="s">
        <v>604</v>
      </c>
      <c r="B52" s="33" t="s">
        <v>605</v>
      </c>
      <c r="C52" s="33" t="s">
        <v>106</v>
      </c>
      <c r="D52" s="14">
        <v>109971</v>
      </c>
      <c r="E52" s="15">
        <v>2817.68</v>
      </c>
      <c r="F52" s="16">
        <v>8.8000000000000005E-3</v>
      </c>
      <c r="G52" s="16"/>
    </row>
    <row r="53" spans="1:7" x14ac:dyDescent="0.35">
      <c r="A53" s="13" t="s">
        <v>75</v>
      </c>
      <c r="B53" s="33" t="s">
        <v>76</v>
      </c>
      <c r="C53" s="33" t="s">
        <v>13</v>
      </c>
      <c r="D53" s="14">
        <v>202190</v>
      </c>
      <c r="E53" s="15">
        <v>2798.11</v>
      </c>
      <c r="F53" s="16">
        <v>8.6999999999999994E-3</v>
      </c>
      <c r="G53" s="16"/>
    </row>
    <row r="54" spans="1:7" x14ac:dyDescent="0.35">
      <c r="A54" s="13" t="s">
        <v>608</v>
      </c>
      <c r="B54" s="33" t="s">
        <v>609</v>
      </c>
      <c r="C54" s="33" t="s">
        <v>610</v>
      </c>
      <c r="D54" s="14">
        <v>104713</v>
      </c>
      <c r="E54" s="15">
        <v>2774.37</v>
      </c>
      <c r="F54" s="16">
        <v>8.6999999999999994E-3</v>
      </c>
      <c r="G54" s="16"/>
    </row>
    <row r="55" spans="1:7" x14ac:dyDescent="0.35">
      <c r="A55" s="13" t="s">
        <v>544</v>
      </c>
      <c r="B55" s="33" t="s">
        <v>545</v>
      </c>
      <c r="C55" s="33" t="s">
        <v>63</v>
      </c>
      <c r="D55" s="14">
        <v>170367</v>
      </c>
      <c r="E55" s="15">
        <v>2604.7399999999998</v>
      </c>
      <c r="F55" s="16">
        <v>8.0999999999999996E-3</v>
      </c>
      <c r="G55" s="16"/>
    </row>
    <row r="56" spans="1:7" x14ac:dyDescent="0.35">
      <c r="A56" s="13" t="s">
        <v>1047</v>
      </c>
      <c r="B56" s="33" t="s">
        <v>1048</v>
      </c>
      <c r="C56" s="33" t="s">
        <v>1012</v>
      </c>
      <c r="D56" s="14">
        <v>374013</v>
      </c>
      <c r="E56" s="15">
        <v>2494.85</v>
      </c>
      <c r="F56" s="16">
        <v>7.7999999999999996E-3</v>
      </c>
      <c r="G56" s="16"/>
    </row>
    <row r="57" spans="1:7" x14ac:dyDescent="0.35">
      <c r="A57" s="13" t="s">
        <v>42</v>
      </c>
      <c r="B57" s="33" t="s">
        <v>43</v>
      </c>
      <c r="C57" s="33" t="s">
        <v>44</v>
      </c>
      <c r="D57" s="14">
        <v>1005893</v>
      </c>
      <c r="E57" s="15">
        <v>2477.5100000000002</v>
      </c>
      <c r="F57" s="16">
        <v>7.7000000000000002E-3</v>
      </c>
      <c r="G57" s="16"/>
    </row>
    <row r="58" spans="1:7" x14ac:dyDescent="0.35">
      <c r="A58" s="13" t="s">
        <v>524</v>
      </c>
      <c r="B58" s="33" t="s">
        <v>525</v>
      </c>
      <c r="C58" s="33" t="s">
        <v>55</v>
      </c>
      <c r="D58" s="14">
        <v>136715</v>
      </c>
      <c r="E58" s="15">
        <v>2366.2600000000002</v>
      </c>
      <c r="F58" s="16">
        <v>7.4000000000000003E-3</v>
      </c>
      <c r="G58" s="16"/>
    </row>
    <row r="59" spans="1:7" x14ac:dyDescent="0.35">
      <c r="A59" s="13" t="s">
        <v>40</v>
      </c>
      <c r="B59" s="33" t="s">
        <v>41</v>
      </c>
      <c r="C59" s="33" t="s">
        <v>22</v>
      </c>
      <c r="D59" s="14">
        <v>515134</v>
      </c>
      <c r="E59" s="15">
        <v>2260.15</v>
      </c>
      <c r="F59" s="16">
        <v>7.1000000000000004E-3</v>
      </c>
      <c r="G59" s="16"/>
    </row>
    <row r="60" spans="1:7" x14ac:dyDescent="0.35">
      <c r="A60" s="13" t="s">
        <v>997</v>
      </c>
      <c r="B60" s="33" t="s">
        <v>998</v>
      </c>
      <c r="C60" s="33" t="s">
        <v>89</v>
      </c>
      <c r="D60" s="14">
        <v>188748</v>
      </c>
      <c r="E60" s="15">
        <v>2243.27</v>
      </c>
      <c r="F60" s="16">
        <v>7.0000000000000001E-3</v>
      </c>
      <c r="G60" s="16"/>
    </row>
    <row r="61" spans="1:7" x14ac:dyDescent="0.35">
      <c r="A61" s="13" t="s">
        <v>528</v>
      </c>
      <c r="B61" s="33" t="s">
        <v>529</v>
      </c>
      <c r="C61" s="33" t="s">
        <v>501</v>
      </c>
      <c r="D61" s="14">
        <v>159059</v>
      </c>
      <c r="E61" s="15">
        <v>2209.4899999999998</v>
      </c>
      <c r="F61" s="16">
        <v>6.8999999999999999E-3</v>
      </c>
      <c r="G61" s="16"/>
    </row>
    <row r="62" spans="1:7" x14ac:dyDescent="0.35">
      <c r="A62" s="13" t="s">
        <v>577</v>
      </c>
      <c r="B62" s="33" t="s">
        <v>578</v>
      </c>
      <c r="C62" s="33" t="s">
        <v>501</v>
      </c>
      <c r="D62" s="14">
        <v>186258</v>
      </c>
      <c r="E62" s="15">
        <v>2208.65</v>
      </c>
      <c r="F62" s="16">
        <v>6.8999999999999999E-3</v>
      </c>
      <c r="G62" s="16"/>
    </row>
    <row r="63" spans="1:7" x14ac:dyDescent="0.35">
      <c r="A63" s="13" t="s">
        <v>546</v>
      </c>
      <c r="B63" s="33" t="s">
        <v>547</v>
      </c>
      <c r="C63" s="33" t="s">
        <v>501</v>
      </c>
      <c r="D63" s="14">
        <v>45781</v>
      </c>
      <c r="E63" s="15">
        <v>2166.81</v>
      </c>
      <c r="F63" s="16">
        <v>6.7999999999999996E-3</v>
      </c>
      <c r="G63" s="16"/>
    </row>
    <row r="64" spans="1:7" x14ac:dyDescent="0.35">
      <c r="A64" s="13" t="s">
        <v>677</v>
      </c>
      <c r="B64" s="33" t="s">
        <v>678</v>
      </c>
      <c r="C64" s="33" t="s">
        <v>562</v>
      </c>
      <c r="D64" s="14">
        <v>55360</v>
      </c>
      <c r="E64" s="15">
        <v>2131.4699999999998</v>
      </c>
      <c r="F64" s="16">
        <v>6.7000000000000002E-3</v>
      </c>
      <c r="G64" s="16"/>
    </row>
    <row r="65" spans="1:7" x14ac:dyDescent="0.35">
      <c r="A65" s="13" t="s">
        <v>658</v>
      </c>
      <c r="B65" s="33" t="s">
        <v>659</v>
      </c>
      <c r="C65" s="33" t="s">
        <v>559</v>
      </c>
      <c r="D65" s="14">
        <v>409436</v>
      </c>
      <c r="E65" s="15">
        <v>2068.88</v>
      </c>
      <c r="F65" s="16">
        <v>6.4999999999999997E-3</v>
      </c>
      <c r="G65" s="16"/>
    </row>
    <row r="66" spans="1:7" x14ac:dyDescent="0.35">
      <c r="A66" s="13" t="s">
        <v>586</v>
      </c>
      <c r="B66" s="33" t="s">
        <v>587</v>
      </c>
      <c r="C66" s="33" t="s">
        <v>89</v>
      </c>
      <c r="D66" s="14">
        <v>76503</v>
      </c>
      <c r="E66" s="15">
        <v>2036.28</v>
      </c>
      <c r="F66" s="16">
        <v>6.4000000000000003E-3</v>
      </c>
      <c r="G66" s="16"/>
    </row>
    <row r="67" spans="1:7" x14ac:dyDescent="0.35">
      <c r="A67" s="13" t="s">
        <v>538</v>
      </c>
      <c r="B67" s="33" t="s">
        <v>539</v>
      </c>
      <c r="C67" s="33" t="s">
        <v>63</v>
      </c>
      <c r="D67" s="14">
        <v>84831</v>
      </c>
      <c r="E67" s="15">
        <v>1952.72</v>
      </c>
      <c r="F67" s="16">
        <v>6.1000000000000004E-3</v>
      </c>
      <c r="G67" s="16"/>
    </row>
    <row r="68" spans="1:7" x14ac:dyDescent="0.35">
      <c r="A68" s="13" t="s">
        <v>606</v>
      </c>
      <c r="B68" s="33" t="s">
        <v>607</v>
      </c>
      <c r="C68" s="33" t="s">
        <v>562</v>
      </c>
      <c r="D68" s="14">
        <v>264969</v>
      </c>
      <c r="E68" s="15">
        <v>1921.56</v>
      </c>
      <c r="F68" s="16">
        <v>6.0000000000000001E-3</v>
      </c>
      <c r="G68" s="16"/>
    </row>
    <row r="69" spans="1:7" x14ac:dyDescent="0.35">
      <c r="A69" s="13" t="s">
        <v>530</v>
      </c>
      <c r="B69" s="33" t="s">
        <v>531</v>
      </c>
      <c r="C69" s="33" t="s">
        <v>532</v>
      </c>
      <c r="D69" s="14">
        <v>283746</v>
      </c>
      <c r="E69" s="15">
        <v>1810.73</v>
      </c>
      <c r="F69" s="16">
        <v>5.7000000000000002E-3</v>
      </c>
      <c r="G69" s="16"/>
    </row>
    <row r="70" spans="1:7" x14ac:dyDescent="0.35">
      <c r="A70" s="13" t="s">
        <v>533</v>
      </c>
      <c r="B70" s="33" t="s">
        <v>534</v>
      </c>
      <c r="C70" s="33" t="s">
        <v>501</v>
      </c>
      <c r="D70" s="14">
        <v>132733</v>
      </c>
      <c r="E70" s="15">
        <v>1802.25</v>
      </c>
      <c r="F70" s="16">
        <v>5.5999999999999999E-3</v>
      </c>
      <c r="G70" s="16"/>
    </row>
    <row r="71" spans="1:7" x14ac:dyDescent="0.35">
      <c r="A71" s="13" t="s">
        <v>679</v>
      </c>
      <c r="B71" s="33" t="s">
        <v>680</v>
      </c>
      <c r="C71" s="33" t="s">
        <v>501</v>
      </c>
      <c r="D71" s="14">
        <v>39440</v>
      </c>
      <c r="E71" s="15">
        <v>1759.81</v>
      </c>
      <c r="F71" s="16">
        <v>5.4999999999999997E-3</v>
      </c>
      <c r="G71" s="16"/>
    </row>
    <row r="72" spans="1:7" x14ac:dyDescent="0.35">
      <c r="A72" s="13" t="s">
        <v>663</v>
      </c>
      <c r="B72" s="33" t="s">
        <v>664</v>
      </c>
      <c r="C72" s="33" t="s">
        <v>39</v>
      </c>
      <c r="D72" s="14">
        <v>21923</v>
      </c>
      <c r="E72" s="15">
        <v>1756.14</v>
      </c>
      <c r="F72" s="16">
        <v>5.4999999999999997E-3</v>
      </c>
      <c r="G72" s="16"/>
    </row>
    <row r="73" spans="1:7" x14ac:dyDescent="0.35">
      <c r="A73" s="13" t="s">
        <v>671</v>
      </c>
      <c r="B73" s="33" t="s">
        <v>672</v>
      </c>
      <c r="C73" s="33" t="s">
        <v>537</v>
      </c>
      <c r="D73" s="14">
        <v>73665</v>
      </c>
      <c r="E73" s="15">
        <v>1750.43</v>
      </c>
      <c r="F73" s="16">
        <v>5.4999999999999997E-3</v>
      </c>
      <c r="G73" s="16"/>
    </row>
    <row r="74" spans="1:7" x14ac:dyDescent="0.35">
      <c r="A74" s="13" t="s">
        <v>573</v>
      </c>
      <c r="B74" s="33" t="s">
        <v>574</v>
      </c>
      <c r="C74" s="33" t="s">
        <v>89</v>
      </c>
      <c r="D74" s="14">
        <v>22932</v>
      </c>
      <c r="E74" s="15">
        <v>1725.86</v>
      </c>
      <c r="F74" s="16">
        <v>5.4000000000000003E-3</v>
      </c>
      <c r="G74" s="16"/>
    </row>
    <row r="75" spans="1:7" x14ac:dyDescent="0.35">
      <c r="A75" s="13" t="s">
        <v>557</v>
      </c>
      <c r="B75" s="33" t="s">
        <v>558</v>
      </c>
      <c r="C75" s="33" t="s">
        <v>559</v>
      </c>
      <c r="D75" s="14">
        <v>782842</v>
      </c>
      <c r="E75" s="15">
        <v>1652.58</v>
      </c>
      <c r="F75" s="16">
        <v>5.1999999999999998E-3</v>
      </c>
      <c r="G75" s="16"/>
    </row>
    <row r="76" spans="1:7" x14ac:dyDescent="0.35">
      <c r="A76" s="13" t="s">
        <v>82</v>
      </c>
      <c r="B76" s="33" t="s">
        <v>83</v>
      </c>
      <c r="C76" s="33" t="s">
        <v>84</v>
      </c>
      <c r="D76" s="14">
        <v>110483</v>
      </c>
      <c r="E76" s="15">
        <v>1636.92</v>
      </c>
      <c r="F76" s="16">
        <v>5.1000000000000004E-3</v>
      </c>
      <c r="G76" s="16"/>
    </row>
    <row r="77" spans="1:7" x14ac:dyDescent="0.35">
      <c r="A77" s="13" t="s">
        <v>1518</v>
      </c>
      <c r="B77" s="33" t="s">
        <v>1519</v>
      </c>
      <c r="C77" s="33" t="s">
        <v>106</v>
      </c>
      <c r="D77" s="14">
        <v>24298</v>
      </c>
      <c r="E77" s="15">
        <v>1520.2</v>
      </c>
      <c r="F77" s="16">
        <v>4.7000000000000002E-3</v>
      </c>
      <c r="G77" s="16"/>
    </row>
    <row r="78" spans="1:7" x14ac:dyDescent="0.35">
      <c r="A78" s="13" t="s">
        <v>930</v>
      </c>
      <c r="B78" s="33" t="s">
        <v>931</v>
      </c>
      <c r="C78" s="33" t="s">
        <v>89</v>
      </c>
      <c r="D78" s="14">
        <v>73626</v>
      </c>
      <c r="E78" s="15">
        <v>1407.14</v>
      </c>
      <c r="F78" s="16">
        <v>4.4000000000000003E-3</v>
      </c>
      <c r="G78" s="16"/>
    </row>
    <row r="79" spans="1:7" x14ac:dyDescent="0.35">
      <c r="A79" s="13" t="s">
        <v>1104</v>
      </c>
      <c r="B79" s="33" t="s">
        <v>1105</v>
      </c>
      <c r="C79" s="33" t="s">
        <v>32</v>
      </c>
      <c r="D79" s="14">
        <v>105627</v>
      </c>
      <c r="E79" s="15">
        <v>1336.39</v>
      </c>
      <c r="F79" s="16">
        <v>4.1999999999999997E-3</v>
      </c>
      <c r="G79" s="16"/>
    </row>
    <row r="80" spans="1:7" x14ac:dyDescent="0.35">
      <c r="A80" s="13" t="s">
        <v>940</v>
      </c>
      <c r="B80" s="33" t="s">
        <v>941</v>
      </c>
      <c r="C80" s="33" t="s">
        <v>55</v>
      </c>
      <c r="D80" s="14">
        <v>23285</v>
      </c>
      <c r="E80" s="15">
        <v>1282.8900000000001</v>
      </c>
      <c r="F80" s="16">
        <v>4.0000000000000001E-3</v>
      </c>
      <c r="G80" s="16"/>
    </row>
    <row r="81" spans="1:7" x14ac:dyDescent="0.35">
      <c r="A81" s="13" t="s">
        <v>1195</v>
      </c>
      <c r="B81" s="33" t="s">
        <v>1196</v>
      </c>
      <c r="C81" s="33" t="s">
        <v>100</v>
      </c>
      <c r="D81" s="14">
        <v>39330</v>
      </c>
      <c r="E81" s="15">
        <v>1223.99</v>
      </c>
      <c r="F81" s="16">
        <v>3.8E-3</v>
      </c>
      <c r="G81" s="16"/>
    </row>
    <row r="82" spans="1:7" x14ac:dyDescent="0.35">
      <c r="A82" s="13" t="s">
        <v>98</v>
      </c>
      <c r="B82" s="33" t="s">
        <v>99</v>
      </c>
      <c r="C82" s="33" t="s">
        <v>100</v>
      </c>
      <c r="D82" s="14">
        <v>44215</v>
      </c>
      <c r="E82" s="15">
        <v>1196.94</v>
      </c>
      <c r="F82" s="16">
        <v>3.7000000000000002E-3</v>
      </c>
      <c r="G82" s="16"/>
    </row>
    <row r="83" spans="1:7" x14ac:dyDescent="0.35">
      <c r="A83" s="13" t="s">
        <v>30</v>
      </c>
      <c r="B83" s="33" t="s">
        <v>31</v>
      </c>
      <c r="C83" s="33" t="s">
        <v>32</v>
      </c>
      <c r="D83" s="14">
        <v>28298</v>
      </c>
      <c r="E83" s="15">
        <v>1107.3599999999999</v>
      </c>
      <c r="F83" s="16">
        <v>3.5000000000000001E-3</v>
      </c>
      <c r="G83" s="16"/>
    </row>
    <row r="84" spans="1:7" x14ac:dyDescent="0.35">
      <c r="A84" s="13" t="s">
        <v>669</v>
      </c>
      <c r="B84" s="33" t="s">
        <v>670</v>
      </c>
      <c r="C84" s="33" t="s">
        <v>556</v>
      </c>
      <c r="D84" s="14">
        <v>21976</v>
      </c>
      <c r="E84" s="15">
        <v>1076.45</v>
      </c>
      <c r="F84" s="16">
        <v>3.3999999999999998E-3</v>
      </c>
      <c r="G84" s="16"/>
    </row>
    <row r="85" spans="1:7" x14ac:dyDescent="0.35">
      <c r="A85" s="13" t="s">
        <v>569</v>
      </c>
      <c r="B85" s="33" t="s">
        <v>570</v>
      </c>
      <c r="C85" s="33" t="s">
        <v>100</v>
      </c>
      <c r="D85" s="14">
        <v>92046</v>
      </c>
      <c r="E85" s="15">
        <v>880.6</v>
      </c>
      <c r="F85" s="16">
        <v>2.7000000000000001E-3</v>
      </c>
      <c r="G85" s="16"/>
    </row>
    <row r="86" spans="1:7" x14ac:dyDescent="0.35">
      <c r="A86" s="13" t="s">
        <v>101</v>
      </c>
      <c r="B86" s="33" t="s">
        <v>102</v>
      </c>
      <c r="C86" s="33" t="s">
        <v>103</v>
      </c>
      <c r="D86" s="14">
        <v>59447</v>
      </c>
      <c r="E86" s="15">
        <v>828.1</v>
      </c>
      <c r="F86" s="16">
        <v>2.5999999999999999E-3</v>
      </c>
      <c r="G86" s="16"/>
    </row>
    <row r="87" spans="1:7" x14ac:dyDescent="0.35">
      <c r="A87" s="13" t="s">
        <v>1752</v>
      </c>
      <c r="B87" s="33" t="s">
        <v>1753</v>
      </c>
      <c r="C87" s="33" t="s">
        <v>717</v>
      </c>
      <c r="D87" s="14">
        <v>303211</v>
      </c>
      <c r="E87" s="15">
        <v>646.29</v>
      </c>
      <c r="F87" s="16">
        <v>2E-3</v>
      </c>
      <c r="G87" s="16"/>
    </row>
    <row r="88" spans="1:7" x14ac:dyDescent="0.35">
      <c r="A88" s="13" t="s">
        <v>631</v>
      </c>
      <c r="B88" s="33" t="s">
        <v>632</v>
      </c>
      <c r="C88" s="33" t="s">
        <v>537</v>
      </c>
      <c r="D88" s="14">
        <v>2515</v>
      </c>
      <c r="E88" s="15">
        <v>264.77999999999997</v>
      </c>
      <c r="F88" s="16">
        <v>8.0000000000000004E-4</v>
      </c>
      <c r="G88" s="16"/>
    </row>
    <row r="89" spans="1:7" x14ac:dyDescent="0.35">
      <c r="A89" s="13" t="s">
        <v>639</v>
      </c>
      <c r="B89" s="33" t="s">
        <v>640</v>
      </c>
      <c r="C89" s="33" t="s">
        <v>532</v>
      </c>
      <c r="D89" s="14">
        <v>121402</v>
      </c>
      <c r="E89" s="15">
        <v>31.71</v>
      </c>
      <c r="F89" s="16">
        <v>1E-4</v>
      </c>
      <c r="G89" s="16"/>
    </row>
    <row r="90" spans="1:7" x14ac:dyDescent="0.35">
      <c r="A90" s="17" t="s">
        <v>120</v>
      </c>
      <c r="B90" s="34"/>
      <c r="C90" s="34"/>
      <c r="D90" s="18"/>
      <c r="E90" s="37">
        <f>SUM(E8:E89)</f>
        <v>307300.32999999984</v>
      </c>
      <c r="F90" s="38">
        <f>SUM(F8:F89)</f>
        <v>0.95940000000000003</v>
      </c>
      <c r="G90" s="21"/>
    </row>
    <row r="91" spans="1:7" x14ac:dyDescent="0.35">
      <c r="A91" s="17"/>
      <c r="B91" s="34"/>
      <c r="C91" s="34"/>
      <c r="D91" s="18"/>
      <c r="E91" s="41"/>
      <c r="F91" s="21"/>
      <c r="G91" s="21"/>
    </row>
    <row r="92" spans="1:7" x14ac:dyDescent="0.35">
      <c r="A92" s="17"/>
      <c r="B92" s="34"/>
      <c r="C92" s="34"/>
      <c r="D92" s="18"/>
      <c r="E92" s="41"/>
      <c r="F92" s="21"/>
      <c r="G92" s="21"/>
    </row>
    <row r="93" spans="1:7" x14ac:dyDescent="0.35">
      <c r="A93" s="17"/>
      <c r="B93" s="34"/>
      <c r="C93" s="34"/>
      <c r="D93" s="18"/>
      <c r="E93" s="41"/>
      <c r="F93" s="21"/>
      <c r="G93" s="21"/>
    </row>
    <row r="94" spans="1:7" x14ac:dyDescent="0.35">
      <c r="A94" s="59" t="s">
        <v>171</v>
      </c>
      <c r="B94" s="34"/>
      <c r="C94" s="34"/>
      <c r="D94" s="18"/>
      <c r="E94" s="41"/>
      <c r="F94" s="21"/>
      <c r="G94" s="21"/>
    </row>
    <row r="95" spans="1:7" x14ac:dyDescent="0.35">
      <c r="A95" s="59" t="s">
        <v>641</v>
      </c>
      <c r="B95" s="33"/>
      <c r="C95" s="33"/>
      <c r="D95" s="14"/>
      <c r="E95" s="15"/>
      <c r="F95" s="16"/>
      <c r="G95" s="16"/>
    </row>
    <row r="96" spans="1:7" x14ac:dyDescent="0.35">
      <c r="A96" s="59" t="s">
        <v>642</v>
      </c>
      <c r="B96" s="33"/>
      <c r="C96" s="33"/>
      <c r="D96" s="14"/>
      <c r="E96" s="15"/>
      <c r="F96" s="16"/>
      <c r="G96" s="16"/>
    </row>
    <row r="97" spans="1:7" x14ac:dyDescent="0.35">
      <c r="A97" s="13" t="s">
        <v>643</v>
      </c>
      <c r="B97" s="33" t="s">
        <v>644</v>
      </c>
      <c r="C97" s="33" t="s">
        <v>39</v>
      </c>
      <c r="D97" s="14">
        <v>455844</v>
      </c>
      <c r="E97" s="15">
        <v>46.83</v>
      </c>
      <c r="F97" s="16">
        <v>1E-4</v>
      </c>
      <c r="G97" s="16">
        <v>6.3299999999999995E-2</v>
      </c>
    </row>
    <row r="98" spans="1:7" x14ac:dyDescent="0.35">
      <c r="A98" s="17" t="s">
        <v>120</v>
      </c>
      <c r="B98" s="34"/>
      <c r="C98" s="34"/>
      <c r="D98" s="18"/>
      <c r="E98" s="37">
        <v>46.83</v>
      </c>
      <c r="F98" s="38">
        <v>1E-4</v>
      </c>
      <c r="G98" s="21"/>
    </row>
    <row r="99" spans="1:7" x14ac:dyDescent="0.35">
      <c r="A99" s="24" t="s">
        <v>121</v>
      </c>
      <c r="B99" s="35"/>
      <c r="C99" s="35"/>
      <c r="D99" s="25"/>
      <c r="E99" s="30">
        <v>307347.15999999997</v>
      </c>
      <c r="F99" s="31">
        <v>0.95950000000000002</v>
      </c>
      <c r="G99" s="21"/>
    </row>
    <row r="100" spans="1:7" x14ac:dyDescent="0.35">
      <c r="A100" s="13"/>
      <c r="B100" s="33"/>
      <c r="C100" s="33"/>
      <c r="D100" s="14"/>
      <c r="E100" s="15"/>
      <c r="F100" s="16"/>
      <c r="G100" s="16"/>
    </row>
    <row r="101" spans="1:7" x14ac:dyDescent="0.35">
      <c r="A101" s="17" t="s">
        <v>122</v>
      </c>
      <c r="B101" s="33"/>
      <c r="C101" s="33"/>
      <c r="D101" s="14"/>
      <c r="E101" s="15"/>
      <c r="F101" s="16"/>
      <c r="G101" s="16"/>
    </row>
    <row r="102" spans="1:7" x14ac:dyDescent="0.35">
      <c r="A102" s="17" t="s">
        <v>123</v>
      </c>
      <c r="B102" s="33"/>
      <c r="C102" s="33"/>
      <c r="D102" s="14"/>
      <c r="E102" s="15"/>
      <c r="F102" s="16"/>
      <c r="G102" s="16"/>
    </row>
    <row r="103" spans="1:7" x14ac:dyDescent="0.35">
      <c r="A103" s="13" t="s">
        <v>1541</v>
      </c>
      <c r="B103" s="33"/>
      <c r="C103" s="33" t="s">
        <v>559</v>
      </c>
      <c r="D103" s="14">
        <v>700000</v>
      </c>
      <c r="E103" s="15">
        <v>1479.03</v>
      </c>
      <c r="F103" s="16">
        <v>4.6169999999999996E-3</v>
      </c>
      <c r="G103" s="16"/>
    </row>
    <row r="104" spans="1:7" x14ac:dyDescent="0.35">
      <c r="A104" s="17" t="s">
        <v>120</v>
      </c>
      <c r="B104" s="34"/>
      <c r="C104" s="34"/>
      <c r="D104" s="18"/>
      <c r="E104" s="37">
        <v>1479.03</v>
      </c>
      <c r="F104" s="38">
        <v>4.6169999999999996E-3</v>
      </c>
      <c r="G104" s="21"/>
    </row>
    <row r="105" spans="1:7" x14ac:dyDescent="0.35">
      <c r="A105" s="13"/>
      <c r="B105" s="33"/>
      <c r="C105" s="33"/>
      <c r="D105" s="14"/>
      <c r="E105" s="15"/>
      <c r="F105" s="16"/>
      <c r="G105" s="16"/>
    </row>
    <row r="106" spans="1:7" x14ac:dyDescent="0.35">
      <c r="A106" s="13"/>
      <c r="B106" s="33"/>
      <c r="C106" s="33"/>
      <c r="D106" s="14"/>
      <c r="E106" s="15"/>
      <c r="F106" s="16"/>
      <c r="G106" s="16"/>
    </row>
    <row r="107" spans="1:7" x14ac:dyDescent="0.35">
      <c r="A107" s="13"/>
      <c r="B107" s="33"/>
      <c r="C107" s="33"/>
      <c r="D107" s="14"/>
      <c r="E107" s="15"/>
      <c r="F107" s="16"/>
      <c r="G107" s="16"/>
    </row>
    <row r="108" spans="1:7" x14ac:dyDescent="0.35">
      <c r="A108" s="24" t="s">
        <v>121</v>
      </c>
      <c r="B108" s="35"/>
      <c r="C108" s="35"/>
      <c r="D108" s="25"/>
      <c r="E108" s="19">
        <v>1479.03</v>
      </c>
      <c r="F108" s="20">
        <v>4.6169999999999996E-3</v>
      </c>
      <c r="G108" s="21"/>
    </row>
    <row r="109" spans="1:7" x14ac:dyDescent="0.35">
      <c r="A109" s="13"/>
      <c r="B109" s="33"/>
      <c r="C109" s="33"/>
      <c r="D109" s="14"/>
      <c r="E109" s="15"/>
      <c r="F109" s="16"/>
      <c r="G109" s="16"/>
    </row>
    <row r="110" spans="1:7" x14ac:dyDescent="0.35">
      <c r="A110" s="13"/>
      <c r="B110" s="33"/>
      <c r="C110" s="33"/>
      <c r="D110" s="14"/>
      <c r="E110" s="15"/>
      <c r="F110" s="16"/>
      <c r="G110" s="16"/>
    </row>
    <row r="111" spans="1:7" x14ac:dyDescent="0.35">
      <c r="A111" s="17" t="s">
        <v>257</v>
      </c>
      <c r="B111" s="33"/>
      <c r="C111" s="33"/>
      <c r="D111" s="14"/>
      <c r="E111" s="15"/>
      <c r="F111" s="16"/>
      <c r="G111" s="16"/>
    </row>
    <row r="112" spans="1:7" x14ac:dyDescent="0.35">
      <c r="A112" s="13" t="s">
        <v>1546</v>
      </c>
      <c r="B112" s="33" t="s">
        <v>1547</v>
      </c>
      <c r="C112" s="33"/>
      <c r="D112" s="14">
        <v>65997.112999999998</v>
      </c>
      <c r="E112" s="15">
        <v>2338.2600000000002</v>
      </c>
      <c r="F112" s="16">
        <v>7.3000000000000001E-3</v>
      </c>
      <c r="G112" s="16"/>
    </row>
    <row r="113" spans="1:7" x14ac:dyDescent="0.35">
      <c r="A113" s="13"/>
      <c r="B113" s="33"/>
      <c r="C113" s="33"/>
      <c r="D113" s="14"/>
      <c r="E113" s="15"/>
      <c r="F113" s="16"/>
      <c r="G113" s="16"/>
    </row>
    <row r="114" spans="1:7" x14ac:dyDescent="0.35">
      <c r="A114" s="24" t="s">
        <v>121</v>
      </c>
      <c r="B114" s="35"/>
      <c r="C114" s="35"/>
      <c r="D114" s="25"/>
      <c r="E114" s="19">
        <v>2338.2600000000002</v>
      </c>
      <c r="F114" s="20">
        <v>7.3000000000000001E-3</v>
      </c>
      <c r="G114" s="21"/>
    </row>
    <row r="115" spans="1:7" x14ac:dyDescent="0.35">
      <c r="A115" s="13"/>
      <c r="B115" s="33"/>
      <c r="C115" s="33"/>
      <c r="D115" s="14"/>
      <c r="E115" s="15"/>
      <c r="F115" s="16"/>
      <c r="G115" s="16"/>
    </row>
    <row r="116" spans="1:7" x14ac:dyDescent="0.35">
      <c r="A116" s="17" t="s">
        <v>262</v>
      </c>
      <c r="B116" s="33"/>
      <c r="C116" s="33"/>
      <c r="D116" s="14"/>
      <c r="E116" s="15"/>
      <c r="F116" s="16"/>
      <c r="G116" s="16"/>
    </row>
    <row r="117" spans="1:7" x14ac:dyDescent="0.35">
      <c r="A117" s="13" t="s">
        <v>263</v>
      </c>
      <c r="B117" s="33"/>
      <c r="C117" s="33"/>
      <c r="D117" s="14"/>
      <c r="E117" s="15">
        <v>11461.36</v>
      </c>
      <c r="F117" s="16">
        <v>3.5799999999999998E-2</v>
      </c>
      <c r="G117" s="16">
        <v>4.9306000000000003E-2</v>
      </c>
    </row>
    <row r="118" spans="1:7" x14ac:dyDescent="0.35">
      <c r="A118" s="17" t="s">
        <v>120</v>
      </c>
      <c r="B118" s="34"/>
      <c r="C118" s="34"/>
      <c r="D118" s="18"/>
      <c r="E118" s="37">
        <v>11461.36</v>
      </c>
      <c r="F118" s="38">
        <v>3.5799999999999998E-2</v>
      </c>
      <c r="G118" s="21"/>
    </row>
    <row r="119" spans="1:7" x14ac:dyDescent="0.35">
      <c r="A119" s="13"/>
      <c r="B119" s="33"/>
      <c r="C119" s="33"/>
      <c r="D119" s="14"/>
      <c r="E119" s="15"/>
      <c r="F119" s="16"/>
      <c r="G119" s="16"/>
    </row>
    <row r="120" spans="1:7" x14ac:dyDescent="0.35">
      <c r="A120" s="24" t="s">
        <v>121</v>
      </c>
      <c r="B120" s="35"/>
      <c r="C120" s="35"/>
      <c r="D120" s="25"/>
      <c r="E120" s="19">
        <v>11461.36</v>
      </c>
      <c r="F120" s="20">
        <v>3.5799999999999998E-2</v>
      </c>
      <c r="G120" s="21"/>
    </row>
    <row r="121" spans="1:7" x14ac:dyDescent="0.35">
      <c r="A121" s="13" t="s">
        <v>264</v>
      </c>
      <c r="B121" s="33"/>
      <c r="C121" s="33"/>
      <c r="D121" s="14"/>
      <c r="E121" s="15">
        <v>3.0965128000000002</v>
      </c>
      <c r="F121" s="16">
        <v>9.0000000000000002E-6</v>
      </c>
      <c r="G121" s="16"/>
    </row>
    <row r="122" spans="1:7" x14ac:dyDescent="0.35">
      <c r="A122" s="13" t="s">
        <v>265</v>
      </c>
      <c r="B122" s="33"/>
      <c r="C122" s="33"/>
      <c r="D122" s="14"/>
      <c r="E122" s="26">
        <v>-874.84651280000003</v>
      </c>
      <c r="F122" s="27">
        <v>-2.6090000000000002E-3</v>
      </c>
      <c r="G122" s="16">
        <v>4.9305000000000002E-2</v>
      </c>
    </row>
    <row r="123" spans="1:7" x14ac:dyDescent="0.35">
      <c r="A123" s="28" t="s">
        <v>266</v>
      </c>
      <c r="B123" s="36"/>
      <c r="C123" s="36"/>
      <c r="D123" s="29"/>
      <c r="E123" s="30">
        <v>320275.03000000003</v>
      </c>
      <c r="F123" s="31">
        <v>1</v>
      </c>
      <c r="G123" s="31"/>
    </row>
    <row r="125" spans="1:7" x14ac:dyDescent="0.35">
      <c r="A125" s="1" t="s">
        <v>267</v>
      </c>
    </row>
    <row r="128" spans="1:7" x14ac:dyDescent="0.35">
      <c r="A128" s="1" t="s">
        <v>269</v>
      </c>
    </row>
    <row r="129" spans="1:3" x14ac:dyDescent="0.35">
      <c r="A129" s="48" t="s">
        <v>270</v>
      </c>
      <c r="B129" s="3" t="s">
        <v>248</v>
      </c>
    </row>
    <row r="130" spans="1:3" x14ac:dyDescent="0.35">
      <c r="A130" t="s">
        <v>271</v>
      </c>
    </row>
    <row r="131" spans="1:3" x14ac:dyDescent="0.35">
      <c r="A131" t="s">
        <v>272</v>
      </c>
      <c r="B131" t="s">
        <v>273</v>
      </c>
      <c r="C131" t="s">
        <v>273</v>
      </c>
    </row>
    <row r="132" spans="1:3" x14ac:dyDescent="0.35">
      <c r="B132" s="49">
        <v>46052</v>
      </c>
      <c r="C132" s="49">
        <v>46080</v>
      </c>
    </row>
    <row r="133" spans="1:3" x14ac:dyDescent="0.35">
      <c r="A133" t="s">
        <v>645</v>
      </c>
      <c r="B133">
        <v>45.534999999999997</v>
      </c>
      <c r="C133">
        <v>45.497999999999998</v>
      </c>
    </row>
    <row r="134" spans="1:3" x14ac:dyDescent="0.35">
      <c r="A134" t="s">
        <v>275</v>
      </c>
      <c r="B134">
        <v>37.384</v>
      </c>
      <c r="C134">
        <v>37.353999999999999</v>
      </c>
    </row>
    <row r="135" spans="1:3" x14ac:dyDescent="0.35">
      <c r="A135" t="s">
        <v>646</v>
      </c>
      <c r="B135">
        <v>39.058</v>
      </c>
      <c r="C135">
        <v>38.982999999999997</v>
      </c>
    </row>
    <row r="136" spans="1:3" x14ac:dyDescent="0.35">
      <c r="A136" t="s">
        <v>277</v>
      </c>
      <c r="B136">
        <v>32.07</v>
      </c>
      <c r="C136">
        <v>32.009</v>
      </c>
    </row>
    <row r="138" spans="1:3" x14ac:dyDescent="0.35">
      <c r="A138" t="s">
        <v>278</v>
      </c>
      <c r="B138" s="3" t="s">
        <v>248</v>
      </c>
    </row>
    <row r="139" spans="1:3" x14ac:dyDescent="0.35">
      <c r="A139" t="s">
        <v>279</v>
      </c>
      <c r="B139" s="3" t="s">
        <v>248</v>
      </c>
    </row>
    <row r="140" spans="1:3" ht="29" customHeight="1" x14ac:dyDescent="0.35">
      <c r="A140" s="48" t="s">
        <v>280</v>
      </c>
      <c r="B140" s="3" t="s">
        <v>248</v>
      </c>
    </row>
    <row r="141" spans="1:3" ht="29" customHeight="1" x14ac:dyDescent="0.35">
      <c r="A141" s="48" t="s">
        <v>281</v>
      </c>
      <c r="B141" s="3" t="s">
        <v>248</v>
      </c>
    </row>
    <row r="142" spans="1:3" x14ac:dyDescent="0.35">
      <c r="A142" t="s">
        <v>283</v>
      </c>
      <c r="B142" s="50">
        <v>0.44990000000000002</v>
      </c>
    </row>
    <row r="143" spans="1:3" ht="43.5" customHeight="1" x14ac:dyDescent="0.35">
      <c r="A143" s="48" t="s">
        <v>284</v>
      </c>
      <c r="B143" s="3">
        <v>1479.03</v>
      </c>
    </row>
    <row r="144" spans="1:3" x14ac:dyDescent="0.35">
      <c r="B144" s="3"/>
    </row>
    <row r="145" spans="1:4" ht="29" customHeight="1" x14ac:dyDescent="0.35">
      <c r="A145" s="48" t="s">
        <v>285</v>
      </c>
      <c r="B145" s="3" t="s">
        <v>248</v>
      </c>
    </row>
    <row r="146" spans="1:4" ht="29" customHeight="1" x14ac:dyDescent="0.35">
      <c r="A146" s="48" t="s">
        <v>286</v>
      </c>
      <c r="B146" t="s">
        <v>248</v>
      </c>
    </row>
    <row r="147" spans="1:4" ht="29" customHeight="1" x14ac:dyDescent="0.35">
      <c r="A147" s="48" t="s">
        <v>287</v>
      </c>
      <c r="B147" s="3" t="s">
        <v>248</v>
      </c>
    </row>
    <row r="148" spans="1:4" ht="29" customHeight="1" x14ac:dyDescent="0.35">
      <c r="A148" s="48" t="s">
        <v>288</v>
      </c>
      <c r="B148" s="3" t="s">
        <v>248</v>
      </c>
    </row>
    <row r="150" spans="1:4" ht="70" customHeight="1" x14ac:dyDescent="0.35">
      <c r="A150" s="75" t="s">
        <v>298</v>
      </c>
      <c r="B150" s="75" t="s">
        <v>299</v>
      </c>
      <c r="C150" s="75" t="s">
        <v>300</v>
      </c>
      <c r="D150" s="75" t="s">
        <v>301</v>
      </c>
    </row>
    <row r="151" spans="1:4" ht="70" customHeight="1" x14ac:dyDescent="0.35">
      <c r="A151" s="75" t="s">
        <v>3310</v>
      </c>
      <c r="B151" s="75"/>
      <c r="C151" s="75" t="s">
        <v>314</v>
      </c>
      <c r="D151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H99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3311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3312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344099</v>
      </c>
      <c r="E8" s="15">
        <v>3054.74</v>
      </c>
      <c r="F8" s="16">
        <v>0.1181</v>
      </c>
      <c r="G8" s="16"/>
    </row>
    <row r="9" spans="1:8" x14ac:dyDescent="0.35">
      <c r="A9" s="13" t="s">
        <v>25</v>
      </c>
      <c r="B9" s="33" t="s">
        <v>26</v>
      </c>
      <c r="C9" s="33" t="s">
        <v>13</v>
      </c>
      <c r="D9" s="14">
        <v>160680</v>
      </c>
      <c r="E9" s="15">
        <v>2215.62</v>
      </c>
      <c r="F9" s="16">
        <v>8.5699999999999998E-2</v>
      </c>
      <c r="G9" s="16"/>
    </row>
    <row r="10" spans="1:8" x14ac:dyDescent="0.35">
      <c r="A10" s="13" t="s">
        <v>20</v>
      </c>
      <c r="B10" s="33" t="s">
        <v>21</v>
      </c>
      <c r="C10" s="33" t="s">
        <v>22</v>
      </c>
      <c r="D10" s="14">
        <v>151879</v>
      </c>
      <c r="E10" s="15">
        <v>2117.04</v>
      </c>
      <c r="F10" s="16">
        <v>8.1900000000000001E-2</v>
      </c>
      <c r="G10" s="16"/>
    </row>
    <row r="11" spans="1:8" x14ac:dyDescent="0.35">
      <c r="A11" s="13" t="s">
        <v>23</v>
      </c>
      <c r="B11" s="33" t="s">
        <v>24</v>
      </c>
      <c r="C11" s="33" t="s">
        <v>19</v>
      </c>
      <c r="D11" s="14">
        <v>62687</v>
      </c>
      <c r="E11" s="15">
        <v>1178.08</v>
      </c>
      <c r="F11" s="16">
        <v>4.5499999999999999E-2</v>
      </c>
      <c r="G11" s="16"/>
    </row>
    <row r="12" spans="1:8" x14ac:dyDescent="0.35">
      <c r="A12" s="13" t="s">
        <v>486</v>
      </c>
      <c r="B12" s="33" t="s">
        <v>487</v>
      </c>
      <c r="C12" s="33" t="s">
        <v>488</v>
      </c>
      <c r="D12" s="14">
        <v>26416</v>
      </c>
      <c r="E12" s="15">
        <v>1130.1600000000001</v>
      </c>
      <c r="F12" s="16">
        <v>4.3700000000000003E-2</v>
      </c>
      <c r="G12" s="16"/>
    </row>
    <row r="13" spans="1:8" x14ac:dyDescent="0.35">
      <c r="A13" s="13" t="s">
        <v>489</v>
      </c>
      <c r="B13" s="33" t="s">
        <v>490</v>
      </c>
      <c r="C13" s="33" t="s">
        <v>13</v>
      </c>
      <c r="D13" s="14">
        <v>93329</v>
      </c>
      <c r="E13" s="15">
        <v>1121.53</v>
      </c>
      <c r="F13" s="16">
        <v>4.3400000000000001E-2</v>
      </c>
      <c r="G13" s="16"/>
    </row>
    <row r="14" spans="1:8" x14ac:dyDescent="0.35">
      <c r="A14" s="13" t="s">
        <v>499</v>
      </c>
      <c r="B14" s="33" t="s">
        <v>500</v>
      </c>
      <c r="C14" s="33" t="s">
        <v>501</v>
      </c>
      <c r="D14" s="14">
        <v>78786</v>
      </c>
      <c r="E14" s="15">
        <v>1024.3</v>
      </c>
      <c r="F14" s="16">
        <v>3.9600000000000003E-2</v>
      </c>
      <c r="G14" s="16"/>
    </row>
    <row r="15" spans="1:8" x14ac:dyDescent="0.35">
      <c r="A15" s="13" t="s">
        <v>75</v>
      </c>
      <c r="B15" s="33" t="s">
        <v>76</v>
      </c>
      <c r="C15" s="33" t="s">
        <v>13</v>
      </c>
      <c r="D15" s="14">
        <v>64469</v>
      </c>
      <c r="E15" s="15">
        <v>892.19</v>
      </c>
      <c r="F15" s="16">
        <v>3.4500000000000003E-2</v>
      </c>
      <c r="G15" s="16"/>
    </row>
    <row r="16" spans="1:8" x14ac:dyDescent="0.35">
      <c r="A16" s="13" t="s">
        <v>35</v>
      </c>
      <c r="B16" s="33" t="s">
        <v>36</v>
      </c>
      <c r="C16" s="33" t="s">
        <v>13</v>
      </c>
      <c r="D16" s="14">
        <v>165418</v>
      </c>
      <c r="E16" s="15">
        <v>686.82</v>
      </c>
      <c r="F16" s="16">
        <v>2.6599999999999999E-2</v>
      </c>
      <c r="G16" s="16"/>
    </row>
    <row r="17" spans="1:7" x14ac:dyDescent="0.35">
      <c r="A17" s="13" t="s">
        <v>37</v>
      </c>
      <c r="B17" s="33" t="s">
        <v>38</v>
      </c>
      <c r="C17" s="33" t="s">
        <v>39</v>
      </c>
      <c r="D17" s="14">
        <v>20081</v>
      </c>
      <c r="E17" s="15">
        <v>682.23</v>
      </c>
      <c r="F17" s="16">
        <v>2.64E-2</v>
      </c>
      <c r="G17" s="16"/>
    </row>
    <row r="18" spans="1:7" x14ac:dyDescent="0.35">
      <c r="A18" s="13" t="s">
        <v>58</v>
      </c>
      <c r="B18" s="33" t="s">
        <v>59</v>
      </c>
      <c r="C18" s="33" t="s">
        <v>60</v>
      </c>
      <c r="D18" s="14">
        <v>216784</v>
      </c>
      <c r="E18" s="15">
        <v>679.83</v>
      </c>
      <c r="F18" s="16">
        <v>2.63E-2</v>
      </c>
      <c r="G18" s="16"/>
    </row>
    <row r="19" spans="1:7" x14ac:dyDescent="0.35">
      <c r="A19" s="13" t="s">
        <v>540</v>
      </c>
      <c r="B19" s="33" t="s">
        <v>541</v>
      </c>
      <c r="C19" s="33" t="s">
        <v>501</v>
      </c>
      <c r="D19" s="14">
        <v>22970</v>
      </c>
      <c r="E19" s="15">
        <v>605.80999999999995</v>
      </c>
      <c r="F19" s="16">
        <v>2.3400000000000001E-2</v>
      </c>
      <c r="G19" s="16"/>
    </row>
    <row r="20" spans="1:7" x14ac:dyDescent="0.35">
      <c r="A20" s="13" t="s">
        <v>592</v>
      </c>
      <c r="B20" s="33" t="s">
        <v>593</v>
      </c>
      <c r="C20" s="33" t="s">
        <v>55</v>
      </c>
      <c r="D20" s="14">
        <v>59726</v>
      </c>
      <c r="E20" s="15">
        <v>594.80999999999995</v>
      </c>
      <c r="F20" s="16">
        <v>2.3E-2</v>
      </c>
      <c r="G20" s="16"/>
    </row>
    <row r="21" spans="1:7" x14ac:dyDescent="0.35">
      <c r="A21" s="13" t="s">
        <v>550</v>
      </c>
      <c r="B21" s="33" t="s">
        <v>551</v>
      </c>
      <c r="C21" s="33" t="s">
        <v>60</v>
      </c>
      <c r="D21" s="14">
        <v>19964</v>
      </c>
      <c r="E21" s="15">
        <v>466.78</v>
      </c>
      <c r="F21" s="16">
        <v>1.7999999999999999E-2</v>
      </c>
      <c r="G21" s="16"/>
    </row>
    <row r="22" spans="1:7" x14ac:dyDescent="0.35">
      <c r="A22" s="13" t="s">
        <v>548</v>
      </c>
      <c r="B22" s="33" t="s">
        <v>549</v>
      </c>
      <c r="C22" s="33" t="s">
        <v>39</v>
      </c>
      <c r="D22" s="14">
        <v>2952</v>
      </c>
      <c r="E22" s="15">
        <v>438.58</v>
      </c>
      <c r="F22" s="16">
        <v>1.7000000000000001E-2</v>
      </c>
      <c r="G22" s="16"/>
    </row>
    <row r="23" spans="1:7" x14ac:dyDescent="0.35">
      <c r="A23" s="13" t="s">
        <v>502</v>
      </c>
      <c r="B23" s="33" t="s">
        <v>503</v>
      </c>
      <c r="C23" s="33" t="s">
        <v>63</v>
      </c>
      <c r="D23" s="14">
        <v>23820</v>
      </c>
      <c r="E23" s="15">
        <v>413.75</v>
      </c>
      <c r="F23" s="16">
        <v>1.6E-2</v>
      </c>
      <c r="G23" s="16"/>
    </row>
    <row r="24" spans="1:7" x14ac:dyDescent="0.35">
      <c r="A24" s="13" t="s">
        <v>495</v>
      </c>
      <c r="B24" s="33" t="s">
        <v>496</v>
      </c>
      <c r="C24" s="33" t="s">
        <v>79</v>
      </c>
      <c r="D24" s="14">
        <v>106638</v>
      </c>
      <c r="E24" s="15">
        <v>407.25</v>
      </c>
      <c r="F24" s="16">
        <v>1.5699999999999999E-2</v>
      </c>
      <c r="G24" s="16"/>
    </row>
    <row r="25" spans="1:7" x14ac:dyDescent="0.35">
      <c r="A25" s="13" t="s">
        <v>535</v>
      </c>
      <c r="B25" s="33" t="s">
        <v>536</v>
      </c>
      <c r="C25" s="33" t="s">
        <v>537</v>
      </c>
      <c r="D25" s="14">
        <v>9284</v>
      </c>
      <c r="E25" s="15">
        <v>401.77</v>
      </c>
      <c r="F25" s="16">
        <v>1.55E-2</v>
      </c>
      <c r="G25" s="16"/>
    </row>
    <row r="26" spans="1:7" x14ac:dyDescent="0.35">
      <c r="A26" s="13" t="s">
        <v>42</v>
      </c>
      <c r="B26" s="33" t="s">
        <v>43</v>
      </c>
      <c r="C26" s="33" t="s">
        <v>44</v>
      </c>
      <c r="D26" s="14">
        <v>161606</v>
      </c>
      <c r="E26" s="15">
        <v>398.04</v>
      </c>
      <c r="F26" s="16">
        <v>1.54E-2</v>
      </c>
      <c r="G26" s="16"/>
    </row>
    <row r="27" spans="1:7" x14ac:dyDescent="0.35">
      <c r="A27" s="13" t="s">
        <v>68</v>
      </c>
      <c r="B27" s="33" t="s">
        <v>69</v>
      </c>
      <c r="C27" s="33" t="s">
        <v>16</v>
      </c>
      <c r="D27" s="14">
        <v>185934</v>
      </c>
      <c r="E27" s="15">
        <v>394.79</v>
      </c>
      <c r="F27" s="16">
        <v>1.5299999999999999E-2</v>
      </c>
      <c r="G27" s="16"/>
    </row>
    <row r="28" spans="1:7" x14ac:dyDescent="0.35">
      <c r="A28" s="13" t="s">
        <v>33</v>
      </c>
      <c r="B28" s="33" t="s">
        <v>34</v>
      </c>
      <c r="C28" s="33" t="s">
        <v>32</v>
      </c>
      <c r="D28" s="14">
        <v>80571</v>
      </c>
      <c r="E28" s="15">
        <v>358.3</v>
      </c>
      <c r="F28" s="16">
        <v>1.3899999999999999E-2</v>
      </c>
      <c r="G28" s="16"/>
    </row>
    <row r="29" spans="1:7" x14ac:dyDescent="0.35">
      <c r="A29" s="13" t="s">
        <v>64</v>
      </c>
      <c r="B29" s="33" t="s">
        <v>65</v>
      </c>
      <c r="C29" s="33" t="s">
        <v>55</v>
      </c>
      <c r="D29" s="14">
        <v>31507</v>
      </c>
      <c r="E29" s="15">
        <v>340.09</v>
      </c>
      <c r="F29" s="16">
        <v>1.3100000000000001E-2</v>
      </c>
      <c r="G29" s="16"/>
    </row>
    <row r="30" spans="1:7" x14ac:dyDescent="0.35">
      <c r="A30" s="13" t="s">
        <v>56</v>
      </c>
      <c r="B30" s="33" t="s">
        <v>57</v>
      </c>
      <c r="C30" s="33" t="s">
        <v>29</v>
      </c>
      <c r="D30" s="14">
        <v>2667</v>
      </c>
      <c r="E30" s="15">
        <v>338.1</v>
      </c>
      <c r="F30" s="16">
        <v>1.3100000000000001E-2</v>
      </c>
      <c r="G30" s="16"/>
    </row>
    <row r="31" spans="1:7" x14ac:dyDescent="0.35">
      <c r="A31" s="13" t="s">
        <v>528</v>
      </c>
      <c r="B31" s="33" t="s">
        <v>529</v>
      </c>
      <c r="C31" s="33" t="s">
        <v>501</v>
      </c>
      <c r="D31" s="14">
        <v>23731</v>
      </c>
      <c r="E31" s="15">
        <v>329.65</v>
      </c>
      <c r="F31" s="16">
        <v>1.2699999999999999E-2</v>
      </c>
      <c r="G31" s="16"/>
    </row>
    <row r="32" spans="1:7" x14ac:dyDescent="0.35">
      <c r="A32" s="13" t="s">
        <v>942</v>
      </c>
      <c r="B32" s="33" t="s">
        <v>943</v>
      </c>
      <c r="C32" s="33" t="s">
        <v>79</v>
      </c>
      <c r="D32" s="14">
        <v>101890</v>
      </c>
      <c r="E32" s="15">
        <v>304.29000000000002</v>
      </c>
      <c r="F32" s="16">
        <v>1.18E-2</v>
      </c>
      <c r="G32" s="16"/>
    </row>
    <row r="33" spans="1:7" x14ac:dyDescent="0.35">
      <c r="A33" s="13" t="s">
        <v>110</v>
      </c>
      <c r="B33" s="33" t="s">
        <v>111</v>
      </c>
      <c r="C33" s="33" t="s">
        <v>52</v>
      </c>
      <c r="D33" s="14">
        <v>32546</v>
      </c>
      <c r="E33" s="15">
        <v>300.95</v>
      </c>
      <c r="F33" s="16">
        <v>1.1599999999999999E-2</v>
      </c>
      <c r="G33" s="16"/>
    </row>
    <row r="34" spans="1:7" x14ac:dyDescent="0.35">
      <c r="A34" s="13" t="s">
        <v>70</v>
      </c>
      <c r="B34" s="33" t="s">
        <v>71</v>
      </c>
      <c r="C34" s="33" t="s">
        <v>16</v>
      </c>
      <c r="D34" s="14">
        <v>21133</v>
      </c>
      <c r="E34" s="15">
        <v>267.27</v>
      </c>
      <c r="F34" s="16">
        <v>1.03E-2</v>
      </c>
      <c r="G34" s="16"/>
    </row>
    <row r="35" spans="1:7" x14ac:dyDescent="0.35">
      <c r="A35" s="13" t="s">
        <v>956</v>
      </c>
      <c r="B35" s="33" t="s">
        <v>957</v>
      </c>
      <c r="C35" s="33" t="s">
        <v>55</v>
      </c>
      <c r="D35" s="14">
        <v>12863</v>
      </c>
      <c r="E35" s="15">
        <v>256.41000000000003</v>
      </c>
      <c r="F35" s="16">
        <v>9.9000000000000008E-3</v>
      </c>
      <c r="G35" s="16"/>
    </row>
    <row r="36" spans="1:7" x14ac:dyDescent="0.35">
      <c r="A36" s="13" t="s">
        <v>117</v>
      </c>
      <c r="B36" s="33" t="s">
        <v>118</v>
      </c>
      <c r="C36" s="33" t="s">
        <v>119</v>
      </c>
      <c r="D36" s="14">
        <v>16595</v>
      </c>
      <c r="E36" s="15">
        <v>252.41</v>
      </c>
      <c r="F36" s="16">
        <v>9.7999999999999997E-3</v>
      </c>
      <c r="G36" s="16"/>
    </row>
    <row r="37" spans="1:7" x14ac:dyDescent="0.35">
      <c r="A37" s="13" t="s">
        <v>895</v>
      </c>
      <c r="B37" s="33" t="s">
        <v>896</v>
      </c>
      <c r="C37" s="33" t="s">
        <v>39</v>
      </c>
      <c r="D37" s="14">
        <v>2494</v>
      </c>
      <c r="E37" s="15">
        <v>248.71</v>
      </c>
      <c r="F37" s="16">
        <v>9.5999999999999992E-3</v>
      </c>
      <c r="G37" s="16"/>
    </row>
    <row r="38" spans="1:7" x14ac:dyDescent="0.35">
      <c r="A38" s="13" t="s">
        <v>663</v>
      </c>
      <c r="B38" s="33" t="s">
        <v>664</v>
      </c>
      <c r="C38" s="33" t="s">
        <v>39</v>
      </c>
      <c r="D38" s="14">
        <v>3096</v>
      </c>
      <c r="E38" s="15">
        <v>248.01</v>
      </c>
      <c r="F38" s="16">
        <v>9.5999999999999992E-3</v>
      </c>
      <c r="G38" s="16"/>
    </row>
    <row r="39" spans="1:7" x14ac:dyDescent="0.35">
      <c r="A39" s="13" t="s">
        <v>960</v>
      </c>
      <c r="B39" s="33" t="s">
        <v>961</v>
      </c>
      <c r="C39" s="33" t="s">
        <v>962</v>
      </c>
      <c r="D39" s="14">
        <v>5086</v>
      </c>
      <c r="E39" s="15">
        <v>245.51</v>
      </c>
      <c r="F39" s="16">
        <v>9.4999999999999998E-3</v>
      </c>
      <c r="G39" s="16"/>
    </row>
    <row r="40" spans="1:7" x14ac:dyDescent="0.35">
      <c r="A40" s="13" t="s">
        <v>93</v>
      </c>
      <c r="B40" s="33" t="s">
        <v>94</v>
      </c>
      <c r="C40" s="33" t="s">
        <v>95</v>
      </c>
      <c r="D40" s="14">
        <v>87375</v>
      </c>
      <c r="E40" s="15">
        <v>244.39</v>
      </c>
      <c r="F40" s="16">
        <v>9.4000000000000004E-3</v>
      </c>
      <c r="G40" s="16"/>
    </row>
    <row r="41" spans="1:7" x14ac:dyDescent="0.35">
      <c r="A41" s="13" t="s">
        <v>671</v>
      </c>
      <c r="B41" s="33" t="s">
        <v>672</v>
      </c>
      <c r="C41" s="33" t="s">
        <v>537</v>
      </c>
      <c r="D41" s="14">
        <v>10171</v>
      </c>
      <c r="E41" s="15">
        <v>241.68</v>
      </c>
      <c r="F41" s="16">
        <v>9.2999999999999992E-3</v>
      </c>
      <c r="G41" s="16"/>
    </row>
    <row r="42" spans="1:7" x14ac:dyDescent="0.35">
      <c r="A42" s="13" t="s">
        <v>27</v>
      </c>
      <c r="B42" s="33" t="s">
        <v>28</v>
      </c>
      <c r="C42" s="33" t="s">
        <v>29</v>
      </c>
      <c r="D42" s="14">
        <v>8594</v>
      </c>
      <c r="E42" s="15">
        <v>240.61</v>
      </c>
      <c r="F42" s="16">
        <v>9.2999999999999992E-3</v>
      </c>
      <c r="G42" s="16"/>
    </row>
    <row r="43" spans="1:7" x14ac:dyDescent="0.35">
      <c r="A43" s="13" t="s">
        <v>892</v>
      </c>
      <c r="B43" s="33" t="s">
        <v>893</v>
      </c>
      <c r="C43" s="33" t="s">
        <v>894</v>
      </c>
      <c r="D43" s="14">
        <v>51075</v>
      </c>
      <c r="E43" s="15">
        <v>219.95</v>
      </c>
      <c r="F43" s="16">
        <v>8.5000000000000006E-3</v>
      </c>
      <c r="G43" s="16"/>
    </row>
    <row r="44" spans="1:7" x14ac:dyDescent="0.35">
      <c r="A44" s="13" t="s">
        <v>665</v>
      </c>
      <c r="B44" s="33" t="s">
        <v>666</v>
      </c>
      <c r="C44" s="33" t="s">
        <v>532</v>
      </c>
      <c r="D44" s="14">
        <v>16130</v>
      </c>
      <c r="E44" s="15">
        <v>208.35</v>
      </c>
      <c r="F44" s="16">
        <v>8.0999999999999996E-3</v>
      </c>
      <c r="G44" s="16"/>
    </row>
    <row r="45" spans="1:7" x14ac:dyDescent="0.35">
      <c r="A45" s="13" t="s">
        <v>521</v>
      </c>
      <c r="B45" s="33" t="s">
        <v>522</v>
      </c>
      <c r="C45" s="33" t="s">
        <v>523</v>
      </c>
      <c r="D45" s="14">
        <v>10098</v>
      </c>
      <c r="E45" s="15">
        <v>205.72</v>
      </c>
      <c r="F45" s="16">
        <v>8.0000000000000002E-3</v>
      </c>
      <c r="G45" s="16"/>
    </row>
    <row r="46" spans="1:7" x14ac:dyDescent="0.35">
      <c r="A46" s="13" t="s">
        <v>506</v>
      </c>
      <c r="B46" s="33" t="s">
        <v>507</v>
      </c>
      <c r="C46" s="33" t="s">
        <v>44</v>
      </c>
      <c r="D46" s="14">
        <v>4990</v>
      </c>
      <c r="E46" s="15">
        <v>194.59</v>
      </c>
      <c r="F46" s="16">
        <v>7.4999999999999997E-3</v>
      </c>
      <c r="G46" s="16"/>
    </row>
    <row r="47" spans="1:7" x14ac:dyDescent="0.35">
      <c r="A47" s="13" t="s">
        <v>533</v>
      </c>
      <c r="B47" s="33" t="s">
        <v>534</v>
      </c>
      <c r="C47" s="33" t="s">
        <v>501</v>
      </c>
      <c r="D47" s="14">
        <v>14280</v>
      </c>
      <c r="E47" s="15">
        <v>193.89</v>
      </c>
      <c r="F47" s="16">
        <v>7.4999999999999997E-3</v>
      </c>
      <c r="G47" s="16"/>
    </row>
    <row r="48" spans="1:7" x14ac:dyDescent="0.35">
      <c r="A48" s="13" t="s">
        <v>53</v>
      </c>
      <c r="B48" s="33" t="s">
        <v>54</v>
      </c>
      <c r="C48" s="33" t="s">
        <v>55</v>
      </c>
      <c r="D48" s="14">
        <v>73734</v>
      </c>
      <c r="E48" s="15">
        <v>188.32</v>
      </c>
      <c r="F48" s="16">
        <v>7.3000000000000001E-3</v>
      </c>
      <c r="G48" s="16"/>
    </row>
    <row r="49" spans="1:7" x14ac:dyDescent="0.35">
      <c r="A49" s="13" t="s">
        <v>96</v>
      </c>
      <c r="B49" s="33" t="s">
        <v>97</v>
      </c>
      <c r="C49" s="33" t="s">
        <v>74</v>
      </c>
      <c r="D49" s="14">
        <v>16728</v>
      </c>
      <c r="E49" s="15">
        <v>182.66</v>
      </c>
      <c r="F49" s="16">
        <v>7.1000000000000004E-3</v>
      </c>
      <c r="G49" s="16"/>
    </row>
    <row r="50" spans="1:7" x14ac:dyDescent="0.35">
      <c r="A50" s="13" t="s">
        <v>993</v>
      </c>
      <c r="B50" s="33" t="s">
        <v>994</v>
      </c>
      <c r="C50" s="33" t="s">
        <v>74</v>
      </c>
      <c r="D50" s="14">
        <v>2315</v>
      </c>
      <c r="E50" s="15">
        <v>181.07</v>
      </c>
      <c r="F50" s="16">
        <v>7.0000000000000001E-3</v>
      </c>
      <c r="G50" s="16"/>
    </row>
    <row r="51" spans="1:7" x14ac:dyDescent="0.35">
      <c r="A51" s="13" t="s">
        <v>995</v>
      </c>
      <c r="B51" s="33" t="s">
        <v>996</v>
      </c>
      <c r="C51" s="33" t="s">
        <v>39</v>
      </c>
      <c r="D51" s="14">
        <v>47039</v>
      </c>
      <c r="E51" s="15">
        <v>179.99</v>
      </c>
      <c r="F51" s="16">
        <v>7.0000000000000001E-3</v>
      </c>
      <c r="G51" s="16"/>
    </row>
    <row r="52" spans="1:7" x14ac:dyDescent="0.35">
      <c r="A52" s="13" t="s">
        <v>897</v>
      </c>
      <c r="B52" s="33" t="s">
        <v>898</v>
      </c>
      <c r="C52" s="33" t="s">
        <v>63</v>
      </c>
      <c r="D52" s="14">
        <v>13709</v>
      </c>
      <c r="E52" s="15">
        <v>176.34</v>
      </c>
      <c r="F52" s="16">
        <v>6.7999999999999996E-3</v>
      </c>
      <c r="G52" s="16"/>
    </row>
    <row r="53" spans="1:7" x14ac:dyDescent="0.35">
      <c r="A53" s="13" t="s">
        <v>1001</v>
      </c>
      <c r="B53" s="33" t="s">
        <v>1002</v>
      </c>
      <c r="C53" s="33" t="s">
        <v>523</v>
      </c>
      <c r="D53" s="14">
        <v>24178</v>
      </c>
      <c r="E53" s="15">
        <v>172.95</v>
      </c>
      <c r="F53" s="16">
        <v>6.7000000000000002E-3</v>
      </c>
      <c r="G53" s="16"/>
    </row>
    <row r="54" spans="1:7" x14ac:dyDescent="0.35">
      <c r="A54" s="13" t="s">
        <v>1006</v>
      </c>
      <c r="B54" s="33" t="s">
        <v>1007</v>
      </c>
      <c r="C54" s="33" t="s">
        <v>63</v>
      </c>
      <c r="D54" s="14">
        <v>12656</v>
      </c>
      <c r="E54" s="15">
        <v>170.63</v>
      </c>
      <c r="F54" s="16">
        <v>6.6E-3</v>
      </c>
      <c r="G54" s="16"/>
    </row>
    <row r="55" spans="1:7" x14ac:dyDescent="0.35">
      <c r="A55" s="13" t="s">
        <v>112</v>
      </c>
      <c r="B55" s="33" t="s">
        <v>113</v>
      </c>
      <c r="C55" s="33" t="s">
        <v>114</v>
      </c>
      <c r="D55" s="14">
        <v>14647</v>
      </c>
      <c r="E55" s="15">
        <v>167.12</v>
      </c>
      <c r="F55" s="16">
        <v>6.4999999999999997E-3</v>
      </c>
      <c r="G55" s="16"/>
    </row>
    <row r="56" spans="1:7" x14ac:dyDescent="0.35">
      <c r="A56" s="13" t="s">
        <v>909</v>
      </c>
      <c r="B56" s="33" t="s">
        <v>910</v>
      </c>
      <c r="C56" s="33" t="s">
        <v>501</v>
      </c>
      <c r="D56" s="14">
        <v>64223</v>
      </c>
      <c r="E56" s="15">
        <v>129.06</v>
      </c>
      <c r="F56" s="16">
        <v>5.0000000000000001E-3</v>
      </c>
      <c r="G56" s="16"/>
    </row>
    <row r="57" spans="1:7" x14ac:dyDescent="0.35">
      <c r="A57" s="13" t="s">
        <v>1055</v>
      </c>
      <c r="B57" s="33" t="s">
        <v>1056</v>
      </c>
      <c r="C57" s="33" t="s">
        <v>1057</v>
      </c>
      <c r="D57" s="14">
        <v>5859</v>
      </c>
      <c r="E57" s="15">
        <v>126.66</v>
      </c>
      <c r="F57" s="16">
        <v>4.8999999999999998E-3</v>
      </c>
      <c r="G57" s="16"/>
    </row>
    <row r="58" spans="1:7" x14ac:dyDescent="0.35">
      <c r="A58" s="17" t="s">
        <v>120</v>
      </c>
      <c r="B58" s="34"/>
      <c r="C58" s="34"/>
      <c r="D58" s="18"/>
      <c r="E58" s="37">
        <v>25817.8</v>
      </c>
      <c r="F58" s="38">
        <v>0.99839999999999995</v>
      </c>
      <c r="G58" s="21"/>
    </row>
    <row r="59" spans="1:7" x14ac:dyDescent="0.35">
      <c r="A59" s="17" t="s">
        <v>743</v>
      </c>
      <c r="B59" s="33"/>
      <c r="C59" s="33"/>
      <c r="D59" s="14"/>
      <c r="E59" s="15"/>
      <c r="F59" s="16"/>
      <c r="G59" s="16"/>
    </row>
    <row r="60" spans="1:7" x14ac:dyDescent="0.35">
      <c r="A60" s="17" t="s">
        <v>120</v>
      </c>
      <c r="B60" s="33"/>
      <c r="C60" s="33"/>
      <c r="D60" s="14"/>
      <c r="E60" s="39" t="s">
        <v>248</v>
      </c>
      <c r="F60" s="40" t="s">
        <v>248</v>
      </c>
      <c r="G60" s="16"/>
    </row>
    <row r="61" spans="1:7" x14ac:dyDescent="0.35">
      <c r="A61" s="24" t="s">
        <v>121</v>
      </c>
      <c r="B61" s="35"/>
      <c r="C61" s="35"/>
      <c r="D61" s="25"/>
      <c r="E61" s="30">
        <v>25817.8</v>
      </c>
      <c r="F61" s="31">
        <v>0.99839999999999995</v>
      </c>
      <c r="G61" s="21"/>
    </row>
    <row r="62" spans="1:7" x14ac:dyDescent="0.35">
      <c r="A62" s="13"/>
      <c r="B62" s="33"/>
      <c r="C62" s="33"/>
      <c r="D62" s="14"/>
      <c r="E62" s="15"/>
      <c r="F62" s="16"/>
      <c r="G62" s="16"/>
    </row>
    <row r="63" spans="1:7" x14ac:dyDescent="0.35">
      <c r="A63" s="13"/>
      <c r="B63" s="33"/>
      <c r="C63" s="33"/>
      <c r="D63" s="14"/>
      <c r="E63" s="15"/>
      <c r="F63" s="16"/>
      <c r="G63" s="16"/>
    </row>
    <row r="64" spans="1:7" x14ac:dyDescent="0.35">
      <c r="A64" s="17" t="s">
        <v>262</v>
      </c>
      <c r="B64" s="33"/>
      <c r="C64" s="33"/>
      <c r="D64" s="14"/>
      <c r="E64" s="15"/>
      <c r="F64" s="16"/>
      <c r="G64" s="16"/>
    </row>
    <row r="65" spans="1:7" x14ac:dyDescent="0.35">
      <c r="A65" s="13" t="s">
        <v>263</v>
      </c>
      <c r="B65" s="33"/>
      <c r="C65" s="33"/>
      <c r="D65" s="14"/>
      <c r="E65" s="15">
        <v>171.93</v>
      </c>
      <c r="F65" s="16">
        <v>6.6E-3</v>
      </c>
      <c r="G65" s="16">
        <v>4.9306000000000003E-2</v>
      </c>
    </row>
    <row r="66" spans="1:7" x14ac:dyDescent="0.35">
      <c r="A66" s="17" t="s">
        <v>120</v>
      </c>
      <c r="B66" s="34"/>
      <c r="C66" s="34"/>
      <c r="D66" s="18"/>
      <c r="E66" s="37">
        <v>171.93</v>
      </c>
      <c r="F66" s="38">
        <v>6.6E-3</v>
      </c>
      <c r="G66" s="21"/>
    </row>
    <row r="67" spans="1:7" x14ac:dyDescent="0.35">
      <c r="A67" s="13"/>
      <c r="B67" s="33"/>
      <c r="C67" s="33"/>
      <c r="D67" s="14"/>
      <c r="E67" s="15"/>
      <c r="F67" s="16"/>
      <c r="G67" s="16"/>
    </row>
    <row r="68" spans="1:7" x14ac:dyDescent="0.35">
      <c r="A68" s="24" t="s">
        <v>121</v>
      </c>
      <c r="B68" s="35"/>
      <c r="C68" s="35"/>
      <c r="D68" s="25"/>
      <c r="E68" s="19">
        <v>171.93</v>
      </c>
      <c r="F68" s="20">
        <v>6.6E-3</v>
      </c>
      <c r="G68" s="21"/>
    </row>
    <row r="69" spans="1:7" x14ac:dyDescent="0.35">
      <c r="A69" s="13" t="s">
        <v>264</v>
      </c>
      <c r="B69" s="33"/>
      <c r="C69" s="33"/>
      <c r="D69" s="14"/>
      <c r="E69" s="15">
        <v>4.6450400000000003E-2</v>
      </c>
      <c r="F69" s="16">
        <v>9.9999999999999995E-7</v>
      </c>
      <c r="G69" s="16"/>
    </row>
    <row r="70" spans="1:7" x14ac:dyDescent="0.35">
      <c r="A70" s="13" t="s">
        <v>265</v>
      </c>
      <c r="B70" s="33"/>
      <c r="C70" s="33"/>
      <c r="D70" s="14"/>
      <c r="E70" s="26">
        <v>-126.0564504</v>
      </c>
      <c r="F70" s="27">
        <v>-5.0010000000000002E-3</v>
      </c>
      <c r="G70" s="16">
        <v>4.9306000000000003E-2</v>
      </c>
    </row>
    <row r="71" spans="1:7" x14ac:dyDescent="0.35">
      <c r="A71" s="28" t="s">
        <v>266</v>
      </c>
      <c r="B71" s="36"/>
      <c r="C71" s="36"/>
      <c r="D71" s="29"/>
      <c r="E71" s="30">
        <v>25863.72</v>
      </c>
      <c r="F71" s="31">
        <v>1</v>
      </c>
      <c r="G71" s="31"/>
    </row>
    <row r="76" spans="1:7" x14ac:dyDescent="0.35">
      <c r="A76" s="1" t="s">
        <v>269</v>
      </c>
    </row>
    <row r="77" spans="1:7" x14ac:dyDescent="0.35">
      <c r="A77" s="48" t="s">
        <v>270</v>
      </c>
      <c r="B77" s="3" t="s">
        <v>248</v>
      </c>
    </row>
    <row r="78" spans="1:7" x14ac:dyDescent="0.35">
      <c r="A78" t="s">
        <v>271</v>
      </c>
    </row>
    <row r="79" spans="1:7" x14ac:dyDescent="0.35">
      <c r="A79" t="s">
        <v>272</v>
      </c>
      <c r="B79" t="s">
        <v>273</v>
      </c>
      <c r="C79" t="s">
        <v>273</v>
      </c>
    </row>
    <row r="80" spans="1:7" x14ac:dyDescent="0.35">
      <c r="B80" s="49">
        <v>46052</v>
      </c>
      <c r="C80" s="49">
        <v>46080</v>
      </c>
    </row>
    <row r="81" spans="1:3" x14ac:dyDescent="0.35">
      <c r="A81" t="s">
        <v>645</v>
      </c>
      <c r="B81">
        <v>14.9024</v>
      </c>
      <c r="C81">
        <v>14.827999999999999</v>
      </c>
    </row>
    <row r="82" spans="1:3" x14ac:dyDescent="0.35">
      <c r="A82" t="s">
        <v>275</v>
      </c>
      <c r="B82">
        <v>14.696199999999999</v>
      </c>
      <c r="C82">
        <v>14.6228</v>
      </c>
    </row>
    <row r="83" spans="1:3" x14ac:dyDescent="0.35">
      <c r="A83" t="s">
        <v>646</v>
      </c>
      <c r="B83">
        <v>14.406000000000001</v>
      </c>
      <c r="C83">
        <v>14.330299999999999</v>
      </c>
    </row>
    <row r="84" spans="1:3" x14ac:dyDescent="0.35">
      <c r="A84" t="s">
        <v>277</v>
      </c>
      <c r="B84">
        <v>14.405799999999999</v>
      </c>
      <c r="C84">
        <v>14.33</v>
      </c>
    </row>
    <row r="86" spans="1:3" x14ac:dyDescent="0.35">
      <c r="A86" t="s">
        <v>278</v>
      </c>
      <c r="B86" s="3" t="s">
        <v>248</v>
      </c>
    </row>
    <row r="87" spans="1:3" x14ac:dyDescent="0.35">
      <c r="A87" t="s">
        <v>279</v>
      </c>
      <c r="B87" s="3" t="s">
        <v>248</v>
      </c>
    </row>
    <row r="88" spans="1:3" ht="29" customHeight="1" x14ac:dyDescent="0.35">
      <c r="A88" s="48" t="s">
        <v>280</v>
      </c>
      <c r="B88" s="3" t="s">
        <v>248</v>
      </c>
    </row>
    <row r="89" spans="1:3" ht="29" customHeight="1" x14ac:dyDescent="0.35">
      <c r="A89" s="48" t="s">
        <v>281</v>
      </c>
      <c r="B89" s="3" t="s">
        <v>248</v>
      </c>
    </row>
    <row r="90" spans="1:3" x14ac:dyDescent="0.35">
      <c r="A90" t="s">
        <v>283</v>
      </c>
      <c r="B90" s="50">
        <v>8.9800000000000005E-2</v>
      </c>
    </row>
    <row r="91" spans="1:3" ht="43.5" customHeight="1" x14ac:dyDescent="0.35">
      <c r="A91" s="48" t="s">
        <v>284</v>
      </c>
      <c r="B91" s="3" t="s">
        <v>248</v>
      </c>
    </row>
    <row r="92" spans="1:3" x14ac:dyDescent="0.35">
      <c r="B92" s="3"/>
    </row>
    <row r="93" spans="1:3" ht="29" customHeight="1" x14ac:dyDescent="0.35">
      <c r="A93" s="48" t="s">
        <v>285</v>
      </c>
      <c r="B93" s="3" t="s">
        <v>248</v>
      </c>
    </row>
    <row r="94" spans="1:3" ht="29" customHeight="1" x14ac:dyDescent="0.35">
      <c r="A94" s="48" t="s">
        <v>286</v>
      </c>
      <c r="B94">
        <v>242.33</v>
      </c>
    </row>
    <row r="95" spans="1:3" ht="29" customHeight="1" x14ac:dyDescent="0.35">
      <c r="A95" s="48" t="s">
        <v>287</v>
      </c>
      <c r="B95" s="3" t="s">
        <v>248</v>
      </c>
    </row>
    <row r="96" spans="1:3" ht="29" customHeight="1" x14ac:dyDescent="0.35">
      <c r="A96" s="48" t="s">
        <v>288</v>
      </c>
      <c r="B96" s="3" t="s">
        <v>248</v>
      </c>
    </row>
    <row r="98" spans="1:4" ht="70" customHeight="1" x14ac:dyDescent="0.35">
      <c r="A98" s="75" t="s">
        <v>298</v>
      </c>
      <c r="B98" s="75" t="s">
        <v>299</v>
      </c>
      <c r="C98" s="75" t="s">
        <v>300</v>
      </c>
      <c r="D98" s="75" t="s">
        <v>301</v>
      </c>
    </row>
    <row r="99" spans="1:4" ht="70" customHeight="1" x14ac:dyDescent="0.35">
      <c r="A99" s="75" t="s">
        <v>3313</v>
      </c>
      <c r="B99" s="75"/>
      <c r="C99" s="75" t="s">
        <v>435</v>
      </c>
      <c r="D9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6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745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746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747</v>
      </c>
      <c r="B7" s="33"/>
      <c r="C7" s="33"/>
      <c r="D7" s="14"/>
      <c r="E7" s="15"/>
      <c r="F7" s="16"/>
      <c r="G7" s="16"/>
    </row>
    <row r="8" spans="1:8" x14ac:dyDescent="0.35">
      <c r="A8" s="17" t="s">
        <v>748</v>
      </c>
      <c r="B8" s="34"/>
      <c r="C8" s="34"/>
      <c r="D8" s="18"/>
      <c r="E8" s="41"/>
      <c r="F8" s="21"/>
      <c r="G8" s="21"/>
    </row>
    <row r="9" spans="1:8" x14ac:dyDescent="0.35">
      <c r="A9" s="13" t="s">
        <v>749</v>
      </c>
      <c r="B9" s="33" t="s">
        <v>750</v>
      </c>
      <c r="C9" s="33"/>
      <c r="D9" s="14">
        <v>97204.52231</v>
      </c>
      <c r="E9" s="15">
        <v>19606.16</v>
      </c>
      <c r="F9" s="16">
        <v>0.96579999999999999</v>
      </c>
      <c r="G9" s="16"/>
    </row>
    <row r="10" spans="1:8" x14ac:dyDescent="0.35">
      <c r="A10" s="17" t="s">
        <v>120</v>
      </c>
      <c r="B10" s="34"/>
      <c r="C10" s="34"/>
      <c r="D10" s="18"/>
      <c r="E10" s="19">
        <v>19606.16</v>
      </c>
      <c r="F10" s="20">
        <v>0.96579999999999999</v>
      </c>
      <c r="G10" s="21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24" t="s">
        <v>121</v>
      </c>
      <c r="B12" s="35"/>
      <c r="C12" s="35"/>
      <c r="D12" s="25"/>
      <c r="E12" s="19">
        <v>19606.16</v>
      </c>
      <c r="F12" s="20">
        <v>0.96579999999999999</v>
      </c>
      <c r="G12" s="21"/>
    </row>
    <row r="13" spans="1:8" x14ac:dyDescent="0.35">
      <c r="A13" s="13"/>
      <c r="B13" s="33"/>
      <c r="C13" s="33"/>
      <c r="D13" s="14"/>
      <c r="E13" s="15"/>
      <c r="F13" s="16"/>
      <c r="G13" s="16"/>
    </row>
    <row r="14" spans="1:8" x14ac:dyDescent="0.35">
      <c r="A14" s="17" t="s">
        <v>262</v>
      </c>
      <c r="B14" s="33"/>
      <c r="C14" s="33"/>
      <c r="D14" s="14"/>
      <c r="E14" s="15"/>
      <c r="F14" s="16"/>
      <c r="G14" s="16"/>
    </row>
    <row r="15" spans="1:8" x14ac:dyDescent="0.35">
      <c r="A15" s="13" t="s">
        <v>263</v>
      </c>
      <c r="B15" s="33"/>
      <c r="C15" s="33"/>
      <c r="D15" s="14"/>
      <c r="E15" s="15">
        <v>702.72</v>
      </c>
      <c r="F15" s="16">
        <v>3.4599999999999999E-2</v>
      </c>
      <c r="G15" s="16">
        <v>4.9306000000000003E-2</v>
      </c>
    </row>
    <row r="16" spans="1:8" x14ac:dyDescent="0.35">
      <c r="A16" s="17" t="s">
        <v>120</v>
      </c>
      <c r="B16" s="34"/>
      <c r="C16" s="34"/>
      <c r="D16" s="18"/>
      <c r="E16" s="19">
        <v>702.72</v>
      </c>
      <c r="F16" s="20">
        <v>3.4599999999999999E-2</v>
      </c>
      <c r="G16" s="21"/>
    </row>
    <row r="17" spans="1:7" x14ac:dyDescent="0.35">
      <c r="A17" s="13"/>
      <c r="B17" s="33"/>
      <c r="C17" s="33"/>
      <c r="D17" s="14"/>
      <c r="E17" s="15"/>
      <c r="F17" s="16"/>
      <c r="G17" s="16"/>
    </row>
    <row r="18" spans="1:7" x14ac:dyDescent="0.35">
      <c r="A18" s="24" t="s">
        <v>121</v>
      </c>
      <c r="B18" s="35"/>
      <c r="C18" s="35"/>
      <c r="D18" s="25"/>
      <c r="E18" s="19">
        <v>702.72</v>
      </c>
      <c r="F18" s="20">
        <v>3.4599999999999999E-2</v>
      </c>
      <c r="G18" s="21"/>
    </row>
    <row r="19" spans="1:7" x14ac:dyDescent="0.35">
      <c r="A19" s="13" t="s">
        <v>264</v>
      </c>
      <c r="B19" s="33"/>
      <c r="C19" s="33"/>
      <c r="D19" s="14"/>
      <c r="E19" s="15">
        <v>0.18985250000000001</v>
      </c>
      <c r="F19" s="16">
        <v>9.0000000000000002E-6</v>
      </c>
      <c r="G19" s="16"/>
    </row>
    <row r="20" spans="1:7" x14ac:dyDescent="0.35">
      <c r="A20" s="13" t="s">
        <v>265</v>
      </c>
      <c r="B20" s="33"/>
      <c r="C20" s="33"/>
      <c r="D20" s="14"/>
      <c r="E20" s="26">
        <v>-9.1098525000000006</v>
      </c>
      <c r="F20" s="27">
        <v>-4.0900000000000002E-4</v>
      </c>
      <c r="G20" s="16">
        <v>4.9305000000000002E-2</v>
      </c>
    </row>
    <row r="21" spans="1:7" x14ac:dyDescent="0.35">
      <c r="A21" s="28" t="s">
        <v>266</v>
      </c>
      <c r="B21" s="36"/>
      <c r="C21" s="36"/>
      <c r="D21" s="29"/>
      <c r="E21" s="30">
        <v>20299.96</v>
      </c>
      <c r="F21" s="31">
        <v>1</v>
      </c>
      <c r="G21" s="31"/>
    </row>
    <row r="26" spans="1:7" x14ac:dyDescent="0.35">
      <c r="A26" s="1" t="s">
        <v>269</v>
      </c>
    </row>
    <row r="27" spans="1:7" x14ac:dyDescent="0.35">
      <c r="A27" s="48" t="s">
        <v>270</v>
      </c>
      <c r="B27" s="3" t="s">
        <v>248</v>
      </c>
    </row>
    <row r="28" spans="1:7" x14ac:dyDescent="0.35">
      <c r="A28" t="s">
        <v>271</v>
      </c>
    </row>
    <row r="29" spans="1:7" x14ac:dyDescent="0.35">
      <c r="A29" t="s">
        <v>272</v>
      </c>
      <c r="B29" t="s">
        <v>273</v>
      </c>
      <c r="C29" t="s">
        <v>273</v>
      </c>
    </row>
    <row r="30" spans="1:7" x14ac:dyDescent="0.35">
      <c r="B30" s="49">
        <v>46052</v>
      </c>
      <c r="C30" s="49">
        <v>46080</v>
      </c>
    </row>
    <row r="31" spans="1:7" x14ac:dyDescent="0.35">
      <c r="A31" t="s">
        <v>645</v>
      </c>
      <c r="B31">
        <v>26.059100000000001</v>
      </c>
      <c r="C31">
        <v>27.392199999999999</v>
      </c>
    </row>
    <row r="32" spans="1:7" x14ac:dyDescent="0.35">
      <c r="A32" t="s">
        <v>646</v>
      </c>
      <c r="B32">
        <v>23.8735</v>
      </c>
      <c r="C32">
        <v>25.0779</v>
      </c>
    </row>
    <row r="34" spans="1:4" x14ac:dyDescent="0.35">
      <c r="A34" t="s">
        <v>278</v>
      </c>
      <c r="B34" s="3" t="s">
        <v>248</v>
      </c>
    </row>
    <row r="35" spans="1:4" x14ac:dyDescent="0.35">
      <c r="A35" t="s">
        <v>279</v>
      </c>
      <c r="B35" s="3" t="s">
        <v>248</v>
      </c>
    </row>
    <row r="36" spans="1:4" ht="29" customHeight="1" x14ac:dyDescent="0.35">
      <c r="A36" s="48" t="s">
        <v>280</v>
      </c>
      <c r="B36" s="3" t="s">
        <v>248</v>
      </c>
    </row>
    <row r="37" spans="1:4" ht="29" customHeight="1" x14ac:dyDescent="0.35">
      <c r="A37" s="48" t="s">
        <v>281</v>
      </c>
      <c r="B37" s="50">
        <v>19606.155449400001</v>
      </c>
    </row>
    <row r="38" spans="1:4" ht="43.5" customHeight="1" x14ac:dyDescent="0.35">
      <c r="A38" s="48" t="s">
        <v>751</v>
      </c>
      <c r="B38" s="3" t="s">
        <v>248</v>
      </c>
    </row>
    <row r="39" spans="1:4" x14ac:dyDescent="0.35">
      <c r="B39" s="3"/>
    </row>
    <row r="40" spans="1:4" ht="29" customHeight="1" x14ac:dyDescent="0.35">
      <c r="A40" s="48" t="s">
        <v>752</v>
      </c>
      <c r="B40" s="3" t="s">
        <v>248</v>
      </c>
    </row>
    <row r="41" spans="1:4" ht="29" customHeight="1" x14ac:dyDescent="0.35">
      <c r="A41" s="48" t="s">
        <v>753</v>
      </c>
      <c r="B41" t="s">
        <v>248</v>
      </c>
    </row>
    <row r="42" spans="1:4" ht="29" customHeight="1" x14ac:dyDescent="0.35">
      <c r="A42" s="48" t="s">
        <v>754</v>
      </c>
      <c r="B42" s="3" t="s">
        <v>248</v>
      </c>
    </row>
    <row r="43" spans="1:4" ht="29" customHeight="1" x14ac:dyDescent="0.35">
      <c r="A43" s="48" t="s">
        <v>755</v>
      </c>
      <c r="B43" s="3" t="s">
        <v>248</v>
      </c>
    </row>
    <row r="45" spans="1:4" ht="70" customHeight="1" x14ac:dyDescent="0.35">
      <c r="A45" s="75" t="s">
        <v>298</v>
      </c>
      <c r="B45" s="75" t="s">
        <v>299</v>
      </c>
      <c r="C45" s="75" t="s">
        <v>300</v>
      </c>
      <c r="D45" s="75" t="s">
        <v>301</v>
      </c>
    </row>
    <row r="46" spans="1:4" ht="70" customHeight="1" x14ac:dyDescent="0.35">
      <c r="A46" s="75" t="s">
        <v>756</v>
      </c>
      <c r="B46" s="75"/>
      <c r="C46" s="75" t="s">
        <v>319</v>
      </c>
      <c r="D4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H99"/>
  <sheetViews>
    <sheetView showGridLines="0" workbookViewId="0">
      <pane ySplit="4" topLeftCell="A5" activePane="bottomLeft" state="frozen"/>
      <selection pane="bottomLeft" activeCell="H1" sqref="H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3314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3315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98</v>
      </c>
      <c r="B8" s="33" t="s">
        <v>99</v>
      </c>
      <c r="C8" s="33" t="s">
        <v>100</v>
      </c>
      <c r="D8" s="14">
        <v>271692</v>
      </c>
      <c r="E8" s="15">
        <v>7354.97</v>
      </c>
      <c r="F8" s="16">
        <v>5.0599999999999999E-2</v>
      </c>
      <c r="G8" s="16"/>
    </row>
    <row r="9" spans="1:8" x14ac:dyDescent="0.35">
      <c r="A9" s="13" t="s">
        <v>667</v>
      </c>
      <c r="B9" s="33" t="s">
        <v>668</v>
      </c>
      <c r="C9" s="33" t="s">
        <v>39</v>
      </c>
      <c r="D9" s="14">
        <v>127672</v>
      </c>
      <c r="E9" s="15">
        <v>7290.07</v>
      </c>
      <c r="F9" s="16">
        <v>5.0200000000000002E-2</v>
      </c>
      <c r="G9" s="16"/>
    </row>
    <row r="10" spans="1:8" x14ac:dyDescent="0.35">
      <c r="A10" s="13" t="s">
        <v>542</v>
      </c>
      <c r="B10" s="33" t="s">
        <v>543</v>
      </c>
      <c r="C10" s="33" t="s">
        <v>13</v>
      </c>
      <c r="D10" s="14">
        <v>2261158</v>
      </c>
      <c r="E10" s="15">
        <v>6780.08</v>
      </c>
      <c r="F10" s="16">
        <v>4.6699999999999998E-2</v>
      </c>
      <c r="G10" s="16"/>
    </row>
    <row r="11" spans="1:8" x14ac:dyDescent="0.35">
      <c r="A11" s="13" t="s">
        <v>669</v>
      </c>
      <c r="B11" s="33" t="s">
        <v>670</v>
      </c>
      <c r="C11" s="33" t="s">
        <v>556</v>
      </c>
      <c r="D11" s="14">
        <v>130925</v>
      </c>
      <c r="E11" s="15">
        <v>6413.1</v>
      </c>
      <c r="F11" s="16">
        <v>4.4200000000000003E-2</v>
      </c>
      <c r="G11" s="16"/>
    </row>
    <row r="12" spans="1:8" x14ac:dyDescent="0.35">
      <c r="A12" s="13" t="s">
        <v>926</v>
      </c>
      <c r="B12" s="33" t="s">
        <v>927</v>
      </c>
      <c r="C12" s="33" t="s">
        <v>13</v>
      </c>
      <c r="D12" s="14">
        <v>662391</v>
      </c>
      <c r="E12" s="15">
        <v>6348.02</v>
      </c>
      <c r="F12" s="16">
        <v>4.3700000000000003E-2</v>
      </c>
      <c r="G12" s="16"/>
    </row>
    <row r="13" spans="1:8" x14ac:dyDescent="0.35">
      <c r="A13" s="13" t="s">
        <v>493</v>
      </c>
      <c r="B13" s="33" t="s">
        <v>494</v>
      </c>
      <c r="C13" s="33" t="s">
        <v>55</v>
      </c>
      <c r="D13" s="14">
        <v>183222</v>
      </c>
      <c r="E13" s="15">
        <v>6144.35</v>
      </c>
      <c r="F13" s="16">
        <v>4.2299999999999997E-2</v>
      </c>
      <c r="G13" s="16"/>
    </row>
    <row r="14" spans="1:8" x14ac:dyDescent="0.35">
      <c r="A14" s="13" t="s">
        <v>557</v>
      </c>
      <c r="B14" s="33" t="s">
        <v>558</v>
      </c>
      <c r="C14" s="33" t="s">
        <v>559</v>
      </c>
      <c r="D14" s="14">
        <v>2717411</v>
      </c>
      <c r="E14" s="15">
        <v>5736.45</v>
      </c>
      <c r="F14" s="16">
        <v>3.95E-2</v>
      </c>
      <c r="G14" s="16"/>
    </row>
    <row r="15" spans="1:8" x14ac:dyDescent="0.35">
      <c r="A15" s="13" t="s">
        <v>526</v>
      </c>
      <c r="B15" s="33" t="s">
        <v>527</v>
      </c>
      <c r="C15" s="33" t="s">
        <v>55</v>
      </c>
      <c r="D15" s="14">
        <v>1682618</v>
      </c>
      <c r="E15" s="15">
        <v>4777.79</v>
      </c>
      <c r="F15" s="16">
        <v>3.2899999999999999E-2</v>
      </c>
      <c r="G15" s="16"/>
    </row>
    <row r="16" spans="1:8" x14ac:dyDescent="0.35">
      <c r="A16" s="13" t="s">
        <v>932</v>
      </c>
      <c r="B16" s="33" t="s">
        <v>933</v>
      </c>
      <c r="C16" s="33" t="s">
        <v>523</v>
      </c>
      <c r="D16" s="14">
        <v>257724</v>
      </c>
      <c r="E16" s="15">
        <v>4673.57</v>
      </c>
      <c r="F16" s="16">
        <v>3.2199999999999999E-2</v>
      </c>
      <c r="G16" s="16"/>
    </row>
    <row r="17" spans="1:7" x14ac:dyDescent="0.35">
      <c r="A17" s="13" t="s">
        <v>72</v>
      </c>
      <c r="B17" s="33" t="s">
        <v>73</v>
      </c>
      <c r="C17" s="33" t="s">
        <v>74</v>
      </c>
      <c r="D17" s="14">
        <v>476015</v>
      </c>
      <c r="E17" s="15">
        <v>4487.16</v>
      </c>
      <c r="F17" s="16">
        <v>3.09E-2</v>
      </c>
      <c r="G17" s="16"/>
    </row>
    <row r="18" spans="1:7" x14ac:dyDescent="0.35">
      <c r="A18" s="13" t="s">
        <v>936</v>
      </c>
      <c r="B18" s="33" t="s">
        <v>937</v>
      </c>
      <c r="C18" s="33" t="s">
        <v>84</v>
      </c>
      <c r="D18" s="14">
        <v>399202</v>
      </c>
      <c r="E18" s="15">
        <v>4384.4399999999996</v>
      </c>
      <c r="F18" s="16">
        <v>3.0200000000000001E-2</v>
      </c>
      <c r="G18" s="16"/>
    </row>
    <row r="19" spans="1:7" x14ac:dyDescent="0.35">
      <c r="A19" s="13" t="s">
        <v>677</v>
      </c>
      <c r="B19" s="33" t="s">
        <v>678</v>
      </c>
      <c r="C19" s="33" t="s">
        <v>562</v>
      </c>
      <c r="D19" s="14">
        <v>110315</v>
      </c>
      <c r="E19" s="15">
        <v>4247.3500000000004</v>
      </c>
      <c r="F19" s="16">
        <v>2.92E-2</v>
      </c>
      <c r="G19" s="16"/>
    </row>
    <row r="20" spans="1:7" x14ac:dyDescent="0.35">
      <c r="A20" s="13" t="s">
        <v>575</v>
      </c>
      <c r="B20" s="33" t="s">
        <v>576</v>
      </c>
      <c r="C20" s="33" t="s">
        <v>13</v>
      </c>
      <c r="D20" s="14">
        <v>420673</v>
      </c>
      <c r="E20" s="15">
        <v>4166.7700000000004</v>
      </c>
      <c r="F20" s="16">
        <v>2.87E-2</v>
      </c>
      <c r="G20" s="16"/>
    </row>
    <row r="21" spans="1:7" x14ac:dyDescent="0.35">
      <c r="A21" s="13" t="s">
        <v>944</v>
      </c>
      <c r="B21" s="33" t="s">
        <v>945</v>
      </c>
      <c r="C21" s="33" t="s">
        <v>44</v>
      </c>
      <c r="D21" s="14">
        <v>1529825</v>
      </c>
      <c r="E21" s="15">
        <v>4061.38</v>
      </c>
      <c r="F21" s="16">
        <v>2.8000000000000001E-2</v>
      </c>
      <c r="G21" s="16"/>
    </row>
    <row r="22" spans="1:7" x14ac:dyDescent="0.35">
      <c r="A22" s="13" t="s">
        <v>969</v>
      </c>
      <c r="B22" s="33" t="s">
        <v>970</v>
      </c>
      <c r="C22" s="33" t="s">
        <v>55</v>
      </c>
      <c r="D22" s="14">
        <v>1175995</v>
      </c>
      <c r="E22" s="15">
        <v>4050.71</v>
      </c>
      <c r="F22" s="16">
        <v>2.7900000000000001E-2</v>
      </c>
      <c r="G22" s="16"/>
    </row>
    <row r="23" spans="1:7" x14ac:dyDescent="0.35">
      <c r="A23" s="13" t="s">
        <v>675</v>
      </c>
      <c r="B23" s="33" t="s">
        <v>676</v>
      </c>
      <c r="C23" s="33" t="s">
        <v>100</v>
      </c>
      <c r="D23" s="14">
        <v>137074</v>
      </c>
      <c r="E23" s="15">
        <v>3699.08</v>
      </c>
      <c r="F23" s="16">
        <v>2.5499999999999998E-2</v>
      </c>
      <c r="G23" s="16"/>
    </row>
    <row r="24" spans="1:7" x14ac:dyDescent="0.35">
      <c r="A24" s="13" t="s">
        <v>654</v>
      </c>
      <c r="B24" s="33" t="s">
        <v>655</v>
      </c>
      <c r="C24" s="33" t="s">
        <v>13</v>
      </c>
      <c r="D24" s="14">
        <v>4677546</v>
      </c>
      <c r="E24" s="15">
        <v>3437.06</v>
      </c>
      <c r="F24" s="16">
        <v>2.3699999999999999E-2</v>
      </c>
      <c r="G24" s="16"/>
    </row>
    <row r="25" spans="1:7" x14ac:dyDescent="0.35">
      <c r="A25" s="13" t="s">
        <v>946</v>
      </c>
      <c r="B25" s="33" t="s">
        <v>947</v>
      </c>
      <c r="C25" s="33" t="s">
        <v>119</v>
      </c>
      <c r="D25" s="14">
        <v>3391459</v>
      </c>
      <c r="E25" s="15">
        <v>3412.83</v>
      </c>
      <c r="F25" s="16">
        <v>2.35E-2</v>
      </c>
      <c r="G25" s="16"/>
    </row>
    <row r="26" spans="1:7" x14ac:dyDescent="0.35">
      <c r="A26" s="13" t="s">
        <v>948</v>
      </c>
      <c r="B26" s="33" t="s">
        <v>949</v>
      </c>
      <c r="C26" s="33" t="s">
        <v>583</v>
      </c>
      <c r="D26" s="14">
        <v>504267</v>
      </c>
      <c r="E26" s="15">
        <v>3214.2</v>
      </c>
      <c r="F26" s="16">
        <v>2.2100000000000002E-2</v>
      </c>
      <c r="G26" s="16"/>
    </row>
    <row r="27" spans="1:7" x14ac:dyDescent="0.35">
      <c r="A27" s="13" t="s">
        <v>80</v>
      </c>
      <c r="B27" s="33" t="s">
        <v>81</v>
      </c>
      <c r="C27" s="33" t="s">
        <v>63</v>
      </c>
      <c r="D27" s="14">
        <v>130080</v>
      </c>
      <c r="E27" s="15">
        <v>2779.42</v>
      </c>
      <c r="F27" s="16">
        <v>1.9099999999999999E-2</v>
      </c>
      <c r="G27" s="16"/>
    </row>
    <row r="28" spans="1:7" x14ac:dyDescent="0.35">
      <c r="A28" s="13" t="s">
        <v>924</v>
      </c>
      <c r="B28" s="33" t="s">
        <v>925</v>
      </c>
      <c r="C28" s="33" t="s">
        <v>19</v>
      </c>
      <c r="D28" s="14">
        <v>602233</v>
      </c>
      <c r="E28" s="15">
        <v>2739.86</v>
      </c>
      <c r="F28" s="16">
        <v>1.89E-2</v>
      </c>
      <c r="G28" s="16"/>
    </row>
    <row r="29" spans="1:7" x14ac:dyDescent="0.35">
      <c r="A29" s="13" t="s">
        <v>981</v>
      </c>
      <c r="B29" s="33" t="s">
        <v>982</v>
      </c>
      <c r="C29" s="33" t="s">
        <v>55</v>
      </c>
      <c r="D29" s="14">
        <v>727585</v>
      </c>
      <c r="E29" s="15">
        <v>2723.35</v>
      </c>
      <c r="F29" s="16">
        <v>1.8800000000000001E-2</v>
      </c>
      <c r="G29" s="16"/>
    </row>
    <row r="30" spans="1:7" x14ac:dyDescent="0.35">
      <c r="A30" s="13" t="s">
        <v>954</v>
      </c>
      <c r="B30" s="33" t="s">
        <v>955</v>
      </c>
      <c r="C30" s="33" t="s">
        <v>562</v>
      </c>
      <c r="D30" s="14">
        <v>9829</v>
      </c>
      <c r="E30" s="15">
        <v>2512.4899999999998</v>
      </c>
      <c r="F30" s="16">
        <v>1.7299999999999999E-2</v>
      </c>
      <c r="G30" s="16"/>
    </row>
    <row r="31" spans="1:7" x14ac:dyDescent="0.35">
      <c r="A31" s="13" t="s">
        <v>934</v>
      </c>
      <c r="B31" s="33" t="s">
        <v>935</v>
      </c>
      <c r="C31" s="33" t="s">
        <v>556</v>
      </c>
      <c r="D31" s="14">
        <v>28898</v>
      </c>
      <c r="E31" s="15">
        <v>2488.2600000000002</v>
      </c>
      <c r="F31" s="16">
        <v>1.7100000000000001E-2</v>
      </c>
      <c r="G31" s="16"/>
    </row>
    <row r="32" spans="1:7" x14ac:dyDescent="0.35">
      <c r="A32" s="13" t="s">
        <v>546</v>
      </c>
      <c r="B32" s="33" t="s">
        <v>547</v>
      </c>
      <c r="C32" s="33" t="s">
        <v>501</v>
      </c>
      <c r="D32" s="14">
        <v>51294</v>
      </c>
      <c r="E32" s="15">
        <v>2427.75</v>
      </c>
      <c r="F32" s="16">
        <v>1.67E-2</v>
      </c>
      <c r="G32" s="16"/>
    </row>
    <row r="33" spans="1:7" x14ac:dyDescent="0.35">
      <c r="A33" s="13" t="s">
        <v>40</v>
      </c>
      <c r="B33" s="33" t="s">
        <v>41</v>
      </c>
      <c r="C33" s="33" t="s">
        <v>22</v>
      </c>
      <c r="D33" s="14">
        <v>548024</v>
      </c>
      <c r="E33" s="15">
        <v>2404.46</v>
      </c>
      <c r="F33" s="16">
        <v>1.66E-2</v>
      </c>
      <c r="G33" s="16"/>
    </row>
    <row r="34" spans="1:7" x14ac:dyDescent="0.35">
      <c r="A34" s="13" t="s">
        <v>50</v>
      </c>
      <c r="B34" s="33" t="s">
        <v>51</v>
      </c>
      <c r="C34" s="33" t="s">
        <v>52</v>
      </c>
      <c r="D34" s="14">
        <v>656891</v>
      </c>
      <c r="E34" s="15">
        <v>2329.34</v>
      </c>
      <c r="F34" s="16">
        <v>1.6E-2</v>
      </c>
      <c r="G34" s="16"/>
    </row>
    <row r="35" spans="1:7" x14ac:dyDescent="0.35">
      <c r="A35" s="13" t="s">
        <v>538</v>
      </c>
      <c r="B35" s="33" t="s">
        <v>539</v>
      </c>
      <c r="C35" s="33" t="s">
        <v>63</v>
      </c>
      <c r="D35" s="14">
        <v>96143</v>
      </c>
      <c r="E35" s="15">
        <v>2213.12</v>
      </c>
      <c r="F35" s="16">
        <v>1.52E-2</v>
      </c>
      <c r="G35" s="16"/>
    </row>
    <row r="36" spans="1:7" x14ac:dyDescent="0.35">
      <c r="A36" s="13" t="s">
        <v>604</v>
      </c>
      <c r="B36" s="33" t="s">
        <v>605</v>
      </c>
      <c r="C36" s="33" t="s">
        <v>106</v>
      </c>
      <c r="D36" s="14">
        <v>82778</v>
      </c>
      <c r="E36" s="15">
        <v>2120.94</v>
      </c>
      <c r="F36" s="16">
        <v>1.46E-2</v>
      </c>
      <c r="G36" s="16"/>
    </row>
    <row r="37" spans="1:7" x14ac:dyDescent="0.35">
      <c r="A37" s="13" t="s">
        <v>967</v>
      </c>
      <c r="B37" s="33" t="s">
        <v>968</v>
      </c>
      <c r="C37" s="33" t="s">
        <v>89</v>
      </c>
      <c r="D37" s="14">
        <v>1372</v>
      </c>
      <c r="E37" s="15">
        <v>1934.31</v>
      </c>
      <c r="F37" s="16">
        <v>1.3299999999999999E-2</v>
      </c>
      <c r="G37" s="16"/>
    </row>
    <row r="38" spans="1:7" x14ac:dyDescent="0.35">
      <c r="A38" s="13" t="s">
        <v>17</v>
      </c>
      <c r="B38" s="33" t="s">
        <v>18</v>
      </c>
      <c r="C38" s="33" t="s">
        <v>19</v>
      </c>
      <c r="D38" s="14">
        <v>18258855</v>
      </c>
      <c r="E38" s="15">
        <v>1933.61</v>
      </c>
      <c r="F38" s="16">
        <v>1.3299999999999999E-2</v>
      </c>
      <c r="G38" s="16"/>
    </row>
    <row r="39" spans="1:7" x14ac:dyDescent="0.35">
      <c r="A39" s="13" t="s">
        <v>577</v>
      </c>
      <c r="B39" s="33" t="s">
        <v>578</v>
      </c>
      <c r="C39" s="33" t="s">
        <v>501</v>
      </c>
      <c r="D39" s="14">
        <v>157500</v>
      </c>
      <c r="E39" s="15">
        <v>1867.64</v>
      </c>
      <c r="F39" s="16">
        <v>1.29E-2</v>
      </c>
      <c r="G39" s="16"/>
    </row>
    <row r="40" spans="1:7" x14ac:dyDescent="0.35">
      <c r="A40" s="13" t="s">
        <v>650</v>
      </c>
      <c r="B40" s="33" t="s">
        <v>651</v>
      </c>
      <c r="C40" s="33" t="s">
        <v>114</v>
      </c>
      <c r="D40" s="14">
        <v>229978</v>
      </c>
      <c r="E40" s="15">
        <v>1813.72</v>
      </c>
      <c r="F40" s="16">
        <v>1.2500000000000001E-2</v>
      </c>
      <c r="G40" s="16"/>
    </row>
    <row r="41" spans="1:7" x14ac:dyDescent="0.35">
      <c r="A41" s="13" t="s">
        <v>999</v>
      </c>
      <c r="B41" s="33" t="s">
        <v>1000</v>
      </c>
      <c r="C41" s="33" t="s">
        <v>13</v>
      </c>
      <c r="D41" s="14">
        <v>936743</v>
      </c>
      <c r="E41" s="15">
        <v>1649.14</v>
      </c>
      <c r="F41" s="16">
        <v>1.14E-2</v>
      </c>
      <c r="G41" s="16"/>
    </row>
    <row r="42" spans="1:7" x14ac:dyDescent="0.35">
      <c r="A42" s="13" t="s">
        <v>997</v>
      </c>
      <c r="B42" s="33" t="s">
        <v>998</v>
      </c>
      <c r="C42" s="33" t="s">
        <v>89</v>
      </c>
      <c r="D42" s="14">
        <v>135289</v>
      </c>
      <c r="E42" s="15">
        <v>1607.91</v>
      </c>
      <c r="F42" s="16">
        <v>1.11E-2</v>
      </c>
      <c r="G42" s="16"/>
    </row>
    <row r="43" spans="1:7" x14ac:dyDescent="0.35">
      <c r="A43" s="13" t="s">
        <v>989</v>
      </c>
      <c r="B43" s="33" t="s">
        <v>990</v>
      </c>
      <c r="C43" s="33" t="s">
        <v>29</v>
      </c>
      <c r="D43" s="14">
        <v>26818</v>
      </c>
      <c r="E43" s="15">
        <v>1516.83</v>
      </c>
      <c r="F43" s="16">
        <v>1.04E-2</v>
      </c>
      <c r="G43" s="16"/>
    </row>
    <row r="44" spans="1:7" x14ac:dyDescent="0.35">
      <c r="A44" s="13" t="s">
        <v>687</v>
      </c>
      <c r="B44" s="33" t="s">
        <v>688</v>
      </c>
      <c r="C44" s="33" t="s">
        <v>583</v>
      </c>
      <c r="D44" s="14">
        <v>66968</v>
      </c>
      <c r="E44" s="15">
        <v>1486.69</v>
      </c>
      <c r="F44" s="16">
        <v>1.0200000000000001E-2</v>
      </c>
      <c r="G44" s="16"/>
    </row>
    <row r="45" spans="1:7" x14ac:dyDescent="0.35">
      <c r="A45" s="13" t="s">
        <v>600</v>
      </c>
      <c r="B45" s="33" t="s">
        <v>601</v>
      </c>
      <c r="C45" s="33" t="s">
        <v>556</v>
      </c>
      <c r="D45" s="14">
        <v>64971</v>
      </c>
      <c r="E45" s="15">
        <v>1451.84</v>
      </c>
      <c r="F45" s="16">
        <v>0.01</v>
      </c>
      <c r="G45" s="16"/>
    </row>
    <row r="46" spans="1:7" x14ac:dyDescent="0.35">
      <c r="A46" s="13" t="s">
        <v>979</v>
      </c>
      <c r="B46" s="33" t="s">
        <v>980</v>
      </c>
      <c r="C46" s="33" t="s">
        <v>16</v>
      </c>
      <c r="D46" s="14">
        <v>184864</v>
      </c>
      <c r="E46" s="15">
        <v>1435.19</v>
      </c>
      <c r="F46" s="16">
        <v>9.9000000000000008E-3</v>
      </c>
      <c r="G46" s="16"/>
    </row>
    <row r="47" spans="1:7" x14ac:dyDescent="0.35">
      <c r="A47" s="13" t="s">
        <v>940</v>
      </c>
      <c r="B47" s="33" t="s">
        <v>941</v>
      </c>
      <c r="C47" s="33" t="s">
        <v>55</v>
      </c>
      <c r="D47" s="14">
        <v>24423</v>
      </c>
      <c r="E47" s="15">
        <v>1345.59</v>
      </c>
      <c r="F47" s="16">
        <v>9.2999999999999992E-3</v>
      </c>
      <c r="G47" s="16"/>
    </row>
    <row r="48" spans="1:7" x14ac:dyDescent="0.35">
      <c r="A48" s="13" t="s">
        <v>965</v>
      </c>
      <c r="B48" s="33" t="s">
        <v>966</v>
      </c>
      <c r="C48" s="33" t="s">
        <v>63</v>
      </c>
      <c r="D48" s="14">
        <v>335074</v>
      </c>
      <c r="E48" s="15">
        <v>1306.1199999999999</v>
      </c>
      <c r="F48" s="16">
        <v>8.9999999999999993E-3</v>
      </c>
      <c r="G48" s="16"/>
    </row>
    <row r="49" spans="1:7" x14ac:dyDescent="0.35">
      <c r="A49" s="13" t="s">
        <v>991</v>
      </c>
      <c r="B49" s="33" t="s">
        <v>992</v>
      </c>
      <c r="C49" s="33" t="s">
        <v>55</v>
      </c>
      <c r="D49" s="14">
        <v>141921</v>
      </c>
      <c r="E49" s="15">
        <v>1099.04</v>
      </c>
      <c r="F49" s="16">
        <v>7.6E-3</v>
      </c>
      <c r="G49" s="16"/>
    </row>
    <row r="50" spans="1:7" x14ac:dyDescent="0.35">
      <c r="A50" s="13" t="s">
        <v>697</v>
      </c>
      <c r="B50" s="33" t="s">
        <v>698</v>
      </c>
      <c r="C50" s="33" t="s">
        <v>100</v>
      </c>
      <c r="D50" s="14">
        <v>110377</v>
      </c>
      <c r="E50" s="15">
        <v>1027.83</v>
      </c>
      <c r="F50" s="16">
        <v>7.1000000000000004E-3</v>
      </c>
      <c r="G50" s="16"/>
    </row>
    <row r="51" spans="1:7" x14ac:dyDescent="0.35">
      <c r="A51" s="13" t="s">
        <v>1062</v>
      </c>
      <c r="B51" s="33" t="s">
        <v>1063</v>
      </c>
      <c r="C51" s="33" t="s">
        <v>556</v>
      </c>
      <c r="D51" s="14">
        <v>21773</v>
      </c>
      <c r="E51" s="15">
        <v>838.61</v>
      </c>
      <c r="F51" s="16">
        <v>5.7999999999999996E-3</v>
      </c>
      <c r="G51" s="16"/>
    </row>
    <row r="52" spans="1:7" x14ac:dyDescent="0.35">
      <c r="A52" s="13" t="s">
        <v>1120</v>
      </c>
      <c r="B52" s="33" t="s">
        <v>1121</v>
      </c>
      <c r="C52" s="33" t="s">
        <v>1122</v>
      </c>
      <c r="D52" s="14">
        <v>1712</v>
      </c>
      <c r="E52" s="15">
        <v>642.09</v>
      </c>
      <c r="F52" s="16">
        <v>4.4000000000000003E-3</v>
      </c>
      <c r="G52" s="16"/>
    </row>
    <row r="53" spans="1:7" x14ac:dyDescent="0.35">
      <c r="A53" s="13" t="s">
        <v>1045</v>
      </c>
      <c r="B53" s="33" t="s">
        <v>1046</v>
      </c>
      <c r="C53" s="33" t="s">
        <v>29</v>
      </c>
      <c r="D53" s="14">
        <v>32018</v>
      </c>
      <c r="E53" s="15">
        <v>638.12</v>
      </c>
      <c r="F53" s="16">
        <v>4.4000000000000003E-3</v>
      </c>
      <c r="G53" s="16"/>
    </row>
    <row r="54" spans="1:7" x14ac:dyDescent="0.35">
      <c r="A54" s="13" t="s">
        <v>1076</v>
      </c>
      <c r="B54" s="33" t="s">
        <v>1077</v>
      </c>
      <c r="C54" s="33" t="s">
        <v>537</v>
      </c>
      <c r="D54" s="14">
        <v>122074</v>
      </c>
      <c r="E54" s="15">
        <v>556.78</v>
      </c>
      <c r="F54" s="16">
        <v>3.8E-3</v>
      </c>
      <c r="G54" s="16"/>
    </row>
    <row r="55" spans="1:7" x14ac:dyDescent="0.35">
      <c r="A55" s="13" t="s">
        <v>1092</v>
      </c>
      <c r="B55" s="33" t="s">
        <v>1093</v>
      </c>
      <c r="C55" s="33" t="s">
        <v>19</v>
      </c>
      <c r="D55" s="14">
        <v>34048</v>
      </c>
      <c r="E55" s="15">
        <v>547.12</v>
      </c>
      <c r="F55" s="16">
        <v>3.8E-3</v>
      </c>
      <c r="G55" s="16"/>
    </row>
    <row r="56" spans="1:7" x14ac:dyDescent="0.35">
      <c r="A56" s="13" t="s">
        <v>1074</v>
      </c>
      <c r="B56" s="33" t="s">
        <v>1075</v>
      </c>
      <c r="C56" s="33" t="s">
        <v>63</v>
      </c>
      <c r="D56" s="14">
        <v>1931</v>
      </c>
      <c r="E56" s="15">
        <v>512.29</v>
      </c>
      <c r="F56" s="16">
        <v>3.5000000000000001E-3</v>
      </c>
      <c r="G56" s="16"/>
    </row>
    <row r="57" spans="1:7" x14ac:dyDescent="0.35">
      <c r="A57" s="13" t="s">
        <v>1096</v>
      </c>
      <c r="B57" s="33" t="s">
        <v>1097</v>
      </c>
      <c r="C57" s="33" t="s">
        <v>742</v>
      </c>
      <c r="D57" s="14">
        <v>296048</v>
      </c>
      <c r="E57" s="15">
        <v>505.83</v>
      </c>
      <c r="F57" s="16">
        <v>3.5000000000000001E-3</v>
      </c>
      <c r="G57" s="16"/>
    </row>
    <row r="58" spans="1:7" x14ac:dyDescent="0.35">
      <c r="A58" s="17" t="s">
        <v>120</v>
      </c>
      <c r="B58" s="34"/>
      <c r="C58" s="34"/>
      <c r="D58" s="18"/>
      <c r="E58" s="37">
        <v>145134.67000000001</v>
      </c>
      <c r="F58" s="38">
        <v>0.99950000000000006</v>
      </c>
      <c r="G58" s="21"/>
    </row>
    <row r="59" spans="1:7" x14ac:dyDescent="0.35">
      <c r="A59" s="17" t="s">
        <v>743</v>
      </c>
      <c r="B59" s="33"/>
      <c r="C59" s="33"/>
      <c r="D59" s="14"/>
      <c r="E59" s="15"/>
      <c r="F59" s="16"/>
      <c r="G59" s="16"/>
    </row>
    <row r="60" spans="1:7" x14ac:dyDescent="0.35">
      <c r="A60" s="17" t="s">
        <v>120</v>
      </c>
      <c r="B60" s="33"/>
      <c r="C60" s="33"/>
      <c r="D60" s="14"/>
      <c r="E60" s="39" t="s">
        <v>248</v>
      </c>
      <c r="F60" s="40" t="s">
        <v>248</v>
      </c>
      <c r="G60" s="16"/>
    </row>
    <row r="61" spans="1:7" x14ac:dyDescent="0.35">
      <c r="A61" s="24" t="s">
        <v>121</v>
      </c>
      <c r="B61" s="35"/>
      <c r="C61" s="35"/>
      <c r="D61" s="25"/>
      <c r="E61" s="30">
        <v>145134.67000000001</v>
      </c>
      <c r="F61" s="31">
        <v>0.99950000000000006</v>
      </c>
      <c r="G61" s="21"/>
    </row>
    <row r="62" spans="1:7" x14ac:dyDescent="0.35">
      <c r="A62" s="13"/>
      <c r="B62" s="33"/>
      <c r="C62" s="33"/>
      <c r="D62" s="14"/>
      <c r="E62" s="15"/>
      <c r="F62" s="16"/>
      <c r="G62" s="16"/>
    </row>
    <row r="63" spans="1:7" x14ac:dyDescent="0.35">
      <c r="A63" s="13"/>
      <c r="B63" s="33"/>
      <c r="C63" s="33"/>
      <c r="D63" s="14"/>
      <c r="E63" s="15"/>
      <c r="F63" s="16"/>
      <c r="G63" s="16"/>
    </row>
    <row r="64" spans="1:7" x14ac:dyDescent="0.35">
      <c r="A64" s="17" t="s">
        <v>262</v>
      </c>
      <c r="B64" s="33"/>
      <c r="C64" s="33"/>
      <c r="D64" s="14"/>
      <c r="E64" s="15"/>
      <c r="F64" s="16"/>
      <c r="G64" s="16"/>
    </row>
    <row r="65" spans="1:7" x14ac:dyDescent="0.35">
      <c r="A65" s="13" t="s">
        <v>263</v>
      </c>
      <c r="B65" s="33"/>
      <c r="C65" s="33"/>
      <c r="D65" s="14"/>
      <c r="E65" s="15">
        <v>366.85</v>
      </c>
      <c r="F65" s="16">
        <v>2.5000000000000001E-3</v>
      </c>
      <c r="G65" s="16">
        <v>4.9306000000000003E-2</v>
      </c>
    </row>
    <row r="66" spans="1:7" x14ac:dyDescent="0.35">
      <c r="A66" s="17" t="s">
        <v>120</v>
      </c>
      <c r="B66" s="34"/>
      <c r="C66" s="34"/>
      <c r="D66" s="18"/>
      <c r="E66" s="37">
        <v>366.85</v>
      </c>
      <c r="F66" s="38">
        <v>2.5000000000000001E-3</v>
      </c>
      <c r="G66" s="21"/>
    </row>
    <row r="67" spans="1:7" x14ac:dyDescent="0.35">
      <c r="A67" s="13"/>
      <c r="B67" s="33"/>
      <c r="C67" s="33"/>
      <c r="D67" s="14"/>
      <c r="E67" s="15"/>
      <c r="F67" s="16"/>
      <c r="G67" s="16"/>
    </row>
    <row r="68" spans="1:7" x14ac:dyDescent="0.35">
      <c r="A68" s="24" t="s">
        <v>121</v>
      </c>
      <c r="B68" s="35"/>
      <c r="C68" s="35"/>
      <c r="D68" s="25"/>
      <c r="E68" s="19">
        <v>366.85</v>
      </c>
      <c r="F68" s="20">
        <v>2.5000000000000001E-3</v>
      </c>
      <c r="G68" s="21"/>
    </row>
    <row r="69" spans="1:7" x14ac:dyDescent="0.35">
      <c r="A69" s="13" t="s">
        <v>264</v>
      </c>
      <c r="B69" s="33"/>
      <c r="C69" s="33"/>
      <c r="D69" s="14"/>
      <c r="E69" s="15">
        <v>9.9112199999999998E-2</v>
      </c>
      <c r="F69" s="16">
        <v>0</v>
      </c>
      <c r="G69" s="16"/>
    </row>
    <row r="70" spans="1:7" x14ac:dyDescent="0.35">
      <c r="A70" s="13" t="s">
        <v>265</v>
      </c>
      <c r="B70" s="33"/>
      <c r="C70" s="33"/>
      <c r="D70" s="14"/>
      <c r="E70" s="26">
        <v>-283.34911219999998</v>
      </c>
      <c r="F70" s="27">
        <v>-2E-3</v>
      </c>
      <c r="G70" s="16">
        <v>4.9305000000000002E-2</v>
      </c>
    </row>
    <row r="71" spans="1:7" x14ac:dyDescent="0.35">
      <c r="A71" s="28" t="s">
        <v>266</v>
      </c>
      <c r="B71" s="36"/>
      <c r="C71" s="36"/>
      <c r="D71" s="29"/>
      <c r="E71" s="30">
        <v>145218.26999999999</v>
      </c>
      <c r="F71" s="31">
        <v>1</v>
      </c>
      <c r="G71" s="31"/>
    </row>
    <row r="76" spans="1:7" x14ac:dyDescent="0.35">
      <c r="A76" s="1" t="s">
        <v>269</v>
      </c>
    </row>
    <row r="77" spans="1:7" x14ac:dyDescent="0.35">
      <c r="A77" s="48" t="s">
        <v>270</v>
      </c>
      <c r="B77" s="3" t="s">
        <v>248</v>
      </c>
    </row>
    <row r="78" spans="1:7" x14ac:dyDescent="0.35">
      <c r="A78" t="s">
        <v>271</v>
      </c>
    </row>
    <row r="79" spans="1:7" x14ac:dyDescent="0.35">
      <c r="A79" t="s">
        <v>272</v>
      </c>
      <c r="B79" t="s">
        <v>273</v>
      </c>
      <c r="C79" t="s">
        <v>273</v>
      </c>
    </row>
    <row r="80" spans="1:7" x14ac:dyDescent="0.35">
      <c r="B80" s="49">
        <v>46052</v>
      </c>
      <c r="C80" s="49">
        <v>46080</v>
      </c>
    </row>
    <row r="81" spans="1:3" x14ac:dyDescent="0.35">
      <c r="A81" t="s">
        <v>274</v>
      </c>
      <c r="B81">
        <v>17.8185</v>
      </c>
      <c r="C81">
        <v>18.185500000000001</v>
      </c>
    </row>
    <row r="82" spans="1:3" x14ac:dyDescent="0.35">
      <c r="A82" t="s">
        <v>275</v>
      </c>
      <c r="B82">
        <v>17.821400000000001</v>
      </c>
      <c r="C82">
        <v>18.188500000000001</v>
      </c>
    </row>
    <row r="83" spans="1:3" x14ac:dyDescent="0.35">
      <c r="A83" t="s">
        <v>276</v>
      </c>
      <c r="B83">
        <v>17.421399999999998</v>
      </c>
      <c r="C83">
        <v>17.771000000000001</v>
      </c>
    </row>
    <row r="84" spans="1:3" x14ac:dyDescent="0.35">
      <c r="A84" t="s">
        <v>277</v>
      </c>
      <c r="B84">
        <v>17.421399999999998</v>
      </c>
      <c r="C84">
        <v>17.771100000000001</v>
      </c>
    </row>
    <row r="86" spans="1:3" x14ac:dyDescent="0.35">
      <c r="A86" t="s">
        <v>278</v>
      </c>
      <c r="B86" s="3" t="s">
        <v>248</v>
      </c>
    </row>
    <row r="87" spans="1:3" x14ac:dyDescent="0.35">
      <c r="A87" t="s">
        <v>279</v>
      </c>
      <c r="B87" s="3" t="s">
        <v>248</v>
      </c>
    </row>
    <row r="88" spans="1:3" ht="29" customHeight="1" x14ac:dyDescent="0.35">
      <c r="A88" s="48" t="s">
        <v>280</v>
      </c>
      <c r="B88" s="3" t="s">
        <v>248</v>
      </c>
    </row>
    <row r="89" spans="1:3" ht="29" customHeight="1" x14ac:dyDescent="0.35">
      <c r="A89" s="48" t="s">
        <v>281</v>
      </c>
      <c r="B89" s="3" t="s">
        <v>248</v>
      </c>
    </row>
    <row r="90" spans="1:3" x14ac:dyDescent="0.35">
      <c r="A90" t="s">
        <v>283</v>
      </c>
      <c r="B90" s="50">
        <v>1.0529999999999999</v>
      </c>
    </row>
    <row r="91" spans="1:3" ht="43.5" customHeight="1" x14ac:dyDescent="0.35">
      <c r="A91" s="48" t="s">
        <v>284</v>
      </c>
      <c r="B91" s="3" t="s">
        <v>248</v>
      </c>
    </row>
    <row r="92" spans="1:3" x14ac:dyDescent="0.35">
      <c r="B92" s="3"/>
    </row>
    <row r="93" spans="1:3" ht="29" customHeight="1" x14ac:dyDescent="0.35">
      <c r="A93" s="48" t="s">
        <v>285</v>
      </c>
      <c r="B93" s="3" t="s">
        <v>248</v>
      </c>
    </row>
    <row r="94" spans="1:3" ht="29" customHeight="1" x14ac:dyDescent="0.35">
      <c r="A94" s="48" t="s">
        <v>286</v>
      </c>
      <c r="B94" t="s">
        <v>248</v>
      </c>
    </row>
    <row r="95" spans="1:3" ht="29" customHeight="1" x14ac:dyDescent="0.35">
      <c r="A95" s="48" t="s">
        <v>287</v>
      </c>
      <c r="B95" s="3" t="s">
        <v>248</v>
      </c>
    </row>
    <row r="96" spans="1:3" ht="29" customHeight="1" x14ac:dyDescent="0.35">
      <c r="A96" s="48" t="s">
        <v>288</v>
      </c>
      <c r="B96" s="3" t="s">
        <v>248</v>
      </c>
    </row>
    <row r="98" spans="1:4" ht="70" customHeight="1" x14ac:dyDescent="0.35">
      <c r="A98" s="75" t="s">
        <v>298</v>
      </c>
      <c r="B98" s="75" t="s">
        <v>299</v>
      </c>
      <c r="C98" s="75" t="s">
        <v>300</v>
      </c>
      <c r="D98" s="75" t="s">
        <v>301</v>
      </c>
    </row>
    <row r="99" spans="1:4" ht="70" customHeight="1" x14ac:dyDescent="0.35">
      <c r="A99" s="75" t="s">
        <v>3316</v>
      </c>
      <c r="B99" s="75"/>
      <c r="C99" s="75" t="s">
        <v>437</v>
      </c>
      <c r="D99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H54"/>
  <sheetViews>
    <sheetView showGridLines="0" workbookViewId="0">
      <pane ySplit="4" topLeftCell="A5" activePane="bottomLeft" state="frozen"/>
      <selection pane="bottomLeft" sqref="A1:G1"/>
    </sheetView>
  </sheetViews>
  <sheetFormatPr defaultRowHeight="14.5" x14ac:dyDescent="0.35"/>
  <cols>
    <col min="1" max="1" width="50.54296875" customWidth="1"/>
    <col min="2" max="2" width="22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5.542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3317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3318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7" t="s">
        <v>9</v>
      </c>
      <c r="B6" s="33"/>
      <c r="C6" s="33"/>
      <c r="D6" s="14"/>
      <c r="E6" s="15"/>
      <c r="F6" s="16"/>
      <c r="G6" s="16"/>
    </row>
    <row r="7" spans="1:8" x14ac:dyDescent="0.35">
      <c r="A7" s="17" t="s">
        <v>10</v>
      </c>
      <c r="B7" s="33"/>
      <c r="C7" s="33"/>
      <c r="D7" s="14"/>
      <c r="E7" s="15"/>
      <c r="F7" s="16"/>
      <c r="G7" s="16"/>
    </row>
    <row r="8" spans="1:8" x14ac:dyDescent="0.35">
      <c r="A8" s="13" t="s">
        <v>11</v>
      </c>
      <c r="B8" s="33" t="s">
        <v>12</v>
      </c>
      <c r="C8" s="33" t="s">
        <v>13</v>
      </c>
      <c r="D8" s="14">
        <v>29966</v>
      </c>
      <c r="E8" s="15">
        <v>266.02</v>
      </c>
      <c r="F8" s="16">
        <v>0.19689999999999999</v>
      </c>
      <c r="G8" s="16"/>
    </row>
    <row r="9" spans="1:8" x14ac:dyDescent="0.35">
      <c r="A9" s="13" t="s">
        <v>25</v>
      </c>
      <c r="B9" s="33" t="s">
        <v>26</v>
      </c>
      <c r="C9" s="33" t="s">
        <v>13</v>
      </c>
      <c r="D9" s="14">
        <v>15819</v>
      </c>
      <c r="E9" s="15">
        <v>218.13</v>
      </c>
      <c r="F9" s="16">
        <v>0.16139999999999999</v>
      </c>
      <c r="G9" s="16"/>
    </row>
    <row r="10" spans="1:8" x14ac:dyDescent="0.35">
      <c r="A10" s="13" t="s">
        <v>489</v>
      </c>
      <c r="B10" s="33" t="s">
        <v>490</v>
      </c>
      <c r="C10" s="33" t="s">
        <v>13</v>
      </c>
      <c r="D10" s="14">
        <v>12013</v>
      </c>
      <c r="E10" s="15">
        <v>144.36000000000001</v>
      </c>
      <c r="F10" s="16">
        <v>0.10680000000000001</v>
      </c>
      <c r="G10" s="16"/>
    </row>
    <row r="11" spans="1:8" x14ac:dyDescent="0.35">
      <c r="A11" s="13" t="s">
        <v>75</v>
      </c>
      <c r="B11" s="33" t="s">
        <v>76</v>
      </c>
      <c r="C11" s="33" t="s">
        <v>13</v>
      </c>
      <c r="D11" s="14">
        <v>9705</v>
      </c>
      <c r="E11" s="15">
        <v>134.31</v>
      </c>
      <c r="F11" s="16">
        <v>9.9400000000000002E-2</v>
      </c>
      <c r="G11" s="16"/>
    </row>
    <row r="12" spans="1:8" x14ac:dyDescent="0.35">
      <c r="A12" s="13" t="s">
        <v>35</v>
      </c>
      <c r="B12" s="33" t="s">
        <v>36</v>
      </c>
      <c r="C12" s="33" t="s">
        <v>13</v>
      </c>
      <c r="D12" s="14">
        <v>29823</v>
      </c>
      <c r="E12" s="15">
        <v>123.83</v>
      </c>
      <c r="F12" s="16">
        <v>9.1600000000000001E-2</v>
      </c>
      <c r="G12" s="16"/>
    </row>
    <row r="13" spans="1:8" x14ac:dyDescent="0.35">
      <c r="A13" s="13" t="s">
        <v>542</v>
      </c>
      <c r="B13" s="33" t="s">
        <v>543</v>
      </c>
      <c r="C13" s="33" t="s">
        <v>13</v>
      </c>
      <c r="D13" s="14">
        <v>25000</v>
      </c>
      <c r="E13" s="15">
        <v>74.959999999999994</v>
      </c>
      <c r="F13" s="16">
        <v>5.5500000000000001E-2</v>
      </c>
      <c r="G13" s="16"/>
    </row>
    <row r="14" spans="1:8" x14ac:dyDescent="0.35">
      <c r="A14" s="13" t="s">
        <v>922</v>
      </c>
      <c r="B14" s="33" t="s">
        <v>923</v>
      </c>
      <c r="C14" s="33" t="s">
        <v>13</v>
      </c>
      <c r="D14" s="14">
        <v>6658</v>
      </c>
      <c r="E14" s="15">
        <v>63.7</v>
      </c>
      <c r="F14" s="16">
        <v>4.7100000000000003E-2</v>
      </c>
      <c r="G14" s="16"/>
    </row>
    <row r="15" spans="1:8" x14ac:dyDescent="0.35">
      <c r="A15" s="13" t="s">
        <v>115</v>
      </c>
      <c r="B15" s="33" t="s">
        <v>116</v>
      </c>
      <c r="C15" s="33" t="s">
        <v>13</v>
      </c>
      <c r="D15" s="14">
        <v>18654</v>
      </c>
      <c r="E15" s="15">
        <v>60.06</v>
      </c>
      <c r="F15" s="16">
        <v>4.4400000000000002E-2</v>
      </c>
      <c r="G15" s="16"/>
    </row>
    <row r="16" spans="1:8" x14ac:dyDescent="0.35">
      <c r="A16" s="13" t="s">
        <v>926</v>
      </c>
      <c r="B16" s="33" t="s">
        <v>927</v>
      </c>
      <c r="C16" s="33" t="s">
        <v>13</v>
      </c>
      <c r="D16" s="14">
        <v>5596</v>
      </c>
      <c r="E16" s="15">
        <v>53.63</v>
      </c>
      <c r="F16" s="16">
        <v>3.9699999999999999E-2</v>
      </c>
      <c r="G16" s="16"/>
    </row>
    <row r="17" spans="1:7" x14ac:dyDescent="0.35">
      <c r="A17" s="13" t="s">
        <v>567</v>
      </c>
      <c r="B17" s="33" t="s">
        <v>568</v>
      </c>
      <c r="C17" s="33" t="s">
        <v>13</v>
      </c>
      <c r="D17" s="14">
        <v>33537</v>
      </c>
      <c r="E17" s="15">
        <v>52.78</v>
      </c>
      <c r="F17" s="16">
        <v>3.9100000000000003E-2</v>
      </c>
      <c r="G17" s="16"/>
    </row>
    <row r="18" spans="1:7" x14ac:dyDescent="0.35">
      <c r="A18" s="13" t="s">
        <v>654</v>
      </c>
      <c r="B18" s="33" t="s">
        <v>655</v>
      </c>
      <c r="C18" s="33" t="s">
        <v>13</v>
      </c>
      <c r="D18" s="14">
        <v>66008</v>
      </c>
      <c r="E18" s="15">
        <v>48.5</v>
      </c>
      <c r="F18" s="16">
        <v>3.5900000000000001E-2</v>
      </c>
      <c r="G18" s="16"/>
    </row>
    <row r="19" spans="1:7" x14ac:dyDescent="0.35">
      <c r="A19" s="13" t="s">
        <v>1094</v>
      </c>
      <c r="B19" s="33" t="s">
        <v>1095</v>
      </c>
      <c r="C19" s="33" t="s">
        <v>13</v>
      </c>
      <c r="D19" s="14">
        <v>35504</v>
      </c>
      <c r="E19" s="15">
        <v>45.96</v>
      </c>
      <c r="F19" s="16">
        <v>3.4000000000000002E-2</v>
      </c>
      <c r="G19" s="16"/>
    </row>
    <row r="20" spans="1:7" x14ac:dyDescent="0.35">
      <c r="A20" s="13" t="s">
        <v>938</v>
      </c>
      <c r="B20" s="33" t="s">
        <v>939</v>
      </c>
      <c r="C20" s="33" t="s">
        <v>13</v>
      </c>
      <c r="D20" s="14">
        <v>16781</v>
      </c>
      <c r="E20" s="15">
        <v>33.94</v>
      </c>
      <c r="F20" s="16">
        <v>2.5100000000000001E-2</v>
      </c>
      <c r="G20" s="16"/>
    </row>
    <row r="21" spans="1:7" x14ac:dyDescent="0.35">
      <c r="A21" s="13" t="s">
        <v>45</v>
      </c>
      <c r="B21" s="33" t="s">
        <v>46</v>
      </c>
      <c r="C21" s="33" t="s">
        <v>13</v>
      </c>
      <c r="D21" s="14">
        <v>149194</v>
      </c>
      <c r="E21" s="15">
        <v>30.91</v>
      </c>
      <c r="F21" s="16">
        <v>2.29E-2</v>
      </c>
      <c r="G21" s="16"/>
    </row>
    <row r="22" spans="1:7" x14ac:dyDescent="0.35">
      <c r="A22" s="17" t="s">
        <v>120</v>
      </c>
      <c r="B22" s="34"/>
      <c r="C22" s="34"/>
      <c r="D22" s="18"/>
      <c r="E22" s="37">
        <v>1351.09</v>
      </c>
      <c r="F22" s="38">
        <v>0.99980000000000002</v>
      </c>
      <c r="G22" s="21"/>
    </row>
    <row r="23" spans="1:7" x14ac:dyDescent="0.35">
      <c r="A23" s="17" t="s">
        <v>743</v>
      </c>
      <c r="B23" s="33"/>
      <c r="C23" s="33"/>
      <c r="D23" s="14"/>
      <c r="E23" s="15"/>
      <c r="F23" s="16"/>
      <c r="G23" s="16"/>
    </row>
    <row r="24" spans="1:7" x14ac:dyDescent="0.35">
      <c r="A24" s="17" t="s">
        <v>120</v>
      </c>
      <c r="B24" s="33"/>
      <c r="C24" s="33"/>
      <c r="D24" s="14"/>
      <c r="E24" s="39" t="s">
        <v>248</v>
      </c>
      <c r="F24" s="40" t="s">
        <v>248</v>
      </c>
      <c r="G24" s="16"/>
    </row>
    <row r="25" spans="1:7" x14ac:dyDescent="0.35">
      <c r="A25" s="24" t="s">
        <v>121</v>
      </c>
      <c r="B25" s="35"/>
      <c r="C25" s="35"/>
      <c r="D25" s="25"/>
      <c r="E25" s="30">
        <v>1351.09</v>
      </c>
      <c r="F25" s="31">
        <v>0.99980000000000002</v>
      </c>
      <c r="G25" s="21"/>
    </row>
    <row r="26" spans="1:7" x14ac:dyDescent="0.35">
      <c r="A26" s="13"/>
      <c r="B26" s="33"/>
      <c r="C26" s="33"/>
      <c r="D26" s="14"/>
      <c r="E26" s="15"/>
      <c r="F26" s="16"/>
      <c r="G26" s="16"/>
    </row>
    <row r="27" spans="1:7" x14ac:dyDescent="0.35">
      <c r="A27" s="13" t="s">
        <v>264</v>
      </c>
      <c r="B27" s="33"/>
      <c r="C27" s="33"/>
      <c r="D27" s="14"/>
      <c r="E27" s="15">
        <v>0</v>
      </c>
      <c r="F27" s="16">
        <v>0</v>
      </c>
      <c r="G27" s="16"/>
    </row>
    <row r="28" spans="1:7" x14ac:dyDescent="0.35">
      <c r="A28" s="13" t="s">
        <v>265</v>
      </c>
      <c r="B28" s="33"/>
      <c r="C28" s="33"/>
      <c r="D28" s="14"/>
      <c r="E28" s="15">
        <v>0.18</v>
      </c>
      <c r="F28" s="16">
        <v>2.0000000000000001E-4</v>
      </c>
      <c r="G28" s="16"/>
    </row>
    <row r="29" spans="1:7" x14ac:dyDescent="0.35">
      <c r="A29" s="28" t="s">
        <v>266</v>
      </c>
      <c r="B29" s="36"/>
      <c r="C29" s="36"/>
      <c r="D29" s="29"/>
      <c r="E29" s="30">
        <v>1351.27</v>
      </c>
      <c r="F29" s="31">
        <v>1</v>
      </c>
      <c r="G29" s="31"/>
    </row>
    <row r="34" spans="1:3" x14ac:dyDescent="0.35">
      <c r="A34" s="1" t="s">
        <v>269</v>
      </c>
    </row>
    <row r="35" spans="1:3" x14ac:dyDescent="0.35">
      <c r="A35" s="48" t="s">
        <v>270</v>
      </c>
      <c r="B35" s="3" t="s">
        <v>248</v>
      </c>
    </row>
    <row r="36" spans="1:3" x14ac:dyDescent="0.35">
      <c r="A36" t="s">
        <v>271</v>
      </c>
    </row>
    <row r="37" spans="1:3" x14ac:dyDescent="0.35">
      <c r="A37" t="s">
        <v>3319</v>
      </c>
      <c r="B37" t="s">
        <v>273</v>
      </c>
      <c r="C37" t="s">
        <v>273</v>
      </c>
    </row>
    <row r="38" spans="1:3" x14ac:dyDescent="0.35">
      <c r="B38" s="49">
        <v>46052</v>
      </c>
      <c r="C38" s="49">
        <v>46080</v>
      </c>
    </row>
    <row r="39" spans="1:3" x14ac:dyDescent="0.35">
      <c r="A39" t="s">
        <v>276</v>
      </c>
      <c r="B39">
        <v>59.926699999999997</v>
      </c>
      <c r="C39">
        <v>60.828699999999998</v>
      </c>
    </row>
    <row r="41" spans="1:3" x14ac:dyDescent="0.35">
      <c r="A41" t="s">
        <v>278</v>
      </c>
      <c r="B41" s="3" t="s">
        <v>248</v>
      </c>
    </row>
    <row r="42" spans="1:3" x14ac:dyDescent="0.35">
      <c r="A42" t="s">
        <v>279</v>
      </c>
      <c r="B42" s="3" t="s">
        <v>248</v>
      </c>
    </row>
    <row r="43" spans="1:3" ht="29" customHeight="1" x14ac:dyDescent="0.35">
      <c r="A43" s="48" t="s">
        <v>280</v>
      </c>
      <c r="B43" s="3" t="s">
        <v>248</v>
      </c>
    </row>
    <row r="44" spans="1:3" ht="29" customHeight="1" x14ac:dyDescent="0.35">
      <c r="A44" s="48" t="s">
        <v>281</v>
      </c>
      <c r="B44" s="3" t="s">
        <v>248</v>
      </c>
    </row>
    <row r="45" spans="1:3" x14ac:dyDescent="0.35">
      <c r="A45" t="s">
        <v>283</v>
      </c>
      <c r="B45" s="50">
        <v>1.2205999999999999</v>
      </c>
    </row>
    <row r="46" spans="1:3" ht="43.5" customHeight="1" x14ac:dyDescent="0.35">
      <c r="A46" s="48" t="s">
        <v>284</v>
      </c>
      <c r="B46" s="3" t="s">
        <v>248</v>
      </c>
    </row>
    <row r="47" spans="1:3" x14ac:dyDescent="0.35">
      <c r="B47" s="3"/>
    </row>
    <row r="48" spans="1:3" ht="29" customHeight="1" x14ac:dyDescent="0.35">
      <c r="A48" s="48" t="s">
        <v>285</v>
      </c>
      <c r="B48" s="3" t="s">
        <v>248</v>
      </c>
    </row>
    <row r="49" spans="1:4" ht="29" customHeight="1" x14ac:dyDescent="0.35">
      <c r="A49" s="48" t="s">
        <v>286</v>
      </c>
      <c r="B49">
        <v>848.35</v>
      </c>
    </row>
    <row r="50" spans="1:4" ht="29" customHeight="1" x14ac:dyDescent="0.35">
      <c r="A50" s="48" t="s">
        <v>287</v>
      </c>
      <c r="B50" s="3" t="s">
        <v>248</v>
      </c>
    </row>
    <row r="51" spans="1:4" ht="29" customHeight="1" x14ac:dyDescent="0.35">
      <c r="A51" s="48" t="s">
        <v>288</v>
      </c>
      <c r="B51" s="3" t="s">
        <v>248</v>
      </c>
    </row>
    <row r="53" spans="1:4" ht="70" customHeight="1" x14ac:dyDescent="0.35">
      <c r="A53" s="75" t="s">
        <v>298</v>
      </c>
      <c r="B53" s="75" t="s">
        <v>299</v>
      </c>
      <c r="C53" s="75" t="s">
        <v>300</v>
      </c>
      <c r="D53" s="75" t="s">
        <v>301</v>
      </c>
    </row>
    <row r="54" spans="1:4" ht="70" customHeight="1" x14ac:dyDescent="0.35">
      <c r="A54" s="75" t="s">
        <v>3320</v>
      </c>
      <c r="B54" s="75"/>
      <c r="C54" s="75" t="s">
        <v>439</v>
      </c>
      <c r="D54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7"/>
  <sheetViews>
    <sheetView showGridLines="0" workbookViewId="0">
      <pane ySplit="4" topLeftCell="A114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757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758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3"/>
      <c r="B8" s="33"/>
      <c r="C8" s="33"/>
      <c r="D8" s="14"/>
      <c r="E8" s="15"/>
      <c r="F8" s="16"/>
      <c r="G8" s="16"/>
    </row>
    <row r="9" spans="1:8" x14ac:dyDescent="0.35">
      <c r="A9" s="17" t="s">
        <v>171</v>
      </c>
      <c r="B9" s="33"/>
      <c r="C9" s="33"/>
      <c r="D9" s="14"/>
      <c r="E9" s="15"/>
      <c r="F9" s="16"/>
      <c r="G9" s="16"/>
    </row>
    <row r="10" spans="1:8" x14ac:dyDescent="0.35">
      <c r="A10" s="17" t="s">
        <v>172</v>
      </c>
      <c r="B10" s="33"/>
      <c r="C10" s="33"/>
      <c r="D10" s="14"/>
      <c r="E10" s="15"/>
      <c r="F10" s="16"/>
      <c r="G10" s="16"/>
    </row>
    <row r="11" spans="1:8" x14ac:dyDescent="0.35">
      <c r="A11" s="13" t="s">
        <v>759</v>
      </c>
      <c r="B11" s="33" t="s">
        <v>760</v>
      </c>
      <c r="C11" s="33" t="s">
        <v>175</v>
      </c>
      <c r="D11" s="14">
        <v>2500000</v>
      </c>
      <c r="E11" s="15">
        <v>2530.77</v>
      </c>
      <c r="F11" s="16">
        <v>4.9000000000000002E-2</v>
      </c>
      <c r="G11" s="16">
        <v>7.0199999999999999E-2</v>
      </c>
    </row>
    <row r="12" spans="1:8" x14ac:dyDescent="0.35">
      <c r="A12" s="13" t="s">
        <v>761</v>
      </c>
      <c r="B12" s="33" t="s">
        <v>762</v>
      </c>
      <c r="C12" s="33" t="s">
        <v>182</v>
      </c>
      <c r="D12" s="14">
        <v>2500000</v>
      </c>
      <c r="E12" s="15">
        <v>2521.62</v>
      </c>
      <c r="F12" s="16">
        <v>4.8800000000000003E-2</v>
      </c>
      <c r="G12" s="16">
        <v>7.0599999999999996E-2</v>
      </c>
    </row>
    <row r="13" spans="1:8" x14ac:dyDescent="0.35">
      <c r="A13" s="13" t="s">
        <v>763</v>
      </c>
      <c r="B13" s="33" t="s">
        <v>764</v>
      </c>
      <c r="C13" s="33" t="s">
        <v>175</v>
      </c>
      <c r="D13" s="14">
        <v>2500000</v>
      </c>
      <c r="E13" s="15">
        <v>2519.6799999999998</v>
      </c>
      <c r="F13" s="16">
        <v>4.8800000000000003E-2</v>
      </c>
      <c r="G13" s="16">
        <v>6.9500000000000006E-2</v>
      </c>
    </row>
    <row r="14" spans="1:8" x14ac:dyDescent="0.35">
      <c r="A14" s="13" t="s">
        <v>189</v>
      </c>
      <c r="B14" s="33" t="s">
        <v>190</v>
      </c>
      <c r="C14" s="33" t="s">
        <v>175</v>
      </c>
      <c r="D14" s="14">
        <v>2500000</v>
      </c>
      <c r="E14" s="15">
        <v>2493.09</v>
      </c>
      <c r="F14" s="16">
        <v>4.82E-2</v>
      </c>
      <c r="G14" s="16">
        <v>7.4950000000000003E-2</v>
      </c>
    </row>
    <row r="15" spans="1:8" x14ac:dyDescent="0.35">
      <c r="A15" s="13" t="s">
        <v>765</v>
      </c>
      <c r="B15" s="33" t="s">
        <v>766</v>
      </c>
      <c r="C15" s="33" t="s">
        <v>175</v>
      </c>
      <c r="D15" s="14">
        <v>2500000</v>
      </c>
      <c r="E15" s="15">
        <v>2492.4</v>
      </c>
      <c r="F15" s="16">
        <v>4.82E-2</v>
      </c>
      <c r="G15" s="16">
        <v>7.4499999999999997E-2</v>
      </c>
    </row>
    <row r="16" spans="1:8" x14ac:dyDescent="0.35">
      <c r="A16" s="13" t="s">
        <v>767</v>
      </c>
      <c r="B16" s="33" t="s">
        <v>768</v>
      </c>
      <c r="C16" s="33" t="s">
        <v>182</v>
      </c>
      <c r="D16" s="14">
        <v>2500000</v>
      </c>
      <c r="E16" s="15">
        <v>2475.1799999999998</v>
      </c>
      <c r="F16" s="16">
        <v>4.7899999999999998E-2</v>
      </c>
      <c r="G16" s="16">
        <v>6.9876999999999995E-2</v>
      </c>
    </row>
    <row r="17" spans="1:7" x14ac:dyDescent="0.35">
      <c r="A17" s="13" t="s">
        <v>769</v>
      </c>
      <c r="B17" s="33" t="s">
        <v>770</v>
      </c>
      <c r="C17" s="33" t="s">
        <v>771</v>
      </c>
      <c r="D17" s="14">
        <v>2000000</v>
      </c>
      <c r="E17" s="15">
        <v>2032.36</v>
      </c>
      <c r="F17" s="16">
        <v>3.9300000000000002E-2</v>
      </c>
      <c r="G17" s="16">
        <v>6.8750000000000006E-2</v>
      </c>
    </row>
    <row r="18" spans="1:7" x14ac:dyDescent="0.35">
      <c r="A18" s="13" t="s">
        <v>772</v>
      </c>
      <c r="B18" s="33" t="s">
        <v>773</v>
      </c>
      <c r="C18" s="33" t="s">
        <v>175</v>
      </c>
      <c r="D18" s="14">
        <v>2000000</v>
      </c>
      <c r="E18" s="15">
        <v>2031.6</v>
      </c>
      <c r="F18" s="16">
        <v>3.9300000000000002E-2</v>
      </c>
      <c r="G18" s="16">
        <v>6.9550000000000001E-2</v>
      </c>
    </row>
    <row r="19" spans="1:7" x14ac:dyDescent="0.35">
      <c r="A19" s="13" t="s">
        <v>221</v>
      </c>
      <c r="B19" s="33" t="s">
        <v>222</v>
      </c>
      <c r="C19" s="33" t="s">
        <v>175</v>
      </c>
      <c r="D19" s="14">
        <v>2000000</v>
      </c>
      <c r="E19" s="15">
        <v>2017.54</v>
      </c>
      <c r="F19" s="16">
        <v>3.9E-2</v>
      </c>
      <c r="G19" s="16">
        <v>6.9528999999999994E-2</v>
      </c>
    </row>
    <row r="20" spans="1:7" x14ac:dyDescent="0.35">
      <c r="A20" s="13" t="s">
        <v>201</v>
      </c>
      <c r="B20" s="33" t="s">
        <v>202</v>
      </c>
      <c r="C20" s="33" t="s">
        <v>175</v>
      </c>
      <c r="D20" s="14">
        <v>2000000</v>
      </c>
      <c r="E20" s="15">
        <v>2017.15</v>
      </c>
      <c r="F20" s="16">
        <v>3.9E-2</v>
      </c>
      <c r="G20" s="16">
        <v>7.0508000000000001E-2</v>
      </c>
    </row>
    <row r="21" spans="1:7" x14ac:dyDescent="0.35">
      <c r="A21" s="13" t="s">
        <v>774</v>
      </c>
      <c r="B21" s="33" t="s">
        <v>775</v>
      </c>
      <c r="C21" s="33" t="s">
        <v>175</v>
      </c>
      <c r="D21" s="14">
        <v>1990000</v>
      </c>
      <c r="E21" s="15">
        <v>1987.85</v>
      </c>
      <c r="F21" s="16">
        <v>3.85E-2</v>
      </c>
      <c r="G21" s="16">
        <v>7.0650000000000004E-2</v>
      </c>
    </row>
    <row r="22" spans="1:7" x14ac:dyDescent="0.35">
      <c r="A22" s="13" t="s">
        <v>776</v>
      </c>
      <c r="B22" s="33" t="s">
        <v>777</v>
      </c>
      <c r="C22" s="33" t="s">
        <v>778</v>
      </c>
      <c r="D22" s="14">
        <v>1900000</v>
      </c>
      <c r="E22" s="15">
        <v>1926.63</v>
      </c>
      <c r="F22" s="16">
        <v>3.73E-2</v>
      </c>
      <c r="G22" s="16">
        <v>7.1899000000000005E-2</v>
      </c>
    </row>
    <row r="23" spans="1:7" x14ac:dyDescent="0.35">
      <c r="A23" s="13" t="s">
        <v>779</v>
      </c>
      <c r="B23" s="33" t="s">
        <v>780</v>
      </c>
      <c r="C23" s="33" t="s">
        <v>175</v>
      </c>
      <c r="D23" s="14">
        <v>1500000</v>
      </c>
      <c r="E23" s="15">
        <v>1571.69</v>
      </c>
      <c r="F23" s="16">
        <v>3.04E-2</v>
      </c>
      <c r="G23" s="16">
        <v>7.0800000000000002E-2</v>
      </c>
    </row>
    <row r="24" spans="1:7" x14ac:dyDescent="0.35">
      <c r="A24" s="13" t="s">
        <v>781</v>
      </c>
      <c r="B24" s="33" t="s">
        <v>782</v>
      </c>
      <c r="C24" s="33" t="s">
        <v>175</v>
      </c>
      <c r="D24" s="14">
        <v>1500000</v>
      </c>
      <c r="E24" s="15">
        <v>1513.26</v>
      </c>
      <c r="F24" s="16">
        <v>2.93E-2</v>
      </c>
      <c r="G24" s="16">
        <v>7.0599999999999996E-2</v>
      </c>
    </row>
    <row r="25" spans="1:7" x14ac:dyDescent="0.35">
      <c r="A25" s="13" t="s">
        <v>783</v>
      </c>
      <c r="B25" s="33" t="s">
        <v>784</v>
      </c>
      <c r="C25" s="33" t="s">
        <v>175</v>
      </c>
      <c r="D25" s="14">
        <v>1300000</v>
      </c>
      <c r="E25" s="15">
        <v>1319.16</v>
      </c>
      <c r="F25" s="16">
        <v>2.5499999999999998E-2</v>
      </c>
      <c r="G25" s="16">
        <v>6.9699999999999998E-2</v>
      </c>
    </row>
    <row r="26" spans="1:7" x14ac:dyDescent="0.35">
      <c r="A26" s="13" t="s">
        <v>785</v>
      </c>
      <c r="B26" s="33" t="s">
        <v>786</v>
      </c>
      <c r="C26" s="33" t="s">
        <v>175</v>
      </c>
      <c r="D26" s="14">
        <v>1000000</v>
      </c>
      <c r="E26" s="15">
        <v>1058.07</v>
      </c>
      <c r="F26" s="16">
        <v>2.0500000000000001E-2</v>
      </c>
      <c r="G26" s="16">
        <v>6.9650000000000004E-2</v>
      </c>
    </row>
    <row r="27" spans="1:7" x14ac:dyDescent="0.35">
      <c r="A27" s="13" t="s">
        <v>787</v>
      </c>
      <c r="B27" s="33" t="s">
        <v>788</v>
      </c>
      <c r="C27" s="33" t="s">
        <v>182</v>
      </c>
      <c r="D27" s="14">
        <v>1000000</v>
      </c>
      <c r="E27" s="15">
        <v>1037.6099999999999</v>
      </c>
      <c r="F27" s="16">
        <v>2.01E-2</v>
      </c>
      <c r="G27" s="16">
        <v>7.1466000000000002E-2</v>
      </c>
    </row>
    <row r="28" spans="1:7" x14ac:dyDescent="0.35">
      <c r="A28" s="13" t="s">
        <v>789</v>
      </c>
      <c r="B28" s="33" t="s">
        <v>790</v>
      </c>
      <c r="C28" s="33" t="s">
        <v>175</v>
      </c>
      <c r="D28" s="14">
        <v>1000000</v>
      </c>
      <c r="E28" s="15">
        <v>1035.8</v>
      </c>
      <c r="F28" s="16">
        <v>0.02</v>
      </c>
      <c r="G28" s="16">
        <v>6.93E-2</v>
      </c>
    </row>
    <row r="29" spans="1:7" x14ac:dyDescent="0.35">
      <c r="A29" s="13" t="s">
        <v>791</v>
      </c>
      <c r="B29" s="33" t="s">
        <v>792</v>
      </c>
      <c r="C29" s="33" t="s">
        <v>175</v>
      </c>
      <c r="D29" s="14">
        <v>1000000</v>
      </c>
      <c r="E29" s="15">
        <v>1035.44</v>
      </c>
      <c r="F29" s="16">
        <v>0.02</v>
      </c>
      <c r="G29" s="16">
        <v>6.9459999999999994E-2</v>
      </c>
    </row>
    <row r="30" spans="1:7" x14ac:dyDescent="0.35">
      <c r="A30" s="13" t="s">
        <v>793</v>
      </c>
      <c r="B30" s="33" t="s">
        <v>794</v>
      </c>
      <c r="C30" s="33" t="s">
        <v>446</v>
      </c>
      <c r="D30" s="14">
        <v>1000000</v>
      </c>
      <c r="E30" s="15">
        <v>1034.5</v>
      </c>
      <c r="F30" s="16">
        <v>0.02</v>
      </c>
      <c r="G30" s="16">
        <v>6.9761000000000004E-2</v>
      </c>
    </row>
    <row r="31" spans="1:7" x14ac:dyDescent="0.35">
      <c r="A31" s="13" t="s">
        <v>795</v>
      </c>
      <c r="B31" s="33" t="s">
        <v>796</v>
      </c>
      <c r="C31" s="33" t="s">
        <v>182</v>
      </c>
      <c r="D31" s="14">
        <v>1000000</v>
      </c>
      <c r="E31" s="15">
        <v>1029.8900000000001</v>
      </c>
      <c r="F31" s="16">
        <v>1.9900000000000001E-2</v>
      </c>
      <c r="G31" s="16">
        <v>7.0099999999999996E-2</v>
      </c>
    </row>
    <row r="32" spans="1:7" x14ac:dyDescent="0.35">
      <c r="A32" s="13" t="s">
        <v>797</v>
      </c>
      <c r="B32" s="33" t="s">
        <v>798</v>
      </c>
      <c r="C32" s="33" t="s">
        <v>175</v>
      </c>
      <c r="D32" s="14">
        <v>1000000</v>
      </c>
      <c r="E32" s="15">
        <v>1012.12</v>
      </c>
      <c r="F32" s="16">
        <v>1.9599999999999999E-2</v>
      </c>
      <c r="G32" s="16">
        <v>6.905E-2</v>
      </c>
    </row>
    <row r="33" spans="1:7" x14ac:dyDescent="0.35">
      <c r="A33" s="13" t="s">
        <v>799</v>
      </c>
      <c r="B33" s="33" t="s">
        <v>800</v>
      </c>
      <c r="C33" s="33" t="s">
        <v>175</v>
      </c>
      <c r="D33" s="14">
        <v>1000000</v>
      </c>
      <c r="E33" s="15">
        <v>1007.71</v>
      </c>
      <c r="F33" s="16">
        <v>1.95E-2</v>
      </c>
      <c r="G33" s="16">
        <v>7.1800000000000003E-2</v>
      </c>
    </row>
    <row r="34" spans="1:7" x14ac:dyDescent="0.35">
      <c r="A34" s="13" t="s">
        <v>801</v>
      </c>
      <c r="B34" s="33" t="s">
        <v>802</v>
      </c>
      <c r="C34" s="33" t="s">
        <v>175</v>
      </c>
      <c r="D34" s="14">
        <v>800000</v>
      </c>
      <c r="E34" s="15">
        <v>809.17</v>
      </c>
      <c r="F34" s="16">
        <v>1.5699999999999999E-2</v>
      </c>
      <c r="G34" s="16">
        <v>7.1599999999999997E-2</v>
      </c>
    </row>
    <row r="35" spans="1:7" x14ac:dyDescent="0.35">
      <c r="A35" s="13" t="s">
        <v>803</v>
      </c>
      <c r="B35" s="33" t="s">
        <v>804</v>
      </c>
      <c r="C35" s="33" t="s">
        <v>175</v>
      </c>
      <c r="D35" s="14">
        <v>500000</v>
      </c>
      <c r="E35" s="15">
        <v>525.09</v>
      </c>
      <c r="F35" s="16">
        <v>1.0200000000000001E-2</v>
      </c>
      <c r="G35" s="16">
        <v>6.9707000000000005E-2</v>
      </c>
    </row>
    <row r="36" spans="1:7" x14ac:dyDescent="0.35">
      <c r="A36" s="13" t="s">
        <v>805</v>
      </c>
      <c r="B36" s="33" t="s">
        <v>806</v>
      </c>
      <c r="C36" s="33" t="s">
        <v>175</v>
      </c>
      <c r="D36" s="14">
        <v>120000</v>
      </c>
      <c r="E36" s="15">
        <v>127.72</v>
      </c>
      <c r="F36" s="16">
        <v>2.5000000000000001E-3</v>
      </c>
      <c r="G36" s="16">
        <v>7.1087999999999998E-2</v>
      </c>
    </row>
    <row r="37" spans="1:7" x14ac:dyDescent="0.35">
      <c r="A37" s="13" t="s">
        <v>807</v>
      </c>
      <c r="B37" s="33" t="s">
        <v>808</v>
      </c>
      <c r="C37" s="33" t="s">
        <v>175</v>
      </c>
      <c r="D37" s="14">
        <v>10000</v>
      </c>
      <c r="E37" s="15">
        <v>10.39</v>
      </c>
      <c r="F37" s="16">
        <v>2.0000000000000001E-4</v>
      </c>
      <c r="G37" s="16">
        <v>7.2400000000000006E-2</v>
      </c>
    </row>
    <row r="38" spans="1:7" x14ac:dyDescent="0.35">
      <c r="A38" s="17" t="s">
        <v>120</v>
      </c>
      <c r="B38" s="34"/>
      <c r="C38" s="34"/>
      <c r="D38" s="18"/>
      <c r="E38" s="19">
        <v>41173.49</v>
      </c>
      <c r="F38" s="20">
        <v>0.79669999999999996</v>
      </c>
      <c r="G38" s="21"/>
    </row>
    <row r="39" spans="1:7" x14ac:dyDescent="0.35">
      <c r="A39" s="13"/>
      <c r="B39" s="33"/>
      <c r="C39" s="33"/>
      <c r="D39" s="14"/>
      <c r="E39" s="15"/>
      <c r="F39" s="16"/>
      <c r="G39" s="16"/>
    </row>
    <row r="40" spans="1:7" x14ac:dyDescent="0.35">
      <c r="A40" s="17" t="s">
        <v>235</v>
      </c>
      <c r="B40" s="33"/>
      <c r="C40" s="33"/>
      <c r="D40" s="14"/>
      <c r="E40" s="15"/>
      <c r="F40" s="16"/>
      <c r="G40" s="16"/>
    </row>
    <row r="41" spans="1:7" x14ac:dyDescent="0.35">
      <c r="A41" s="13" t="s">
        <v>809</v>
      </c>
      <c r="B41" s="33" t="s">
        <v>810</v>
      </c>
      <c r="C41" s="33" t="s">
        <v>238</v>
      </c>
      <c r="D41" s="14">
        <v>1500000</v>
      </c>
      <c r="E41" s="15">
        <v>1450.05</v>
      </c>
      <c r="F41" s="16">
        <v>2.81E-2</v>
      </c>
      <c r="G41" s="16">
        <v>7.1756E-2</v>
      </c>
    </row>
    <row r="42" spans="1:7" x14ac:dyDescent="0.35">
      <c r="A42" s="13" t="s">
        <v>811</v>
      </c>
      <c r="B42" s="33" t="s">
        <v>812</v>
      </c>
      <c r="C42" s="33" t="s">
        <v>238</v>
      </c>
      <c r="D42" s="14">
        <v>500000</v>
      </c>
      <c r="E42" s="15">
        <v>515.96</v>
      </c>
      <c r="F42" s="16">
        <v>0.01</v>
      </c>
      <c r="G42" s="16">
        <v>6.7391999999999994E-2</v>
      </c>
    </row>
    <row r="43" spans="1:7" x14ac:dyDescent="0.35">
      <c r="A43" s="13" t="s">
        <v>813</v>
      </c>
      <c r="B43" s="33" t="s">
        <v>814</v>
      </c>
      <c r="C43" s="33" t="s">
        <v>238</v>
      </c>
      <c r="D43" s="14">
        <v>500000</v>
      </c>
      <c r="E43" s="15">
        <v>489.75</v>
      </c>
      <c r="F43" s="16">
        <v>9.4999999999999998E-3</v>
      </c>
      <c r="G43" s="16">
        <v>6.7400000000000002E-2</v>
      </c>
    </row>
    <row r="44" spans="1:7" x14ac:dyDescent="0.35">
      <c r="A44" s="17" t="s">
        <v>120</v>
      </c>
      <c r="B44" s="34"/>
      <c r="C44" s="34"/>
      <c r="D44" s="18"/>
      <c r="E44" s="19">
        <v>2455.7600000000002</v>
      </c>
      <c r="F44" s="20">
        <v>4.7600000000000003E-2</v>
      </c>
      <c r="G44" s="21"/>
    </row>
    <row r="45" spans="1:7" x14ac:dyDescent="0.35">
      <c r="A45" s="17" t="s">
        <v>473</v>
      </c>
      <c r="B45" s="33"/>
      <c r="C45" s="33"/>
      <c r="D45" s="14"/>
      <c r="E45" s="15"/>
      <c r="F45" s="16"/>
      <c r="G45" s="16"/>
    </row>
    <row r="46" spans="1:7" x14ac:dyDescent="0.35">
      <c r="A46" s="13" t="s">
        <v>815</v>
      </c>
      <c r="B46" s="33" t="s">
        <v>816</v>
      </c>
      <c r="C46" s="33" t="s">
        <v>238</v>
      </c>
      <c r="D46" s="14">
        <v>2500000</v>
      </c>
      <c r="E46" s="15">
        <v>2487.12</v>
      </c>
      <c r="F46" s="16">
        <v>4.8099999999999997E-2</v>
      </c>
      <c r="G46" s="16">
        <v>6.8303000000000003E-2</v>
      </c>
    </row>
    <row r="47" spans="1:7" x14ac:dyDescent="0.35">
      <c r="A47" s="17" t="s">
        <v>120</v>
      </c>
      <c r="B47" s="34"/>
      <c r="C47" s="34"/>
      <c r="D47" s="18"/>
      <c r="E47" s="19">
        <v>2487.12</v>
      </c>
      <c r="F47" s="20">
        <v>4.8099999999999997E-2</v>
      </c>
      <c r="G47" s="21"/>
    </row>
    <row r="48" spans="1:7" x14ac:dyDescent="0.35">
      <c r="A48" s="13"/>
      <c r="B48" s="33"/>
      <c r="C48" s="33"/>
      <c r="D48" s="14"/>
      <c r="E48" s="15"/>
      <c r="F48" s="16"/>
      <c r="G48" s="16"/>
    </row>
    <row r="49" spans="1:7" x14ac:dyDescent="0.35">
      <c r="A49" s="13"/>
      <c r="B49" s="33"/>
      <c r="C49" s="33"/>
      <c r="D49" s="14"/>
      <c r="E49" s="15"/>
      <c r="F49" s="16"/>
      <c r="G49" s="16"/>
    </row>
    <row r="50" spans="1:7" x14ac:dyDescent="0.35">
      <c r="A50" s="17" t="s">
        <v>247</v>
      </c>
      <c r="B50" s="33"/>
      <c r="C50" s="33"/>
      <c r="D50" s="14"/>
      <c r="E50" s="15"/>
      <c r="F50" s="16"/>
      <c r="G50" s="16"/>
    </row>
    <row r="51" spans="1:7" x14ac:dyDescent="0.35">
      <c r="A51" s="17" t="s">
        <v>120</v>
      </c>
      <c r="B51" s="33"/>
      <c r="C51" s="33"/>
      <c r="D51" s="14"/>
      <c r="E51" s="22" t="s">
        <v>248</v>
      </c>
      <c r="F51" s="23" t="s">
        <v>248</v>
      </c>
      <c r="G51" s="16"/>
    </row>
    <row r="52" spans="1:7" x14ac:dyDescent="0.35">
      <c r="A52" s="13"/>
      <c r="B52" s="33"/>
      <c r="C52" s="33"/>
      <c r="D52" s="14"/>
      <c r="E52" s="15"/>
      <c r="F52" s="16"/>
      <c r="G52" s="16"/>
    </row>
    <row r="53" spans="1:7" x14ac:dyDescent="0.35">
      <c r="A53" s="17" t="s">
        <v>249</v>
      </c>
      <c r="B53" s="33"/>
      <c r="C53" s="33"/>
      <c r="D53" s="14"/>
      <c r="E53" s="15"/>
      <c r="F53" s="16"/>
      <c r="G53" s="16"/>
    </row>
    <row r="54" spans="1:7" x14ac:dyDescent="0.35">
      <c r="A54" s="17" t="s">
        <v>120</v>
      </c>
      <c r="B54" s="33"/>
      <c r="C54" s="33"/>
      <c r="D54" s="14"/>
      <c r="E54" s="22" t="s">
        <v>248</v>
      </c>
      <c r="F54" s="23" t="s">
        <v>248</v>
      </c>
      <c r="G54" s="16"/>
    </row>
    <row r="55" spans="1:7" x14ac:dyDescent="0.35">
      <c r="A55" s="13"/>
      <c r="B55" s="33"/>
      <c r="C55" s="33"/>
      <c r="D55" s="14"/>
      <c r="E55" s="15"/>
      <c r="F55" s="16"/>
      <c r="G55" s="16"/>
    </row>
    <row r="56" spans="1:7" x14ac:dyDescent="0.35">
      <c r="A56" s="24" t="s">
        <v>121</v>
      </c>
      <c r="B56" s="35"/>
      <c r="C56" s="35"/>
      <c r="D56" s="25"/>
      <c r="E56" s="19">
        <v>46116.37</v>
      </c>
      <c r="F56" s="20">
        <v>0.89239999999999997</v>
      </c>
      <c r="G56" s="21"/>
    </row>
    <row r="57" spans="1:7" x14ac:dyDescent="0.35">
      <c r="A57" s="13"/>
      <c r="B57" s="33"/>
      <c r="C57" s="33"/>
      <c r="D57" s="14"/>
      <c r="E57" s="15"/>
      <c r="F57" s="16"/>
      <c r="G57" s="16"/>
    </row>
    <row r="58" spans="1:7" x14ac:dyDescent="0.35">
      <c r="A58" s="17" t="s">
        <v>817</v>
      </c>
      <c r="B58" s="33"/>
      <c r="C58" s="33"/>
      <c r="D58" s="14"/>
      <c r="E58" s="15"/>
      <c r="F58" s="16"/>
      <c r="G58" s="16"/>
    </row>
    <row r="59" spans="1:7" x14ac:dyDescent="0.35">
      <c r="A59" s="17" t="s">
        <v>818</v>
      </c>
      <c r="B59" s="33"/>
      <c r="C59" s="33"/>
      <c r="D59" s="14"/>
      <c r="E59" s="15"/>
      <c r="F59" s="16"/>
      <c r="G59" s="16"/>
    </row>
    <row r="60" spans="1:7" x14ac:dyDescent="0.35">
      <c r="A60" s="13" t="s">
        <v>819</v>
      </c>
      <c r="B60" s="33" t="s">
        <v>820</v>
      </c>
      <c r="C60" s="33" t="s">
        <v>821</v>
      </c>
      <c r="D60" s="14">
        <v>1000000</v>
      </c>
      <c r="E60" s="15">
        <v>982.61</v>
      </c>
      <c r="F60" s="16">
        <v>1.9E-2</v>
      </c>
      <c r="G60" s="16">
        <v>7.0202000000000001E-2</v>
      </c>
    </row>
    <row r="61" spans="1:7" x14ac:dyDescent="0.35">
      <c r="A61" s="17" t="s">
        <v>120</v>
      </c>
      <c r="B61" s="34"/>
      <c r="C61" s="34"/>
      <c r="D61" s="18"/>
      <c r="E61" s="19">
        <v>982.61</v>
      </c>
      <c r="F61" s="20">
        <v>1.9E-2</v>
      </c>
      <c r="G61" s="21"/>
    </row>
    <row r="62" spans="1:7" x14ac:dyDescent="0.35">
      <c r="A62" s="13"/>
      <c r="B62" s="33"/>
      <c r="C62" s="33"/>
      <c r="D62" s="14"/>
      <c r="E62" s="15"/>
      <c r="F62" s="16"/>
      <c r="G62" s="16"/>
    </row>
    <row r="63" spans="1:7" x14ac:dyDescent="0.35">
      <c r="A63" s="24" t="s">
        <v>121</v>
      </c>
      <c r="B63" s="35"/>
      <c r="C63" s="35"/>
      <c r="D63" s="25"/>
      <c r="E63" s="19">
        <v>982.61</v>
      </c>
      <c r="F63" s="20">
        <v>1.9E-2</v>
      </c>
      <c r="G63" s="21"/>
    </row>
    <row r="64" spans="1:7" x14ac:dyDescent="0.35">
      <c r="A64" s="13"/>
      <c r="B64" s="33"/>
      <c r="C64" s="33"/>
      <c r="D64" s="14"/>
      <c r="E64" s="15"/>
      <c r="F64" s="16"/>
      <c r="G64" s="16"/>
    </row>
    <row r="65" spans="1:7" x14ac:dyDescent="0.35">
      <c r="A65" s="13"/>
      <c r="B65" s="33"/>
      <c r="C65" s="33"/>
      <c r="D65" s="14"/>
      <c r="E65" s="15"/>
      <c r="F65" s="16"/>
      <c r="G65" s="16"/>
    </row>
    <row r="66" spans="1:7" x14ac:dyDescent="0.35">
      <c r="A66" s="17" t="s">
        <v>257</v>
      </c>
      <c r="B66" s="33"/>
      <c r="C66" s="33"/>
      <c r="D66" s="14"/>
      <c r="E66" s="15"/>
      <c r="F66" s="16"/>
      <c r="G66" s="16"/>
    </row>
    <row r="67" spans="1:7" x14ac:dyDescent="0.35">
      <c r="A67" s="13" t="s">
        <v>822</v>
      </c>
      <c r="B67" s="33" t="s">
        <v>823</v>
      </c>
      <c r="C67" s="33"/>
      <c r="D67" s="14">
        <v>1168.2070000000001</v>
      </c>
      <c r="E67" s="15">
        <v>136.28</v>
      </c>
      <c r="F67" s="16">
        <v>2.5999999999999999E-3</v>
      </c>
      <c r="G67" s="16"/>
    </row>
    <row r="68" spans="1:7" x14ac:dyDescent="0.35">
      <c r="A68" s="13"/>
      <c r="B68" s="33"/>
      <c r="C68" s="33"/>
      <c r="D68" s="14"/>
      <c r="E68" s="15"/>
      <c r="F68" s="16"/>
      <c r="G68" s="16"/>
    </row>
    <row r="69" spans="1:7" x14ac:dyDescent="0.35">
      <c r="A69" s="24" t="s">
        <v>121</v>
      </c>
      <c r="B69" s="35"/>
      <c r="C69" s="35"/>
      <c r="D69" s="25"/>
      <c r="E69" s="19">
        <v>136.28</v>
      </c>
      <c r="F69" s="20">
        <v>2.5999999999999999E-3</v>
      </c>
      <c r="G69" s="21"/>
    </row>
    <row r="70" spans="1:7" x14ac:dyDescent="0.35">
      <c r="A70" s="13"/>
      <c r="B70" s="33"/>
      <c r="C70" s="33"/>
      <c r="D70" s="14"/>
      <c r="E70" s="15"/>
      <c r="F70" s="16"/>
      <c r="G70" s="16"/>
    </row>
    <row r="71" spans="1:7" x14ac:dyDescent="0.35">
      <c r="A71" s="17" t="s">
        <v>262</v>
      </c>
      <c r="B71" s="33"/>
      <c r="C71" s="33"/>
      <c r="D71" s="14"/>
      <c r="E71" s="15"/>
      <c r="F71" s="16"/>
      <c r="G71" s="16"/>
    </row>
    <row r="72" spans="1:7" x14ac:dyDescent="0.35">
      <c r="A72" s="13" t="s">
        <v>263</v>
      </c>
      <c r="B72" s="33"/>
      <c r="C72" s="33"/>
      <c r="D72" s="14"/>
      <c r="E72" s="15">
        <v>2761.88</v>
      </c>
      <c r="F72" s="16">
        <v>5.3400000000000003E-2</v>
      </c>
      <c r="G72" s="16">
        <v>4.9306000000000003E-2</v>
      </c>
    </row>
    <row r="73" spans="1:7" x14ac:dyDescent="0.35">
      <c r="A73" s="17" t="s">
        <v>120</v>
      </c>
      <c r="B73" s="34"/>
      <c r="C73" s="34"/>
      <c r="D73" s="18"/>
      <c r="E73" s="19">
        <v>2761.88</v>
      </c>
      <c r="F73" s="20">
        <v>5.3400000000000003E-2</v>
      </c>
      <c r="G73" s="21"/>
    </row>
    <row r="74" spans="1:7" x14ac:dyDescent="0.35">
      <c r="A74" s="13"/>
      <c r="B74" s="33"/>
      <c r="C74" s="33"/>
      <c r="D74" s="14"/>
      <c r="E74" s="15"/>
      <c r="F74" s="16"/>
      <c r="G74" s="16"/>
    </row>
    <row r="75" spans="1:7" x14ac:dyDescent="0.35">
      <c r="A75" s="24" t="s">
        <v>121</v>
      </c>
      <c r="B75" s="35"/>
      <c r="C75" s="35"/>
      <c r="D75" s="25"/>
      <c r="E75" s="19">
        <v>2761.88</v>
      </c>
      <c r="F75" s="20">
        <v>5.3400000000000003E-2</v>
      </c>
      <c r="G75" s="21"/>
    </row>
    <row r="76" spans="1:7" x14ac:dyDescent="0.35">
      <c r="A76" s="13" t="s">
        <v>264</v>
      </c>
      <c r="B76" s="33"/>
      <c r="C76" s="33"/>
      <c r="D76" s="14"/>
      <c r="E76" s="15">
        <v>1618.1330800000001</v>
      </c>
      <c r="F76" s="16">
        <v>3.1314000000000002E-2</v>
      </c>
      <c r="G76" s="16"/>
    </row>
    <row r="77" spans="1:7" x14ac:dyDescent="0.35">
      <c r="A77" s="13" t="s">
        <v>265</v>
      </c>
      <c r="B77" s="33"/>
      <c r="C77" s="33"/>
      <c r="D77" s="14"/>
      <c r="E77" s="15">
        <v>57.686920000000001</v>
      </c>
      <c r="F77" s="16">
        <v>1.286E-3</v>
      </c>
      <c r="G77" s="16">
        <v>4.9305000000000002E-2</v>
      </c>
    </row>
    <row r="78" spans="1:7" x14ac:dyDescent="0.35">
      <c r="A78" s="28" t="s">
        <v>266</v>
      </c>
      <c r="B78" s="36"/>
      <c r="C78" s="36"/>
      <c r="D78" s="29"/>
      <c r="E78" s="30">
        <v>51672.959999999999</v>
      </c>
      <c r="F78" s="31">
        <v>1</v>
      </c>
      <c r="G78" s="31"/>
    </row>
    <row r="80" spans="1:7" x14ac:dyDescent="0.35">
      <c r="A80" s="1" t="s">
        <v>824</v>
      </c>
    </row>
    <row r="81" spans="1:3" x14ac:dyDescent="0.35">
      <c r="A81" s="1" t="s">
        <v>268</v>
      </c>
    </row>
    <row r="83" spans="1:3" x14ac:dyDescent="0.35">
      <c r="A83" s="1" t="s">
        <v>269</v>
      </c>
    </row>
    <row r="84" spans="1:3" ht="29" customHeight="1" x14ac:dyDescent="0.35">
      <c r="A84" s="48" t="s">
        <v>270</v>
      </c>
      <c r="B84" s="3" t="s">
        <v>248</v>
      </c>
    </row>
    <row r="85" spans="1:3" x14ac:dyDescent="0.35">
      <c r="A85" t="s">
        <v>271</v>
      </c>
    </row>
    <row r="86" spans="1:3" x14ac:dyDescent="0.35">
      <c r="A86" t="s">
        <v>272</v>
      </c>
      <c r="B86" t="s">
        <v>273</v>
      </c>
      <c r="C86" t="s">
        <v>273</v>
      </c>
    </row>
    <row r="87" spans="1:3" x14ac:dyDescent="0.35">
      <c r="B87" s="49">
        <v>46052</v>
      </c>
      <c r="C87" s="49">
        <v>46080</v>
      </c>
    </row>
    <row r="88" spans="1:3" x14ac:dyDescent="0.35">
      <c r="A88" t="s">
        <v>825</v>
      </c>
      <c r="B88" t="s">
        <v>826</v>
      </c>
      <c r="C88" t="s">
        <v>827</v>
      </c>
    </row>
    <row r="89" spans="1:3" x14ac:dyDescent="0.35">
      <c r="A89" t="s">
        <v>828</v>
      </c>
      <c r="B89">
        <v>14.464</v>
      </c>
      <c r="C89">
        <v>14.4711</v>
      </c>
    </row>
    <row r="90" spans="1:3" x14ac:dyDescent="0.35">
      <c r="A90" t="s">
        <v>645</v>
      </c>
      <c r="B90">
        <v>26.201799999999999</v>
      </c>
      <c r="C90">
        <v>26.4206</v>
      </c>
    </row>
    <row r="91" spans="1:3" x14ac:dyDescent="0.35">
      <c r="A91" t="s">
        <v>275</v>
      </c>
      <c r="B91">
        <v>18.7455</v>
      </c>
      <c r="C91">
        <v>18.601500000000001</v>
      </c>
    </row>
    <row r="92" spans="1:3" x14ac:dyDescent="0.35">
      <c r="A92" t="s">
        <v>829</v>
      </c>
      <c r="B92">
        <v>10.8978</v>
      </c>
      <c r="C92">
        <v>10.9095</v>
      </c>
    </row>
    <row r="93" spans="1:3" x14ac:dyDescent="0.35">
      <c r="A93" t="s">
        <v>830</v>
      </c>
      <c r="B93">
        <v>10.5396</v>
      </c>
      <c r="C93">
        <v>10.5593</v>
      </c>
    </row>
    <row r="94" spans="1:3" x14ac:dyDescent="0.35">
      <c r="A94" t="s">
        <v>831</v>
      </c>
      <c r="B94" t="s">
        <v>826</v>
      </c>
      <c r="C94" t="s">
        <v>827</v>
      </c>
    </row>
    <row r="95" spans="1:3" x14ac:dyDescent="0.35">
      <c r="A95" t="s">
        <v>832</v>
      </c>
      <c r="B95">
        <v>13.9902</v>
      </c>
      <c r="C95">
        <v>13.996</v>
      </c>
    </row>
    <row r="96" spans="1:3" x14ac:dyDescent="0.35">
      <c r="A96" t="s">
        <v>646</v>
      </c>
      <c r="B96">
        <v>25.242100000000001</v>
      </c>
      <c r="C96">
        <v>25.447099999999999</v>
      </c>
    </row>
    <row r="97" spans="1:4" x14ac:dyDescent="0.35">
      <c r="A97" t="s">
        <v>277</v>
      </c>
      <c r="B97">
        <v>17.8523</v>
      </c>
      <c r="C97">
        <v>17.6967</v>
      </c>
    </row>
    <row r="98" spans="1:4" x14ac:dyDescent="0.35">
      <c r="A98" t="s">
        <v>833</v>
      </c>
      <c r="B98">
        <v>11.141500000000001</v>
      </c>
      <c r="C98">
        <v>11.1557</v>
      </c>
    </row>
    <row r="99" spans="1:4" x14ac:dyDescent="0.35">
      <c r="A99" t="s">
        <v>834</v>
      </c>
      <c r="B99">
        <v>10.132400000000001</v>
      </c>
      <c r="C99">
        <v>10.153600000000001</v>
      </c>
    </row>
    <row r="100" spans="1:4" x14ac:dyDescent="0.35">
      <c r="A100" t="s">
        <v>835</v>
      </c>
    </row>
    <row r="102" spans="1:4" x14ac:dyDescent="0.35">
      <c r="A102" t="s">
        <v>836</v>
      </c>
    </row>
    <row r="104" spans="1:4" x14ac:dyDescent="0.35">
      <c r="A104" s="51" t="s">
        <v>837</v>
      </c>
      <c r="B104" s="51" t="s">
        <v>838</v>
      </c>
      <c r="C104" s="51" t="s">
        <v>839</v>
      </c>
      <c r="D104" s="51" t="s">
        <v>840</v>
      </c>
    </row>
    <row r="105" spans="1:4" x14ac:dyDescent="0.35">
      <c r="A105" s="51" t="s">
        <v>841</v>
      </c>
      <c r="B105" s="51"/>
      <c r="C105" s="51">
        <v>0.3</v>
      </c>
      <c r="D105" s="51">
        <v>0.3</v>
      </c>
    </row>
    <row r="106" spans="1:4" x14ac:dyDescent="0.35">
      <c r="A106" s="51" t="s">
        <v>842</v>
      </c>
      <c r="B106" s="51"/>
      <c r="C106" s="51">
        <v>0.1136622</v>
      </c>
      <c r="D106" s="51">
        <v>0.1136622</v>
      </c>
    </row>
    <row r="107" spans="1:4" x14ac:dyDescent="0.35">
      <c r="A107" s="51" t="s">
        <v>843</v>
      </c>
      <c r="B107" s="51"/>
      <c r="C107" s="51">
        <v>7.9326800000000003E-2</v>
      </c>
      <c r="D107" s="51">
        <v>7.9326800000000003E-2</v>
      </c>
    </row>
    <row r="108" spans="1:4" x14ac:dyDescent="0.35">
      <c r="A108" s="51" t="s">
        <v>844</v>
      </c>
      <c r="B108" s="51"/>
      <c r="C108" s="51">
        <v>6.8238400000000005E-2</v>
      </c>
      <c r="D108" s="51">
        <v>6.8238400000000005E-2</v>
      </c>
    </row>
    <row r="109" spans="1:4" x14ac:dyDescent="0.35">
      <c r="A109" s="51" t="s">
        <v>845</v>
      </c>
      <c r="B109" s="51"/>
      <c r="C109" s="51">
        <v>0.1077274</v>
      </c>
      <c r="D109" s="51">
        <v>0.1077274</v>
      </c>
    </row>
    <row r="110" spans="1:4" x14ac:dyDescent="0.35">
      <c r="A110" s="51" t="s">
        <v>846</v>
      </c>
      <c r="B110" s="51"/>
      <c r="C110" s="51">
        <v>0.3</v>
      </c>
      <c r="D110" s="51">
        <v>0.3</v>
      </c>
    </row>
    <row r="111" spans="1:4" x14ac:dyDescent="0.35">
      <c r="A111" s="51" t="s">
        <v>847</v>
      </c>
      <c r="B111" s="51"/>
      <c r="C111" s="51">
        <v>7.6281699999999994E-2</v>
      </c>
      <c r="D111" s="51">
        <v>7.6281699999999994E-2</v>
      </c>
    </row>
    <row r="112" spans="1:4" x14ac:dyDescent="0.35">
      <c r="A112" s="51" t="s">
        <v>848</v>
      </c>
      <c r="B112" s="51"/>
      <c r="C112" s="51">
        <v>6.0928799999999998E-2</v>
      </c>
      <c r="D112" s="51">
        <v>6.0928799999999998E-2</v>
      </c>
    </row>
    <row r="114" spans="1:2" x14ac:dyDescent="0.35">
      <c r="A114" t="s">
        <v>279</v>
      </c>
      <c r="B114" s="3" t="s">
        <v>248</v>
      </c>
    </row>
    <row r="115" spans="1:2" ht="58" customHeight="1" x14ac:dyDescent="0.35">
      <c r="A115" s="48" t="s">
        <v>280</v>
      </c>
      <c r="B115" s="3" t="s">
        <v>248</v>
      </c>
    </row>
    <row r="116" spans="1:2" ht="43.5" customHeight="1" x14ac:dyDescent="0.35">
      <c r="A116" s="48" t="s">
        <v>281</v>
      </c>
      <c r="B116" s="3" t="s">
        <v>248</v>
      </c>
    </row>
    <row r="117" spans="1:2" x14ac:dyDescent="0.35">
      <c r="A117" t="s">
        <v>282</v>
      </c>
      <c r="B117" s="50">
        <f>B132</f>
        <v>3.0025439982884921</v>
      </c>
    </row>
    <row r="118" spans="1:2" ht="72.5" customHeight="1" x14ac:dyDescent="0.35">
      <c r="A118" s="48" t="s">
        <v>284</v>
      </c>
      <c r="B118" s="3" t="s">
        <v>248</v>
      </c>
    </row>
    <row r="119" spans="1:2" x14ac:dyDescent="0.35">
      <c r="B119" s="3"/>
    </row>
    <row r="120" spans="1:2" ht="58" customHeight="1" x14ac:dyDescent="0.35">
      <c r="A120" s="48" t="s">
        <v>285</v>
      </c>
      <c r="B120" s="3" t="s">
        <v>248</v>
      </c>
    </row>
    <row r="121" spans="1:2" ht="58" customHeight="1" x14ac:dyDescent="0.35">
      <c r="A121" s="48" t="s">
        <v>286</v>
      </c>
      <c r="B121">
        <v>7190.61</v>
      </c>
    </row>
    <row r="122" spans="1:2" ht="43.5" customHeight="1" x14ac:dyDescent="0.35">
      <c r="A122" s="48" t="s">
        <v>287</v>
      </c>
      <c r="B122" s="3" t="s">
        <v>248</v>
      </c>
    </row>
    <row r="123" spans="1:2" ht="43.5" customHeight="1" x14ac:dyDescent="0.35">
      <c r="A123" s="48" t="s">
        <v>288</v>
      </c>
      <c r="B123" s="3" t="s">
        <v>248</v>
      </c>
    </row>
    <row r="125" spans="1:2" x14ac:dyDescent="0.35">
      <c r="A125" t="s">
        <v>289</v>
      </c>
    </row>
    <row r="126" spans="1:2" x14ac:dyDescent="0.35">
      <c r="A126" s="52" t="s">
        <v>290</v>
      </c>
      <c r="B126" s="52" t="s">
        <v>849</v>
      </c>
    </row>
    <row r="127" spans="1:2" x14ac:dyDescent="0.35">
      <c r="A127" s="52" t="s">
        <v>292</v>
      </c>
      <c r="B127" s="52" t="s">
        <v>850</v>
      </c>
    </row>
    <row r="128" spans="1:2" x14ac:dyDescent="0.35">
      <c r="A128" s="52"/>
      <c r="B128" s="52"/>
    </row>
    <row r="129" spans="1:6" x14ac:dyDescent="0.35">
      <c r="A129" s="52" t="s">
        <v>294</v>
      </c>
      <c r="B129" s="53">
        <v>6.9235978549616934</v>
      </c>
    </row>
    <row r="130" spans="1:6" x14ac:dyDescent="0.35">
      <c r="A130" s="52"/>
      <c r="B130" s="52"/>
    </row>
    <row r="131" spans="1:6" x14ac:dyDescent="0.35">
      <c r="A131" s="52" t="s">
        <v>295</v>
      </c>
      <c r="B131" s="54">
        <v>2.5646</v>
      </c>
    </row>
    <row r="132" spans="1:6" x14ac:dyDescent="0.35">
      <c r="A132" s="52" t="s">
        <v>296</v>
      </c>
      <c r="B132" s="54">
        <v>3.0025439982884921</v>
      </c>
    </row>
    <row r="133" spans="1:6" x14ac:dyDescent="0.35">
      <c r="A133" s="52"/>
      <c r="B133" s="52"/>
    </row>
    <row r="134" spans="1:6" x14ac:dyDescent="0.35">
      <c r="A134" s="52" t="s">
        <v>297</v>
      </c>
      <c r="B134" s="55">
        <v>46081</v>
      </c>
    </row>
    <row r="136" spans="1:6" ht="70" customHeight="1" x14ac:dyDescent="0.35">
      <c r="A136" s="75" t="s">
        <v>298</v>
      </c>
      <c r="B136" s="75" t="s">
        <v>299</v>
      </c>
      <c r="C136" s="75" t="s">
        <v>300</v>
      </c>
      <c r="D136" s="75" t="s">
        <v>301</v>
      </c>
      <c r="E136" s="75" t="s">
        <v>300</v>
      </c>
      <c r="F136" s="75" t="s">
        <v>301</v>
      </c>
    </row>
    <row r="137" spans="1:6" ht="70" customHeight="1" x14ac:dyDescent="0.35">
      <c r="A137" s="75" t="s">
        <v>849</v>
      </c>
      <c r="B137" s="75"/>
      <c r="C137" s="75" t="s">
        <v>321</v>
      </c>
      <c r="D137" s="75"/>
      <c r="E137" s="75" t="s">
        <v>322</v>
      </c>
      <c r="F137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6"/>
  <sheetViews>
    <sheetView showGridLines="0" workbookViewId="0">
      <pane ySplit="4" topLeftCell="A49" activePane="bottomLeft" state="frozen"/>
      <selection pane="bottomLeft" activeCell="H1" sqref="H1"/>
    </sheetView>
  </sheetViews>
  <sheetFormatPr defaultRowHeight="14.5" x14ac:dyDescent="0.35"/>
  <cols>
    <col min="1" max="1" width="26" bestFit="1" customWidth="1"/>
    <col min="2" max="2" width="22" bestFit="1" customWidth="1"/>
    <col min="3" max="3" width="26.7265625" customWidth="1"/>
    <col min="4" max="4" width="22" customWidth="1"/>
    <col min="5" max="5" width="16.453125" customWidth="1"/>
    <col min="6" max="6" width="22" customWidth="1"/>
    <col min="7" max="7" width="6.1796875" style="2" bestFit="1" customWidth="1"/>
    <col min="12" max="12" width="70.26953125" bestFit="1" customWidth="1"/>
    <col min="13" max="13" width="10.81640625" bestFit="1" customWidth="1"/>
    <col min="14" max="14" width="10.54296875" bestFit="1" customWidth="1"/>
    <col min="15" max="15" width="12" bestFit="1" customWidth="1"/>
    <col min="16" max="16" width="12.54296875" customWidth="1"/>
  </cols>
  <sheetData>
    <row r="1" spans="1:8" ht="36.75" customHeight="1" x14ac:dyDescent="0.35">
      <c r="A1" s="77" t="s">
        <v>851</v>
      </c>
      <c r="B1" s="78"/>
      <c r="C1" s="78"/>
      <c r="D1" s="78"/>
      <c r="E1" s="78"/>
      <c r="F1" s="78"/>
      <c r="G1" s="79"/>
      <c r="H1" s="47" t="str">
        <f>HYPERLINK("[EDEL_Portfolio Monthly Notes 28-Feb-2026.xlsx]Index!A1","Index")</f>
        <v>Index</v>
      </c>
    </row>
    <row r="2" spans="1:8" ht="19.5" customHeight="1" x14ac:dyDescent="0.35">
      <c r="A2" s="77" t="s">
        <v>852</v>
      </c>
      <c r="B2" s="78"/>
      <c r="C2" s="78"/>
      <c r="D2" s="78"/>
      <c r="E2" s="78"/>
      <c r="F2" s="78"/>
      <c r="G2" s="79"/>
    </row>
    <row r="4" spans="1:8" ht="48" customHeight="1" x14ac:dyDescent="0.35">
      <c r="A4" s="4" t="s">
        <v>2</v>
      </c>
      <c r="B4" s="4" t="s">
        <v>3</v>
      </c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8" x14ac:dyDescent="0.35">
      <c r="A5" s="8"/>
      <c r="B5" s="32"/>
      <c r="C5" s="32"/>
      <c r="D5" s="9"/>
      <c r="E5" s="10"/>
      <c r="F5" s="11"/>
      <c r="G5" s="12"/>
    </row>
    <row r="6" spans="1:8" x14ac:dyDescent="0.35">
      <c r="A6" s="13"/>
      <c r="B6" s="33"/>
      <c r="C6" s="33"/>
      <c r="D6" s="14"/>
      <c r="E6" s="15"/>
      <c r="F6" s="16"/>
      <c r="G6" s="16"/>
    </row>
    <row r="7" spans="1:8" x14ac:dyDescent="0.35">
      <c r="A7" s="17" t="s">
        <v>9</v>
      </c>
      <c r="B7" s="33"/>
      <c r="C7" s="33"/>
      <c r="D7" s="14"/>
      <c r="E7" s="15" t="s">
        <v>248</v>
      </c>
      <c r="F7" s="16" t="s">
        <v>248</v>
      </c>
      <c r="G7" s="16"/>
    </row>
    <row r="8" spans="1:8" x14ac:dyDescent="0.35">
      <c r="A8" s="17" t="s">
        <v>171</v>
      </c>
      <c r="B8" s="33"/>
      <c r="C8" s="33"/>
      <c r="D8" s="14"/>
      <c r="E8" s="15"/>
      <c r="F8" s="16"/>
      <c r="G8" s="16"/>
    </row>
    <row r="9" spans="1:8" x14ac:dyDescent="0.35">
      <c r="A9" s="17" t="s">
        <v>470</v>
      </c>
      <c r="B9" s="33"/>
      <c r="C9" s="33"/>
      <c r="D9" s="14"/>
      <c r="E9" s="15"/>
      <c r="F9" s="16"/>
      <c r="G9" s="16"/>
    </row>
    <row r="10" spans="1:8" x14ac:dyDescent="0.35">
      <c r="A10" s="17" t="s">
        <v>120</v>
      </c>
      <c r="B10" s="33"/>
      <c r="C10" s="33"/>
      <c r="D10" s="14"/>
      <c r="E10" s="22" t="s">
        <v>248</v>
      </c>
      <c r="F10" s="23" t="s">
        <v>248</v>
      </c>
      <c r="G10" s="16"/>
    </row>
    <row r="11" spans="1:8" x14ac:dyDescent="0.35">
      <c r="A11" s="13"/>
      <c r="B11" s="33"/>
      <c r="C11" s="33"/>
      <c r="D11" s="14"/>
      <c r="E11" s="15"/>
      <c r="F11" s="16"/>
      <c r="G11" s="16"/>
    </row>
    <row r="12" spans="1:8" x14ac:dyDescent="0.35">
      <c r="A12" s="17" t="s">
        <v>235</v>
      </c>
      <c r="B12" s="33"/>
      <c r="C12" s="33"/>
      <c r="D12" s="14"/>
      <c r="E12" s="15"/>
      <c r="F12" s="16"/>
      <c r="G12" s="16"/>
    </row>
    <row r="13" spans="1:8" x14ac:dyDescent="0.35">
      <c r="A13" s="13" t="s">
        <v>853</v>
      </c>
      <c r="B13" s="33" t="s">
        <v>854</v>
      </c>
      <c r="C13" s="33" t="s">
        <v>238</v>
      </c>
      <c r="D13" s="14">
        <v>3000000</v>
      </c>
      <c r="E13" s="15">
        <v>3121.79</v>
      </c>
      <c r="F13" s="16">
        <v>0.2346</v>
      </c>
      <c r="G13" s="16">
        <v>6.4045000000000005E-2</v>
      </c>
    </row>
    <row r="14" spans="1:8" x14ac:dyDescent="0.35">
      <c r="A14" s="13" t="s">
        <v>245</v>
      </c>
      <c r="B14" s="33" t="s">
        <v>246</v>
      </c>
      <c r="C14" s="33" t="s">
        <v>238</v>
      </c>
      <c r="D14" s="14">
        <v>900000</v>
      </c>
      <c r="E14" s="15">
        <v>929.62</v>
      </c>
      <c r="F14" s="16">
        <v>6.9900000000000004E-2</v>
      </c>
      <c r="G14" s="16">
        <v>6.0172000000000003E-2</v>
      </c>
    </row>
    <row r="15" spans="1:8" x14ac:dyDescent="0.35">
      <c r="A15" s="13" t="s">
        <v>236</v>
      </c>
      <c r="B15" s="33" t="s">
        <v>237</v>
      </c>
      <c r="C15" s="33" t="s">
        <v>238</v>
      </c>
      <c r="D15" s="14">
        <v>675000</v>
      </c>
      <c r="E15" s="15">
        <v>690.35</v>
      </c>
      <c r="F15" s="16">
        <v>5.1900000000000002E-2</v>
      </c>
      <c r="G15" s="16">
        <v>5.6131E-2</v>
      </c>
    </row>
    <row r="16" spans="1:8" x14ac:dyDescent="0.35">
      <c r="A16" s="13" t="s">
        <v>855</v>
      </c>
      <c r="B16" s="33" t="s">
        <v>856</v>
      </c>
      <c r="C16" s="33" t="s">
        <v>238</v>
      </c>
      <c r="D16" s="14">
        <v>500000</v>
      </c>
      <c r="E16" s="15">
        <v>516.51</v>
      </c>
      <c r="F16" s="16">
        <v>3.8800000000000001E-2</v>
      </c>
      <c r="G16" s="16">
        <v>6.3448000000000004E-2</v>
      </c>
    </row>
    <row r="17" spans="1:7" x14ac:dyDescent="0.35">
      <c r="A17" s="13" t="s">
        <v>857</v>
      </c>
      <c r="B17" s="33" t="s">
        <v>858</v>
      </c>
      <c r="C17" s="33" t="s">
        <v>238</v>
      </c>
      <c r="D17" s="14">
        <v>500000</v>
      </c>
      <c r="E17" s="15">
        <v>511.33</v>
      </c>
      <c r="F17" s="16">
        <v>3.8399999999999997E-2</v>
      </c>
      <c r="G17" s="16">
        <v>6.1636000000000003E-2</v>
      </c>
    </row>
    <row r="18" spans="1:7" x14ac:dyDescent="0.35">
      <c r="A18" s="13" t="s">
        <v>471</v>
      </c>
      <c r="B18" s="33" t="s">
        <v>472</v>
      </c>
      <c r="C18" s="33" t="s">
        <v>238</v>
      </c>
      <c r="D18" s="14">
        <v>100000</v>
      </c>
      <c r="E18" s="15">
        <v>100.92</v>
      </c>
      <c r="F18" s="16">
        <v>7.6E-3</v>
      </c>
      <c r="G18" s="16">
        <v>5.7660999999999997E-2</v>
      </c>
    </row>
    <row r="19" spans="1:7" x14ac:dyDescent="0.35">
      <c r="A19" s="17" t="s">
        <v>120</v>
      </c>
      <c r="B19" s="34"/>
      <c r="C19" s="34"/>
      <c r="D19" s="18"/>
      <c r="E19" s="19">
        <v>5870.52</v>
      </c>
      <c r="F19" s="20">
        <v>0.44119999999999998</v>
      </c>
      <c r="G19" s="21"/>
    </row>
    <row r="20" spans="1:7" x14ac:dyDescent="0.35">
      <c r="A20" s="13"/>
      <c r="B20" s="33"/>
      <c r="C20" s="33"/>
      <c r="D20" s="14"/>
      <c r="E20" s="15"/>
      <c r="F20" s="16"/>
      <c r="G20" s="16"/>
    </row>
    <row r="21" spans="1:7" x14ac:dyDescent="0.35">
      <c r="A21" s="17" t="s">
        <v>473</v>
      </c>
      <c r="B21" s="33"/>
      <c r="C21" s="33"/>
      <c r="D21" s="14"/>
      <c r="E21" s="15"/>
      <c r="F21" s="16"/>
      <c r="G21" s="16"/>
    </row>
    <row r="22" spans="1:7" x14ac:dyDescent="0.35">
      <c r="A22" s="13" t="s">
        <v>859</v>
      </c>
      <c r="B22" s="33" t="s">
        <v>860</v>
      </c>
      <c r="C22" s="33" t="s">
        <v>238</v>
      </c>
      <c r="D22" s="14">
        <v>2500000</v>
      </c>
      <c r="E22" s="15">
        <v>2540.6799999999998</v>
      </c>
      <c r="F22" s="16">
        <v>0.19089999999999999</v>
      </c>
      <c r="G22" s="16">
        <v>5.8944000000000003E-2</v>
      </c>
    </row>
    <row r="23" spans="1:7" x14ac:dyDescent="0.35">
      <c r="A23" s="13" t="s">
        <v>861</v>
      </c>
      <c r="B23" s="33" t="s">
        <v>862</v>
      </c>
      <c r="C23" s="33" t="s">
        <v>238</v>
      </c>
      <c r="D23" s="14">
        <v>1500000</v>
      </c>
      <c r="E23" s="15">
        <v>1524.41</v>
      </c>
      <c r="F23" s="16">
        <v>0.1145</v>
      </c>
      <c r="G23" s="16">
        <v>5.8944000000000003E-2</v>
      </c>
    </row>
    <row r="24" spans="1:7" x14ac:dyDescent="0.35">
      <c r="A24" s="13" t="s">
        <v>863</v>
      </c>
      <c r="B24" s="33" t="s">
        <v>864</v>
      </c>
      <c r="C24" s="33" t="s">
        <v>238</v>
      </c>
      <c r="D24" s="14">
        <v>1500000</v>
      </c>
      <c r="E24" s="15">
        <v>1523.41</v>
      </c>
      <c r="F24" s="16">
        <v>0.1145</v>
      </c>
      <c r="G24" s="16">
        <v>6.8122000000000002E-2</v>
      </c>
    </row>
    <row r="25" spans="1:7" x14ac:dyDescent="0.35">
      <c r="A25" s="13" t="s">
        <v>865</v>
      </c>
      <c r="B25" s="33" t="s">
        <v>866</v>
      </c>
      <c r="C25" s="33" t="s">
        <v>238</v>
      </c>
      <c r="D25" s="14">
        <v>500000</v>
      </c>
      <c r="E25" s="15">
        <v>523.03</v>
      </c>
      <c r="F25" s="16">
        <v>3.9300000000000002E-2</v>
      </c>
      <c r="G25" s="16">
        <v>6.6425999999999999E-2</v>
      </c>
    </row>
    <row r="26" spans="1:7" x14ac:dyDescent="0.35">
      <c r="A26" s="13" t="s">
        <v>867</v>
      </c>
      <c r="B26" s="33" t="s">
        <v>868</v>
      </c>
      <c r="C26" s="33" t="s">
        <v>238</v>
      </c>
      <c r="D26" s="14">
        <v>500000</v>
      </c>
      <c r="E26" s="15">
        <v>513.79999999999995</v>
      </c>
      <c r="F26" s="16">
        <v>3.8600000000000002E-2</v>
      </c>
      <c r="G26" s="16">
        <v>6.1877000000000001E-2</v>
      </c>
    </row>
    <row r="27" spans="1:7" x14ac:dyDescent="0.35">
      <c r="A27" s="13" t="s">
        <v>869</v>
      </c>
      <c r="B27" s="33" t="s">
        <v>870</v>
      </c>
      <c r="C27" s="33" t="s">
        <v>238</v>
      </c>
      <c r="D27" s="14">
        <v>500000</v>
      </c>
      <c r="E27" s="15">
        <v>507.72</v>
      </c>
      <c r="F27" s="16">
        <v>3.8199999999999998E-2</v>
      </c>
      <c r="G27" s="16">
        <v>6.0128000000000001E-2</v>
      </c>
    </row>
    <row r="28" spans="1:7" x14ac:dyDescent="0.35">
      <c r="A28" s="17" t="s">
        <v>120</v>
      </c>
      <c r="B28" s="34"/>
      <c r="C28" s="34"/>
      <c r="D28" s="18"/>
      <c r="E28" s="19">
        <v>7133.05</v>
      </c>
      <c r="F28" s="20">
        <v>0.53600000000000003</v>
      </c>
      <c r="G28" s="21"/>
    </row>
    <row r="29" spans="1:7" x14ac:dyDescent="0.35">
      <c r="A29" s="13"/>
      <c r="B29" s="33"/>
      <c r="C29" s="33"/>
      <c r="D29" s="14"/>
      <c r="E29" s="15"/>
      <c r="F29" s="16"/>
      <c r="G29" s="16"/>
    </row>
    <row r="30" spans="1:7" x14ac:dyDescent="0.35">
      <c r="A30" s="13"/>
      <c r="B30" s="33"/>
      <c r="C30" s="33"/>
      <c r="D30" s="14"/>
      <c r="E30" s="15"/>
      <c r="F30" s="16"/>
      <c r="G30" s="16"/>
    </row>
    <row r="31" spans="1:7" x14ac:dyDescent="0.35">
      <c r="A31" s="17" t="s">
        <v>247</v>
      </c>
      <c r="B31" s="33"/>
      <c r="C31" s="33"/>
      <c r="D31" s="14"/>
      <c r="E31" s="15"/>
      <c r="F31" s="16"/>
      <c r="G31" s="16"/>
    </row>
    <row r="32" spans="1:7" x14ac:dyDescent="0.35">
      <c r="A32" s="17" t="s">
        <v>120</v>
      </c>
      <c r="B32" s="33"/>
      <c r="C32" s="33"/>
      <c r="D32" s="14"/>
      <c r="E32" s="22" t="s">
        <v>248</v>
      </c>
      <c r="F32" s="23" t="s">
        <v>248</v>
      </c>
      <c r="G32" s="16"/>
    </row>
    <row r="33" spans="1:7" x14ac:dyDescent="0.35">
      <c r="A33" s="13"/>
      <c r="B33" s="33"/>
      <c r="C33" s="33"/>
      <c r="D33" s="14"/>
      <c r="E33" s="15"/>
      <c r="F33" s="16"/>
      <c r="G33" s="16"/>
    </row>
    <row r="34" spans="1:7" x14ac:dyDescent="0.35">
      <c r="A34" s="17" t="s">
        <v>249</v>
      </c>
      <c r="B34" s="33"/>
      <c r="C34" s="33"/>
      <c r="D34" s="14"/>
      <c r="E34" s="15"/>
      <c r="F34" s="16"/>
      <c r="G34" s="16"/>
    </row>
    <row r="35" spans="1:7" x14ac:dyDescent="0.35">
      <c r="A35" s="17" t="s">
        <v>120</v>
      </c>
      <c r="B35" s="33"/>
      <c r="C35" s="33"/>
      <c r="D35" s="14"/>
      <c r="E35" s="22" t="s">
        <v>248</v>
      </c>
      <c r="F35" s="23" t="s">
        <v>248</v>
      </c>
      <c r="G35" s="16"/>
    </row>
    <row r="36" spans="1:7" x14ac:dyDescent="0.35">
      <c r="A36" s="13"/>
      <c r="B36" s="33"/>
      <c r="C36" s="33"/>
      <c r="D36" s="14"/>
      <c r="E36" s="15"/>
      <c r="F36" s="16"/>
      <c r="G36" s="16"/>
    </row>
    <row r="37" spans="1:7" x14ac:dyDescent="0.35">
      <c r="A37" s="24" t="s">
        <v>121</v>
      </c>
      <c r="B37" s="35"/>
      <c r="C37" s="35"/>
      <c r="D37" s="25"/>
      <c r="E37" s="19">
        <v>13003.57</v>
      </c>
      <c r="F37" s="20">
        <v>0.97719999999999996</v>
      </c>
      <c r="G37" s="21"/>
    </row>
    <row r="38" spans="1:7" x14ac:dyDescent="0.35">
      <c r="A38" s="13"/>
      <c r="B38" s="33"/>
      <c r="C38" s="33"/>
      <c r="D38" s="14"/>
      <c r="E38" s="15"/>
      <c r="F38" s="16"/>
      <c r="G38" s="16"/>
    </row>
    <row r="39" spans="1:7" x14ac:dyDescent="0.35">
      <c r="A39" s="13"/>
      <c r="B39" s="33"/>
      <c r="C39" s="33"/>
      <c r="D39" s="14"/>
      <c r="E39" s="15"/>
      <c r="F39" s="16"/>
      <c r="G39" s="16"/>
    </row>
    <row r="40" spans="1:7" x14ac:dyDescent="0.35">
      <c r="A40" s="17" t="s">
        <v>262</v>
      </c>
      <c r="B40" s="33"/>
      <c r="C40" s="33"/>
      <c r="D40" s="14"/>
      <c r="E40" s="15"/>
      <c r="F40" s="16"/>
      <c r="G40" s="16"/>
    </row>
    <row r="41" spans="1:7" x14ac:dyDescent="0.35">
      <c r="A41" s="13" t="s">
        <v>263</v>
      </c>
      <c r="B41" s="33"/>
      <c r="C41" s="33"/>
      <c r="D41" s="14"/>
      <c r="E41" s="15">
        <v>126.95</v>
      </c>
      <c r="F41" s="16">
        <v>9.4999999999999998E-3</v>
      </c>
      <c r="G41" s="16">
        <v>4.9306000000000003E-2</v>
      </c>
    </row>
    <row r="42" spans="1:7" x14ac:dyDescent="0.35">
      <c r="A42" s="17" t="s">
        <v>120</v>
      </c>
      <c r="B42" s="34"/>
      <c r="C42" s="34"/>
      <c r="D42" s="18"/>
      <c r="E42" s="19">
        <v>126.95</v>
      </c>
      <c r="F42" s="20">
        <v>9.4999999999999998E-3</v>
      </c>
      <c r="G42" s="21"/>
    </row>
    <row r="43" spans="1:7" x14ac:dyDescent="0.35">
      <c r="A43" s="13"/>
      <c r="B43" s="33"/>
      <c r="C43" s="33"/>
      <c r="D43" s="14"/>
      <c r="E43" s="15"/>
      <c r="F43" s="16"/>
      <c r="G43" s="16"/>
    </row>
    <row r="44" spans="1:7" x14ac:dyDescent="0.35">
      <c r="A44" s="24" t="s">
        <v>121</v>
      </c>
      <c r="B44" s="35"/>
      <c r="C44" s="35"/>
      <c r="D44" s="25"/>
      <c r="E44" s="19">
        <v>126.95</v>
      </c>
      <c r="F44" s="20">
        <v>9.4999999999999998E-3</v>
      </c>
      <c r="G44" s="21"/>
    </row>
    <row r="45" spans="1:7" x14ac:dyDescent="0.35">
      <c r="A45" s="13" t="s">
        <v>264</v>
      </c>
      <c r="B45" s="33"/>
      <c r="C45" s="33"/>
      <c r="D45" s="14"/>
      <c r="E45" s="15">
        <v>168.0507561</v>
      </c>
      <c r="F45" s="16">
        <v>1.2626999999999999E-2</v>
      </c>
      <c r="G45" s="16"/>
    </row>
    <row r="46" spans="1:7" x14ac:dyDescent="0.35">
      <c r="A46" s="13" t="s">
        <v>265</v>
      </c>
      <c r="B46" s="33"/>
      <c r="C46" s="33"/>
      <c r="D46" s="14"/>
      <c r="E46" s="15">
        <v>9.5492439000000005</v>
      </c>
      <c r="F46" s="16">
        <v>6.7299999999999999E-4</v>
      </c>
      <c r="G46" s="16">
        <v>4.9306000000000003E-2</v>
      </c>
    </row>
    <row r="47" spans="1:7" x14ac:dyDescent="0.35">
      <c r="A47" s="28" t="s">
        <v>266</v>
      </c>
      <c r="B47" s="36"/>
      <c r="C47" s="36"/>
      <c r="D47" s="29"/>
      <c r="E47" s="30">
        <v>13308.12</v>
      </c>
      <c r="F47" s="31">
        <v>1</v>
      </c>
      <c r="G47" s="31"/>
    </row>
    <row r="49" spans="1:3" x14ac:dyDescent="0.35">
      <c r="A49" s="1" t="s">
        <v>268</v>
      </c>
    </row>
    <row r="50" spans="1:3" x14ac:dyDescent="0.35">
      <c r="A50" s="73" t="s">
        <v>871</v>
      </c>
    </row>
    <row r="52" spans="1:3" x14ac:dyDescent="0.35">
      <c r="A52" s="1" t="s">
        <v>269</v>
      </c>
    </row>
    <row r="53" spans="1:3" ht="29" customHeight="1" x14ac:dyDescent="0.35">
      <c r="A53" s="48" t="s">
        <v>270</v>
      </c>
      <c r="B53" s="3" t="s">
        <v>248</v>
      </c>
    </row>
    <row r="54" spans="1:3" x14ac:dyDescent="0.35">
      <c r="A54" t="s">
        <v>271</v>
      </c>
    </row>
    <row r="55" spans="1:3" x14ac:dyDescent="0.35">
      <c r="A55" t="s">
        <v>272</v>
      </c>
      <c r="B55" t="s">
        <v>273</v>
      </c>
      <c r="C55" t="s">
        <v>273</v>
      </c>
    </row>
    <row r="56" spans="1:3" x14ac:dyDescent="0.35">
      <c r="B56" s="49">
        <v>46052</v>
      </c>
      <c r="C56" s="49">
        <v>46080</v>
      </c>
    </row>
    <row r="57" spans="1:3" x14ac:dyDescent="0.35">
      <c r="A57" t="s">
        <v>274</v>
      </c>
      <c r="B57">
        <v>12.501899999999999</v>
      </c>
      <c r="C57">
        <v>12.604799999999999</v>
      </c>
    </row>
    <row r="58" spans="1:3" x14ac:dyDescent="0.35">
      <c r="A58" t="s">
        <v>275</v>
      </c>
      <c r="B58">
        <v>12.5022</v>
      </c>
      <c r="C58">
        <v>12.6052</v>
      </c>
    </row>
    <row r="59" spans="1:3" x14ac:dyDescent="0.35">
      <c r="A59" t="s">
        <v>276</v>
      </c>
      <c r="B59">
        <v>12.343500000000001</v>
      </c>
      <c r="C59">
        <v>12.4413</v>
      </c>
    </row>
    <row r="60" spans="1:3" x14ac:dyDescent="0.35">
      <c r="A60" t="s">
        <v>277</v>
      </c>
      <c r="B60">
        <v>12.3444</v>
      </c>
      <c r="C60">
        <v>12.4422</v>
      </c>
    </row>
    <row r="62" spans="1:3" x14ac:dyDescent="0.35">
      <c r="A62" t="s">
        <v>278</v>
      </c>
      <c r="B62" s="3" t="s">
        <v>248</v>
      </c>
    </row>
    <row r="63" spans="1:3" x14ac:dyDescent="0.35">
      <c r="A63" t="s">
        <v>279</v>
      </c>
      <c r="B63" s="3" t="s">
        <v>248</v>
      </c>
    </row>
    <row r="64" spans="1:3" ht="58" customHeight="1" x14ac:dyDescent="0.35">
      <c r="A64" s="48" t="s">
        <v>280</v>
      </c>
      <c r="B64" s="3" t="s">
        <v>248</v>
      </c>
    </row>
    <row r="65" spans="1:2" ht="43.5" customHeight="1" x14ac:dyDescent="0.35">
      <c r="A65" s="48" t="s">
        <v>281</v>
      </c>
      <c r="B65" s="3" t="s">
        <v>248</v>
      </c>
    </row>
    <row r="66" spans="1:2" x14ac:dyDescent="0.35">
      <c r="A66" t="s">
        <v>282</v>
      </c>
      <c r="B66" s="50">
        <f>B81</f>
        <v>2.7288560747024482</v>
      </c>
    </row>
    <row r="67" spans="1:2" ht="72.5" customHeight="1" x14ac:dyDescent="0.35">
      <c r="A67" s="48" t="s">
        <v>284</v>
      </c>
      <c r="B67" s="3" t="s">
        <v>248</v>
      </c>
    </row>
    <row r="68" spans="1:2" x14ac:dyDescent="0.35">
      <c r="B68" s="3"/>
    </row>
    <row r="69" spans="1:2" ht="58" customHeight="1" x14ac:dyDescent="0.35">
      <c r="A69" s="48" t="s">
        <v>285</v>
      </c>
      <c r="B69" s="3" t="s">
        <v>248</v>
      </c>
    </row>
    <row r="70" spans="1:2" ht="58" customHeight="1" x14ac:dyDescent="0.35">
      <c r="A70" s="48" t="s">
        <v>286</v>
      </c>
      <c r="B70" t="s">
        <v>248</v>
      </c>
    </row>
    <row r="71" spans="1:2" ht="43.5" customHeight="1" x14ac:dyDescent="0.35">
      <c r="A71" s="48" t="s">
        <v>287</v>
      </c>
      <c r="B71" s="3" t="s">
        <v>248</v>
      </c>
    </row>
    <row r="72" spans="1:2" ht="43.5" customHeight="1" x14ac:dyDescent="0.35">
      <c r="A72" s="48" t="s">
        <v>288</v>
      </c>
      <c r="B72" s="3" t="s">
        <v>248</v>
      </c>
    </row>
    <row r="74" spans="1:2" x14ac:dyDescent="0.35">
      <c r="A74" t="s">
        <v>289</v>
      </c>
    </row>
    <row r="75" spans="1:2" ht="29" customHeight="1" x14ac:dyDescent="0.35">
      <c r="A75" s="52" t="s">
        <v>290</v>
      </c>
      <c r="B75" s="56" t="s">
        <v>872</v>
      </c>
    </row>
    <row r="76" spans="1:2" x14ac:dyDescent="0.35">
      <c r="A76" s="52" t="s">
        <v>292</v>
      </c>
      <c r="B76" s="52" t="s">
        <v>873</v>
      </c>
    </row>
    <row r="77" spans="1:2" x14ac:dyDescent="0.35">
      <c r="A77" s="52"/>
      <c r="B77" s="52"/>
    </row>
    <row r="78" spans="1:2" x14ac:dyDescent="0.35">
      <c r="A78" s="52" t="s">
        <v>294</v>
      </c>
      <c r="B78" s="53">
        <v>6.1798801999326329</v>
      </c>
    </row>
    <row r="79" spans="1:2" x14ac:dyDescent="0.35">
      <c r="A79" s="52"/>
      <c r="B79" s="52"/>
    </row>
    <row r="80" spans="1:2" x14ac:dyDescent="0.35">
      <c r="A80" s="52" t="s">
        <v>295</v>
      </c>
      <c r="B80" s="54">
        <v>2.4131</v>
      </c>
    </row>
    <row r="81" spans="1:4" x14ac:dyDescent="0.35">
      <c r="A81" s="52" t="s">
        <v>296</v>
      </c>
      <c r="B81" s="54">
        <v>2.7288560747024482</v>
      </c>
    </row>
    <row r="82" spans="1:4" x14ac:dyDescent="0.35">
      <c r="A82" s="52"/>
      <c r="B82" s="52"/>
    </row>
    <row r="83" spans="1:4" x14ac:dyDescent="0.35">
      <c r="A83" s="52" t="s">
        <v>297</v>
      </c>
      <c r="B83" s="55">
        <v>46081</v>
      </c>
    </row>
    <row r="85" spans="1:4" ht="70" customHeight="1" x14ac:dyDescent="0.35">
      <c r="A85" s="75" t="s">
        <v>298</v>
      </c>
      <c r="B85" s="75" t="s">
        <v>299</v>
      </c>
      <c r="C85" s="75" t="s">
        <v>300</v>
      </c>
      <c r="D85" s="75" t="s">
        <v>301</v>
      </c>
    </row>
    <row r="86" spans="1:4" ht="70" customHeight="1" x14ac:dyDescent="0.35">
      <c r="A86" s="75" t="s">
        <v>874</v>
      </c>
      <c r="B86" s="75"/>
      <c r="C86" s="75" t="s">
        <v>324</v>
      </c>
      <c r="D86" s="75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</headerFooter>
  <drawing r:id="rId1"/>
</worksheet>
</file>

<file path=docMetadata/LabelInfo.xml><?xml version="1.0" encoding="utf-8"?>
<clbl:labelList xmlns:clbl="http://schemas.microsoft.com/office/2020/mipLabelMetadata">
  <clbl:label id="{fae7b159-da8a-4f43-b4ed-ba6115f6e9fb}" enabled="1" method="Standard" siteId="{76fd78b2-83b7-4fc7-b5ba-5f59f5beb8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71</vt:i4>
      </vt:variant>
    </vt:vector>
  </HeadingPairs>
  <TitlesOfParts>
    <vt:vector size="71" baseType="lpstr">
      <vt:lpstr>Index</vt:lpstr>
      <vt:lpstr>EDCF27</vt:lpstr>
      <vt:lpstr>EDCG28</vt:lpstr>
      <vt:lpstr>EEELSS</vt:lpstr>
      <vt:lpstr>EEFOCF</vt:lpstr>
      <vt:lpstr>EEMMQI</vt:lpstr>
      <vt:lpstr>EOEMOP</vt:lpstr>
      <vt:lpstr>EDBPDF</vt:lpstr>
      <vt:lpstr>EDCSDF</vt:lpstr>
      <vt:lpstr>EEIAFF</vt:lpstr>
      <vt:lpstr>EEIF30</vt:lpstr>
      <vt:lpstr>EELMFE</vt:lpstr>
      <vt:lpstr>EEMOF1</vt:lpstr>
      <vt:lpstr>EOCHIF</vt:lpstr>
      <vt:lpstr>EODWHF</vt:lpstr>
      <vt:lpstr>EDBE30</vt:lpstr>
      <vt:lpstr>EEEQTF</vt:lpstr>
      <vt:lpstr>EEPRUA</vt:lpstr>
      <vt:lpstr>EES30E</vt:lpstr>
      <vt:lpstr>EETECF</vt:lpstr>
      <vt:lpstr>EOEDOF</vt:lpstr>
      <vt:lpstr>EDFF33</vt:lpstr>
      <vt:lpstr>EDGSEC</vt:lpstr>
      <vt:lpstr>EDONTF</vt:lpstr>
      <vt:lpstr>EECONF</vt:lpstr>
      <vt:lpstr>EEESCF</vt:lpstr>
      <vt:lpstr>EELMIF</vt:lpstr>
      <vt:lpstr>EEMOFF</vt:lpstr>
      <vt:lpstr>EGSFOF</vt:lpstr>
      <vt:lpstr>ESEFOF</vt:lpstr>
      <vt:lpstr>EDBE31</vt:lpstr>
      <vt:lpstr>EDBE32</vt:lpstr>
      <vt:lpstr>EDCF28</vt:lpstr>
      <vt:lpstr>EDLDUF</vt:lpstr>
      <vt:lpstr>EEBCYF</vt:lpstr>
      <vt:lpstr>EEDGEF</vt:lpstr>
      <vt:lpstr>EEMMQE</vt:lpstr>
      <vt:lpstr>EOUSTF</vt:lpstr>
      <vt:lpstr>AEHYLS</vt:lpstr>
      <vt:lpstr>EDFF32</vt:lpstr>
      <vt:lpstr>EEALVF</vt:lpstr>
      <vt:lpstr>EEARBF</vt:lpstr>
      <vt:lpstr>EEARFD</vt:lpstr>
      <vt:lpstr>EEBCIE</vt:lpstr>
      <vt:lpstr>EEBIEF</vt:lpstr>
      <vt:lpstr>EEESSF</vt:lpstr>
      <vt:lpstr>EEMCPF</vt:lpstr>
      <vt:lpstr>EEN50E</vt:lpstr>
      <vt:lpstr>EESMCF</vt:lpstr>
      <vt:lpstr>EOASEF</vt:lpstr>
      <vt:lpstr>EOUSEF</vt:lpstr>
      <vt:lpstr>ESLVRE</vt:lpstr>
      <vt:lpstr>EDCG37</vt:lpstr>
      <vt:lpstr>EDFF30</vt:lpstr>
      <vt:lpstr>EDFF31</vt:lpstr>
      <vt:lpstr>EDNP27</vt:lpstr>
      <vt:lpstr>EEFINS</vt:lpstr>
      <vt:lpstr>EEMAAF</vt:lpstr>
      <vt:lpstr>EENN50</vt:lpstr>
      <vt:lpstr>EES250</vt:lpstr>
      <vt:lpstr>EGOLDE</vt:lpstr>
      <vt:lpstr>ELLIQF</vt:lpstr>
      <vt:lpstr>EDACBF</vt:lpstr>
      <vt:lpstr>EDBE33</vt:lpstr>
      <vt:lpstr>EDCG27</vt:lpstr>
      <vt:lpstr>EDN1LE</vt:lpstr>
      <vt:lpstr>EDNPSF</vt:lpstr>
      <vt:lpstr>EEECRF</vt:lpstr>
      <vt:lpstr>EEIF50</vt:lpstr>
      <vt:lpstr>EEM150</vt:lpstr>
      <vt:lpstr>EENBEF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Harishchandra Lagali, Nagraj</dc:creator>
  <cp:lastModifiedBy>Sudesh Ummadi - AMC</cp:lastModifiedBy>
  <dcterms:created xsi:type="dcterms:W3CDTF">2015-12-17T12:36:10Z</dcterms:created>
  <dcterms:modified xsi:type="dcterms:W3CDTF">2026-03-10T04:48:30Z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etDate">
    <vt:lpwstr>2022-12-30T16:56:26Z</vt:lpwstr>
  </property>
  <property fmtid="{D5CDD505-2E9C-101B-9397-08002B2CF9AE}" pid="4" name="MSIP_Label_840e60c6-cef6-4cc0-a98d-364c7249d74b_Method">
    <vt:lpwstr>Privileged</vt:lpwstr>
  </property>
  <property fmtid="{D5CDD505-2E9C-101B-9397-08002B2CF9AE}" pid="5" name="MSIP_Label_840e60c6-cef6-4cc0-a98d-364c7249d74b_Name">
    <vt:lpwstr>840e60c6-cef6-4cc0-a98d-364c7249d74b</vt:lpwstr>
  </property>
  <property fmtid="{D5CDD505-2E9C-101B-9397-08002B2CF9AE}" pid="6" name="MSIP_Label_840e60c6-cef6-4cc0-a98d-364c7249d74b_SiteId">
    <vt:lpwstr>b44900f1-2def-4c3b-9ec6-9020d604e19e</vt:lpwstr>
  </property>
  <property fmtid="{D5CDD505-2E9C-101B-9397-08002B2CF9AE}" pid="7" name="MSIP_Label_840e60c6-cef6-4cc0-a98d-364c7249d74b_ActionId">
    <vt:lpwstr>b468514f-ab85-4530-83ef-dc29102cc69a</vt:lpwstr>
  </property>
  <property fmtid="{D5CDD505-2E9C-101B-9397-08002B2CF9AE}" pid="8" name="MSIP_Label_840e60c6-cef6-4cc0-a98d-364c7249d74b_ContentBits">
    <vt:lpwstr>1</vt:lpwstr>
  </property>
</Properties>
</file>