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elweissmf-my.sharepoint.com/personal/anuraag_shetty_edelweissmf_com1/Documents/Desktop/"/>
    </mc:Choice>
  </mc:AlternateContent>
  <xr:revisionPtr revIDLastSave="0" documentId="8_{EFEEA3D7-CBCC-4535-BB76-D3B6A16C6A1A}" xr6:coauthVersionLast="47" xr6:coauthVersionMax="47" xr10:uidLastSave="{00000000-0000-0000-0000-000000000000}"/>
  <bookViews>
    <workbookView xWindow="-110" yWindow="-110" windowWidth="19420" windowHeight="10300" xr2:uid="{29AAE23B-2BD1-460E-9153-3FFB34E916E1}"/>
  </bookViews>
  <sheets>
    <sheet name="Fixed fee structure" sheetId="2" r:id="rId1"/>
    <sheet name="Variable fee structur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E4" i="3"/>
  <c r="B4" i="3"/>
  <c r="H3" i="3"/>
  <c r="H7" i="3" s="1"/>
  <c r="H8" i="3" s="1"/>
  <c r="E3" i="3"/>
  <c r="E7" i="3" s="1"/>
  <c r="B3" i="3"/>
  <c r="B12" i="3" s="1"/>
  <c r="B13" i="3" s="1"/>
  <c r="E12" i="3" l="1"/>
  <c r="E13" i="3" s="1"/>
  <c r="H12" i="3"/>
  <c r="H13" i="3" s="1"/>
  <c r="H5" i="3"/>
  <c r="E9" i="3"/>
  <c r="E8" i="3"/>
  <c r="B7" i="3"/>
  <c r="B9" i="3" s="1"/>
  <c r="H9" i="3"/>
  <c r="H10" i="3" s="1"/>
  <c r="B5" i="3"/>
  <c r="E5" i="3"/>
  <c r="H4" i="2"/>
  <c r="E4" i="2"/>
  <c r="B4" i="2"/>
  <c r="H3" i="2"/>
  <c r="E3" i="2"/>
  <c r="E7" i="2" s="1"/>
  <c r="B3" i="2"/>
  <c r="B8" i="3" l="1"/>
  <c r="B10" i="3" s="1"/>
  <c r="B15" i="3" s="1" a="1"/>
  <c r="B15" i="3" s="1"/>
  <c r="B16" i="3" s="1"/>
  <c r="H15" i="3"/>
  <c r="H16" i="3" s="1"/>
  <c r="E10" i="3"/>
  <c r="E15" i="3" s="1"/>
  <c r="E16" i="3" s="1"/>
  <c r="H14" i="3"/>
  <c r="H11" i="3"/>
  <c r="H5" i="2"/>
  <c r="E8" i="2"/>
  <c r="E5" i="2"/>
  <c r="B5" i="2"/>
  <c r="E9" i="2"/>
  <c r="E10" i="2" s="1"/>
  <c r="H7" i="2"/>
  <c r="H9" i="2" s="1"/>
  <c r="B7" i="2"/>
  <c r="B8" i="2" s="1"/>
  <c r="H17" i="3" l="1"/>
  <c r="H18" i="3" s="1"/>
  <c r="E11" i="3"/>
  <c r="E14" i="3"/>
  <c r="B11" i="3"/>
  <c r="B14" i="3"/>
  <c r="F3" i="2"/>
  <c r="E12" i="2"/>
  <c r="B9" i="2"/>
  <c r="B10" i="2" s="1"/>
  <c r="H8" i="2"/>
  <c r="H10" i="2" s="1"/>
  <c r="E11" i="2"/>
  <c r="B17" i="3" l="1"/>
  <c r="I3" i="3"/>
  <c r="I7" i="3" s="1"/>
  <c r="I9" i="3" s="1"/>
  <c r="H19" i="3"/>
  <c r="E17" i="3"/>
  <c r="C3" i="2"/>
  <c r="B12" i="2"/>
  <c r="I3" i="2"/>
  <c r="H12" i="2"/>
  <c r="B11" i="2"/>
  <c r="H11" i="2"/>
  <c r="B18" i="3" l="1"/>
  <c r="C3" i="3"/>
  <c r="C12" i="3" s="1"/>
  <c r="C13" i="3" s="1"/>
  <c r="B19" i="3"/>
  <c r="I12" i="3"/>
  <c r="I13" i="3" s="1"/>
  <c r="I4" i="3"/>
  <c r="I5" i="3" s="1"/>
  <c r="E18" i="3"/>
  <c r="F3" i="3"/>
  <c r="E19" i="3"/>
  <c r="I8" i="3"/>
  <c r="I10" i="3" s="1"/>
  <c r="F4" i="2"/>
  <c r="F5" i="2" s="1"/>
  <c r="I15" i="3" l="1"/>
  <c r="I16" i="3" s="1"/>
  <c r="C4" i="3"/>
  <c r="C5" i="3" s="1"/>
  <c r="C7" i="3"/>
  <c r="C8" i="3" s="1"/>
  <c r="F12" i="3"/>
  <c r="F13" i="3" s="1"/>
  <c r="F4" i="3"/>
  <c r="F5" i="3" s="1"/>
  <c r="F7" i="3"/>
  <c r="I14" i="3"/>
  <c r="I11" i="3"/>
  <c r="F7" i="2"/>
  <c r="F8" i="2" s="1"/>
  <c r="C4" i="2"/>
  <c r="C5" i="2" s="1"/>
  <c r="C9" i="3" l="1"/>
  <c r="C10" i="3" s="1"/>
  <c r="F9" i="3"/>
  <c r="F8" i="3"/>
  <c r="F9" i="2"/>
  <c r="F10" i="2" s="1"/>
  <c r="C7" i="2"/>
  <c r="C8" i="2" s="1"/>
  <c r="I7" i="2"/>
  <c r="I8" i="2" s="1"/>
  <c r="I4" i="2"/>
  <c r="I5" i="2" s="1"/>
  <c r="F10" i="3" l="1"/>
  <c r="F15" i="3" s="1"/>
  <c r="F16" i="3" s="1"/>
  <c r="C15" i="3" a="1"/>
  <c r="C15" i="3" s="1"/>
  <c r="C16" i="3" s="1"/>
  <c r="C14" i="3"/>
  <c r="C11" i="3"/>
  <c r="G3" i="2"/>
  <c r="F12" i="2"/>
  <c r="I9" i="2"/>
  <c r="I10" i="2" s="1"/>
  <c r="I11" i="2" s="1"/>
  <c r="F11" i="2"/>
  <c r="C9" i="2"/>
  <c r="C10" i="2" s="1"/>
  <c r="F11" i="3" l="1"/>
  <c r="F14" i="3"/>
  <c r="C17" i="3"/>
  <c r="C19" i="3" s="1"/>
  <c r="F17" i="3"/>
  <c r="G3" i="3" s="1"/>
  <c r="G4" i="3" s="1"/>
  <c r="D3" i="2"/>
  <c r="C12" i="2"/>
  <c r="J3" i="2"/>
  <c r="I12" i="2"/>
  <c r="C11" i="2"/>
  <c r="F18" i="3" l="1"/>
  <c r="F19" i="3"/>
  <c r="D3" i="3"/>
  <c r="C18" i="3"/>
  <c r="D4" i="3"/>
  <c r="D5" i="3" s="1"/>
  <c r="G5" i="3"/>
  <c r="G12" i="3"/>
  <c r="G13" i="3" s="1"/>
  <c r="G7" i="3"/>
  <c r="I17" i="3"/>
  <c r="G4" i="2"/>
  <c r="G7" i="2"/>
  <c r="G8" i="2" s="1"/>
  <c r="D12" i="3" l="1"/>
  <c r="D13" i="3" s="1"/>
  <c r="D7" i="3"/>
  <c r="G8" i="3"/>
  <c r="G9" i="3"/>
  <c r="G10" i="3" s="1"/>
  <c r="G15" i="3" s="1"/>
  <c r="G16" i="3" s="1"/>
  <c r="I18" i="3"/>
  <c r="J3" i="3"/>
  <c r="I19" i="3"/>
  <c r="G9" i="2"/>
  <c r="G10" i="2" s="1"/>
  <c r="G12" i="2" s="1"/>
  <c r="D7" i="2"/>
  <c r="D9" i="2" s="1"/>
  <c r="G5" i="2"/>
  <c r="D8" i="3" l="1"/>
  <c r="D9" i="3"/>
  <c r="G14" i="3"/>
  <c r="G11" i="3"/>
  <c r="J12" i="3"/>
  <c r="J13" i="3" s="1"/>
  <c r="J7" i="3"/>
  <c r="J4" i="3"/>
  <c r="J5" i="3" s="1"/>
  <c r="G11" i="2"/>
  <c r="D4" i="2"/>
  <c r="D5" i="2" s="1"/>
  <c r="D8" i="2"/>
  <c r="D10" i="2" s="1"/>
  <c r="D12" i="2" s="1"/>
  <c r="D10" i="3" l="1"/>
  <c r="D14" i="3" s="1"/>
  <c r="D15" i="3" a="1"/>
  <c r="D15" i="3" s="1"/>
  <c r="D16" i="3" s="1"/>
  <c r="G17" i="3"/>
  <c r="G19" i="3" s="1"/>
  <c r="J9" i="3"/>
  <c r="J8" i="3"/>
  <c r="J7" i="2"/>
  <c r="J4" i="2"/>
  <c r="J5" i="2" s="1"/>
  <c r="D11" i="2"/>
  <c r="J10" i="3" l="1"/>
  <c r="J15" i="3" s="1"/>
  <c r="J16" i="3" s="1"/>
  <c r="D11" i="3"/>
  <c r="D17" i="3" s="1"/>
  <c r="G18" i="3"/>
  <c r="J9" i="2"/>
  <c r="J8" i="2"/>
  <c r="J14" i="3" l="1"/>
  <c r="J11" i="3"/>
  <c r="D19" i="3"/>
  <c r="D18" i="3"/>
  <c r="J17" i="3"/>
  <c r="J10" i="2"/>
  <c r="J18" i="3" l="1"/>
  <c r="J19" i="3"/>
  <c r="J11" i="2"/>
  <c r="J1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<sst xmlns="http://schemas.openxmlformats.org/spreadsheetml/2006/main" count="61" uniqueCount="31">
  <si>
    <t>Year 1</t>
  </si>
  <si>
    <t>Year 2</t>
  </si>
  <si>
    <t>Year 3</t>
  </si>
  <si>
    <t>Investment amount</t>
  </si>
  <si>
    <t>Annualized returns</t>
  </si>
  <si>
    <t>Valuation (pre-expense)</t>
  </si>
  <si>
    <t>Valuation (post-expense)</t>
  </si>
  <si>
    <t>Portfolio gains^</t>
  </si>
  <si>
    <t>Performance fee applicable</t>
  </si>
  <si>
    <t>Units alloted</t>
  </si>
  <si>
    <t>Valuation NAV</t>
  </si>
  <si>
    <t>Valuation (ex-fees)</t>
  </si>
  <si>
    <t>Allotment/applicable NAV</t>
  </si>
  <si>
    <t>Abs/CAGR returns</t>
  </si>
  <si>
    <t>Fields</t>
  </si>
  <si>
    <t>Management fees*</t>
  </si>
  <si>
    <t>Operational expense $</t>
  </si>
  <si>
    <t>$ Operational expenses are applied @ 0.25% p.a. on AAUM</t>
  </si>
  <si>
    <t>* Management fees are applied @1.5%  p.a. on AAUM</t>
  </si>
  <si>
    <t>^ The portfolio gain/loss are indicative in nature and should not be construed as actual returns</t>
  </si>
  <si>
    <t>Scenario 1 (Gain)</t>
  </si>
  <si>
    <t>Scenario 2 (Flat)</t>
  </si>
  <si>
    <t>Scenario 3 (Loss)</t>
  </si>
  <si>
    <t>Portfolio gain/loss^</t>
  </si>
  <si>
    <t>~ Hurdle rate is 15% from the previous watermark</t>
  </si>
  <si>
    <t>Performance fee (INR)#</t>
  </si>
  <si>
    <t># Performance fee applied @20% (if applicable)</t>
  </si>
  <si>
    <t>* Management fees are applied @2.5%  p.a. on AAUM</t>
  </si>
  <si>
    <t>Valuation NAV (ex-fees)</t>
  </si>
  <si>
    <t>High Water Mark</t>
  </si>
  <si>
    <t>Hurdle + High Water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</si>
</sst>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0"/>
    <numFmt numFmtId="166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9" fontId="0" fillId="0" borderId="1" xfId="1" applyFont="1" applyBorder="1"/>
    <xf numFmtId="3" fontId="0" fillId="0" borderId="0" xfId="0" applyNumberFormat="1"/>
    <xf numFmtId="3" fontId="0" fillId="0" borderId="3" xfId="0" applyNumberFormat="1" applyBorder="1"/>
    <xf numFmtId="165" fontId="0" fillId="0" borderId="0" xfId="0" applyNumberFormat="1"/>
    <xf numFmtId="166" fontId="0" fillId="0" borderId="3" xfId="0" applyNumberFormat="1" applyBorder="1"/>
    <xf numFmtId="9" fontId="0" fillId="0" borderId="0" xfId="0" applyNumberFormat="1"/>
    <xf numFmtId="9" fontId="0" fillId="0" borderId="3" xfId="0" applyNumberFormat="1" applyBorder="1"/>
    <xf numFmtId="165" fontId="0" fillId="0" borderId="3" xfId="0" applyNumberFormat="1" applyBorder="1"/>
    <xf numFmtId="9" fontId="0" fillId="0" borderId="0" xfId="1" applyFont="1" applyBorder="1"/>
    <xf numFmtId="9" fontId="0" fillId="0" borderId="3" xfId="1" applyFont="1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9" fontId="0" fillId="0" borderId="2" xfId="1" applyFont="1" applyBorder="1"/>
    <xf numFmtId="3" fontId="0" fillId="0" borderId="4" xfId="0" applyNumberFormat="1" applyBorder="1"/>
    <xf numFmtId="165" fontId="0" fillId="0" borderId="4" xfId="0" applyNumberFormat="1" applyBorder="1"/>
    <xf numFmtId="9" fontId="0" fillId="0" borderId="4" xfId="0" applyNumberFormat="1" applyBorder="1"/>
    <xf numFmtId="0" fontId="0" fillId="0" borderId="4" xfId="0" applyBorder="1" applyAlignment="1">
      <alignment horizontal="right"/>
    </xf>
    <xf numFmtId="9" fontId="0" fillId="0" borderId="5" xfId="1" applyFont="1" applyBorder="1"/>
    <xf numFmtId="9" fontId="0" fillId="0" borderId="5" xfId="0" applyNumberFormat="1" applyBorder="1"/>
    <xf numFmtId="9" fontId="0" fillId="0" borderId="1" xfId="0" applyNumberFormat="1" applyBorder="1"/>
    <xf numFmtId="9" fontId="0" fillId="0" borderId="2" xfId="0" applyNumberFormat="1" applyBorder="1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0" fillId="0" borderId="2" xfId="1" applyNumberFormat="1" applyFont="1" applyBorder="1"/>
    <xf numFmtId="164" fontId="0" fillId="0" borderId="1" xfId="1" applyNumberFormat="1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DB7C-333F-4038-B2E2-F030A0FAD533}">
  <dimension ref="A1:J16"/>
  <sheetViews>
    <sheetView showGridLines="0" tabSelected="1" zoomScale="80" zoomScaleNormal="80" workbookViewId="0">
      <selection activeCell="A12" sqref="A12"/>
    </sheetView>
  </sheetViews>
  <sheetFormatPr defaultRowHeight="14.5" x14ac:dyDescent="0.35"/>
  <cols>
    <col min="1" max="1" width="23.1796875" bestFit="1" customWidth="1"/>
    <col min="2" max="3" width="12.08984375" customWidth="1"/>
    <col min="4" max="4" width="12.36328125" customWidth="1"/>
    <col min="5" max="10" width="12.08984375" customWidth="1"/>
  </cols>
  <sheetData>
    <row r="1" spans="1:10" x14ac:dyDescent="0.35">
      <c r="A1" s="38" t="s">
        <v>14</v>
      </c>
      <c r="B1" s="40" t="s">
        <v>20</v>
      </c>
      <c r="C1" s="40"/>
      <c r="D1" s="41"/>
      <c r="E1" s="42" t="s">
        <v>21</v>
      </c>
      <c r="F1" s="40"/>
      <c r="G1" s="41"/>
      <c r="H1" s="42" t="s">
        <v>22</v>
      </c>
      <c r="I1" s="40"/>
      <c r="J1" s="41"/>
    </row>
    <row r="2" spans="1:10" x14ac:dyDescent="0.35">
      <c r="A2" s="39"/>
      <c r="B2" s="25" t="s">
        <v>0</v>
      </c>
      <c r="C2" s="25" t="s">
        <v>1</v>
      </c>
      <c r="D2" s="26" t="s">
        <v>2</v>
      </c>
      <c r="E2" s="27" t="s">
        <v>0</v>
      </c>
      <c r="F2" s="25" t="s">
        <v>1</v>
      </c>
      <c r="G2" s="26" t="s">
        <v>2</v>
      </c>
      <c r="H2" s="27" t="s">
        <v>0</v>
      </c>
      <c r="I2" s="25" t="s">
        <v>1</v>
      </c>
      <c r="J2" s="26" t="s">
        <v>2</v>
      </c>
    </row>
    <row r="3" spans="1:10" x14ac:dyDescent="0.35">
      <c r="A3" s="23" t="s">
        <v>3</v>
      </c>
      <c r="B3" s="2">
        <f>5000000</f>
        <v>5000000</v>
      </c>
      <c r="C3" s="2">
        <f>B10</f>
        <v>5848750</v>
      </c>
      <c r="D3" s="3">
        <f>C10</f>
        <v>6841575.3125</v>
      </c>
      <c r="E3" s="14">
        <f>5000000</f>
        <v>5000000</v>
      </c>
      <c r="F3" s="2">
        <f>E10</f>
        <v>4862500</v>
      </c>
      <c r="G3" s="3">
        <f>F10</f>
        <v>4728781.25</v>
      </c>
      <c r="H3" s="14">
        <f>5000000</f>
        <v>5000000</v>
      </c>
      <c r="I3" s="2">
        <f>H10</f>
        <v>4369375</v>
      </c>
      <c r="J3" s="3">
        <f>I10</f>
        <v>3818287.578125</v>
      </c>
    </row>
    <row r="4" spans="1:10" x14ac:dyDescent="0.35">
      <c r="A4" s="23" t="s">
        <v>12</v>
      </c>
      <c r="B4" s="4">
        <f>10</f>
        <v>10</v>
      </c>
      <c r="C4">
        <f>C3/B5</f>
        <v>11.6975</v>
      </c>
      <c r="D4" s="5">
        <f>D3/C5</f>
        <v>13.683150625</v>
      </c>
      <c r="E4" s="15">
        <f>10</f>
        <v>10</v>
      </c>
      <c r="F4">
        <f>F3/E5</f>
        <v>9.7249999999999996</v>
      </c>
      <c r="G4" s="5">
        <f>G3/F5</f>
        <v>9.4575624999999999</v>
      </c>
      <c r="H4" s="15">
        <f>10</f>
        <v>10</v>
      </c>
      <c r="I4">
        <f>I3/H5</f>
        <v>8.7387499999999996</v>
      </c>
      <c r="J4" s="5">
        <f>J3/I5</f>
        <v>7.6365751562500002</v>
      </c>
    </row>
    <row r="5" spans="1:10" x14ac:dyDescent="0.35">
      <c r="A5" s="23" t="s">
        <v>9</v>
      </c>
      <c r="B5" s="2">
        <f t="shared" ref="B5:J5" si="0">B3/B4</f>
        <v>500000</v>
      </c>
      <c r="C5" s="2">
        <f t="shared" si="0"/>
        <v>500000</v>
      </c>
      <c r="D5" s="3">
        <f t="shared" si="0"/>
        <v>500000</v>
      </c>
      <c r="E5" s="14">
        <f t="shared" si="0"/>
        <v>500000</v>
      </c>
      <c r="F5" s="2">
        <f t="shared" si="0"/>
        <v>500000</v>
      </c>
      <c r="G5" s="3">
        <f t="shared" si="0"/>
        <v>500000</v>
      </c>
      <c r="H5" s="14">
        <f t="shared" si="0"/>
        <v>500000</v>
      </c>
      <c r="I5" s="2">
        <f t="shared" si="0"/>
        <v>500000</v>
      </c>
      <c r="J5" s="3">
        <f t="shared" si="0"/>
        <v>500000</v>
      </c>
    </row>
    <row r="6" spans="1:10" x14ac:dyDescent="0.35">
      <c r="A6" s="23" t="s">
        <v>23</v>
      </c>
      <c r="B6" s="6">
        <v>0.2</v>
      </c>
      <c r="C6" s="6">
        <v>0.2</v>
      </c>
      <c r="D6" s="7">
        <v>0.2</v>
      </c>
      <c r="E6" s="16">
        <v>0</v>
      </c>
      <c r="F6" s="6">
        <v>0</v>
      </c>
      <c r="G6" s="7">
        <v>0</v>
      </c>
      <c r="H6" s="16">
        <v>-0.1</v>
      </c>
      <c r="I6" s="6">
        <v>-0.1</v>
      </c>
      <c r="J6" s="7">
        <v>-0.1</v>
      </c>
    </row>
    <row r="7" spans="1:10" x14ac:dyDescent="0.35">
      <c r="A7" s="23" t="s">
        <v>5</v>
      </c>
      <c r="B7" s="2">
        <f t="shared" ref="B7:J7" si="1">B3*(1+B6)</f>
        <v>6000000</v>
      </c>
      <c r="C7" s="2">
        <f t="shared" si="1"/>
        <v>7018500</v>
      </c>
      <c r="D7" s="3">
        <f t="shared" si="1"/>
        <v>8209890.375</v>
      </c>
      <c r="E7" s="14">
        <f t="shared" si="1"/>
        <v>5000000</v>
      </c>
      <c r="F7" s="2">
        <f t="shared" si="1"/>
        <v>4862500</v>
      </c>
      <c r="G7" s="3">
        <f t="shared" si="1"/>
        <v>4728781.25</v>
      </c>
      <c r="H7" s="14">
        <f t="shared" si="1"/>
        <v>4500000</v>
      </c>
      <c r="I7" s="2">
        <f t="shared" si="1"/>
        <v>3932437.5</v>
      </c>
      <c r="J7" s="3">
        <f t="shared" si="1"/>
        <v>3436458.8203125</v>
      </c>
    </row>
    <row r="8" spans="1:10" x14ac:dyDescent="0.35">
      <c r="A8" s="23" t="s">
        <v>15</v>
      </c>
      <c r="B8" s="2">
        <f t="shared" ref="B8:I8" si="2">-AVERAGE(B3,B7)*2.5%</f>
        <v>-137500</v>
      </c>
      <c r="C8" s="2">
        <f t="shared" si="2"/>
        <v>-160840.625</v>
      </c>
      <c r="D8" s="3">
        <f t="shared" si="2"/>
        <v>-188143.32109375001</v>
      </c>
      <c r="E8" s="14">
        <f t="shared" si="2"/>
        <v>-125000</v>
      </c>
      <c r="F8" s="2">
        <f t="shared" si="2"/>
        <v>-121562.5</v>
      </c>
      <c r="G8" s="3">
        <f t="shared" si="2"/>
        <v>-118219.53125</v>
      </c>
      <c r="H8" s="14">
        <f t="shared" si="2"/>
        <v>-118750</v>
      </c>
      <c r="I8" s="2">
        <f t="shared" si="2"/>
        <v>-103772.65625</v>
      </c>
      <c r="J8" s="3">
        <f t="shared" ref="J8" si="3">-AVERAGE(J3,J7)*2.5%</f>
        <v>-90684.329980468756</v>
      </c>
    </row>
    <row r="9" spans="1:10" x14ac:dyDescent="0.35">
      <c r="A9" s="23" t="s">
        <v>16</v>
      </c>
      <c r="B9" s="2">
        <f t="shared" ref="B9:J9" si="4">-AVERAGE(B3,B7)*0.25%</f>
        <v>-13750</v>
      </c>
      <c r="C9" s="2">
        <f t="shared" si="4"/>
        <v>-16084.0625</v>
      </c>
      <c r="D9" s="3">
        <f t="shared" si="4"/>
        <v>-18814.332109375002</v>
      </c>
      <c r="E9" s="14">
        <f t="shared" si="4"/>
        <v>-12500</v>
      </c>
      <c r="F9" s="2">
        <f t="shared" si="4"/>
        <v>-12156.25</v>
      </c>
      <c r="G9" s="3">
        <f t="shared" si="4"/>
        <v>-11821.953125</v>
      </c>
      <c r="H9" s="14">
        <f t="shared" si="4"/>
        <v>-11875</v>
      </c>
      <c r="I9" s="2">
        <f t="shared" si="4"/>
        <v>-10377.265625</v>
      </c>
      <c r="J9" s="3">
        <f t="shared" si="4"/>
        <v>-9068.4329980468756</v>
      </c>
    </row>
    <row r="10" spans="1:10" x14ac:dyDescent="0.35">
      <c r="A10" s="23" t="s">
        <v>6</v>
      </c>
      <c r="B10" s="2">
        <f t="shared" ref="B10:J10" si="5">SUM(B7:B9)</f>
        <v>5848750</v>
      </c>
      <c r="C10" s="2">
        <f t="shared" si="5"/>
        <v>6841575.3125</v>
      </c>
      <c r="D10" s="3">
        <f t="shared" si="5"/>
        <v>8002932.7217968749</v>
      </c>
      <c r="E10" s="14">
        <f t="shared" si="5"/>
        <v>4862500</v>
      </c>
      <c r="F10" s="2">
        <f t="shared" si="5"/>
        <v>4728781.25</v>
      </c>
      <c r="G10" s="3">
        <f t="shared" si="5"/>
        <v>4598739.765625</v>
      </c>
      <c r="H10" s="14">
        <f t="shared" si="5"/>
        <v>4369375</v>
      </c>
      <c r="I10" s="2">
        <f t="shared" si="5"/>
        <v>3818287.578125</v>
      </c>
      <c r="J10" s="3">
        <f t="shared" si="5"/>
        <v>3336706.0573339844</v>
      </c>
    </row>
    <row r="11" spans="1:10" x14ac:dyDescent="0.35">
      <c r="A11" s="23" t="s">
        <v>10</v>
      </c>
      <c r="B11" s="4">
        <f t="shared" ref="B11:J11" si="6">B10/B5</f>
        <v>11.6975</v>
      </c>
      <c r="C11" s="4">
        <f t="shared" si="6"/>
        <v>13.683150625</v>
      </c>
      <c r="D11" s="8">
        <f t="shared" si="6"/>
        <v>16.005865443593748</v>
      </c>
      <c r="E11" s="15">
        <f t="shared" si="6"/>
        <v>9.7249999999999996</v>
      </c>
      <c r="F11" s="4">
        <f t="shared" si="6"/>
        <v>9.4575624999999999</v>
      </c>
      <c r="G11" s="8">
        <f t="shared" si="6"/>
        <v>9.19747953125</v>
      </c>
      <c r="H11" s="15">
        <f t="shared" si="6"/>
        <v>8.7387499999999996</v>
      </c>
      <c r="I11" s="4">
        <f t="shared" si="6"/>
        <v>7.6365751562500002</v>
      </c>
      <c r="J11" s="8">
        <f t="shared" si="6"/>
        <v>6.6734121146679692</v>
      </c>
    </row>
    <row r="12" spans="1:10" x14ac:dyDescent="0.35">
      <c r="A12" s="24" t="s">
        <v>13</v>
      </c>
      <c r="B12" s="29">
        <f>B10/$B$3-1</f>
        <v>0.16975000000000007</v>
      </c>
      <c r="C12" s="29">
        <f>(C10/$B$3)^(1/2)-1</f>
        <v>0.16975000000000007</v>
      </c>
      <c r="D12" s="28">
        <f>(D10/$B$3)^(1/3)-1</f>
        <v>0.16975000000000007</v>
      </c>
      <c r="E12" s="19">
        <f>E10/$E$3-1</f>
        <v>-2.7499999999999969E-2</v>
      </c>
      <c r="F12" s="20">
        <f>(F10/$E$3)^(1/2)-1</f>
        <v>-2.7499999999999969E-2</v>
      </c>
      <c r="G12" s="21">
        <f>(G10/$E$3)^(1/3)-1</f>
        <v>-2.7499999999999969E-2</v>
      </c>
      <c r="H12" s="19">
        <f>H10/$H$3-1</f>
        <v>-0.12612500000000004</v>
      </c>
      <c r="I12" s="20">
        <f>(I10/$H$3)^(1/2)-1</f>
        <v>-0.12612500000000004</v>
      </c>
      <c r="J12" s="21">
        <f>(J10/$H$3)^(1/3)-1</f>
        <v>-0.12612499999999993</v>
      </c>
    </row>
    <row r="14" spans="1:10" x14ac:dyDescent="0.35">
      <c r="A14" s="22" t="s">
        <v>19</v>
      </c>
    </row>
    <row r="15" spans="1:10" x14ac:dyDescent="0.35">
      <c r="A15" s="22" t="s">
        <v>27</v>
      </c>
    </row>
    <row r="16" spans="1:10" x14ac:dyDescent="0.35">
      <c r="A16" s="22" t="s">
        <v>17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7C4C-0D17-47D8-AF66-C8FAA632F1AE}">
  <dimension ref="A1:J25"/>
  <sheetViews>
    <sheetView showGridLines="0" zoomScale="80" zoomScaleNormal="80" workbookViewId="0">
      <selection activeCell="F18" sqref="F18"/>
    </sheetView>
  </sheetViews>
  <sheetFormatPr defaultRowHeight="14.5" x14ac:dyDescent="0.35"/>
  <cols>
    <col min="1" max="1" width="28.36328125" customWidth="1"/>
    <col min="2" max="2" width="12.90625" bestFit="1" customWidth="1"/>
    <col min="3" max="3" width="12.08984375" customWidth="1"/>
    <col min="4" max="4" width="12.36328125" customWidth="1"/>
    <col min="5" max="10" width="12.08984375" customWidth="1"/>
  </cols>
  <sheetData>
    <row r="1" spans="1:10" x14ac:dyDescent="0.35">
      <c r="A1" s="36" t="s">
        <v>14</v>
      </c>
      <c r="B1" s="33" t="s">
        <v>20</v>
      </c>
      <c r="C1" s="33"/>
      <c r="D1" s="34"/>
      <c r="E1" s="35" t="s">
        <v>21</v>
      </c>
      <c r="F1" s="33"/>
      <c r="G1" s="34"/>
      <c r="H1" s="35" t="s">
        <v>22</v>
      </c>
      <c r="I1" s="33"/>
      <c r="J1" s="34"/>
    </row>
    <row r="2" spans="1:10" x14ac:dyDescent="0.35">
      <c r="A2" s="37"/>
      <c r="B2" s="30" t="s">
        <v>0</v>
      </c>
      <c r="C2" s="30" t="s">
        <v>1</v>
      </c>
      <c r="D2" s="31" t="s">
        <v>2</v>
      </c>
      <c r="E2" s="32" t="s">
        <v>0</v>
      </c>
      <c r="F2" s="30" t="s">
        <v>1</v>
      </c>
      <c r="G2" s="31" t="s">
        <v>2</v>
      </c>
      <c r="H2" s="32" t="s">
        <v>0</v>
      </c>
      <c r="I2" s="30" t="s">
        <v>1</v>
      </c>
      <c r="J2" s="31" t="s">
        <v>2</v>
      </c>
    </row>
    <row r="3" spans="1:10" x14ac:dyDescent="0.35">
      <c r="A3" s="23" t="s">
        <v>3</v>
      </c>
      <c r="B3" s="2">
        <f>5000000</f>
        <v>5000000</v>
      </c>
      <c r="C3" s="2">
        <f>B17</f>
        <v>5873000</v>
      </c>
      <c r="D3" s="3">
        <f>C17</f>
        <v>6898425.7999999998</v>
      </c>
      <c r="E3" s="14">
        <f>5000000</f>
        <v>5000000</v>
      </c>
      <c r="F3" s="2">
        <f>E17</f>
        <v>4912500</v>
      </c>
      <c r="G3" s="3">
        <f>F17</f>
        <v>4826531.25</v>
      </c>
      <c r="H3" s="14">
        <f>5000000</f>
        <v>5000000</v>
      </c>
      <c r="I3" s="2">
        <f>H17</f>
        <v>4416875</v>
      </c>
      <c r="J3" s="3">
        <f>I17</f>
        <v>3901756.953125</v>
      </c>
    </row>
    <row r="4" spans="1:10" x14ac:dyDescent="0.35">
      <c r="A4" s="23" t="s">
        <v>12</v>
      </c>
      <c r="B4" s="4">
        <f>10</f>
        <v>10</v>
      </c>
      <c r="C4">
        <f>C3/B5</f>
        <v>11.746</v>
      </c>
      <c r="D4" s="5">
        <f>D3/C5</f>
        <v>13.7968516</v>
      </c>
      <c r="E4" s="15">
        <f>10</f>
        <v>10</v>
      </c>
      <c r="F4">
        <f>F3/E5</f>
        <v>9.8249999999999993</v>
      </c>
      <c r="G4" s="5">
        <f>G3/F5</f>
        <v>9.653062499999999</v>
      </c>
      <c r="H4" s="15">
        <f>10</f>
        <v>10</v>
      </c>
      <c r="I4">
        <f>I3/H5</f>
        <v>8.8337500000000002</v>
      </c>
      <c r="J4" s="5">
        <f>J3/I5</f>
        <v>7.8035139062500001</v>
      </c>
    </row>
    <row r="5" spans="1:10" x14ac:dyDescent="0.35">
      <c r="A5" s="23" t="s">
        <v>9</v>
      </c>
      <c r="B5" s="2">
        <f t="shared" ref="B5:J5" si="0">B3/B4</f>
        <v>500000</v>
      </c>
      <c r="C5" s="2">
        <f t="shared" si="0"/>
        <v>500000</v>
      </c>
      <c r="D5" s="3">
        <f t="shared" si="0"/>
        <v>500000</v>
      </c>
      <c r="E5" s="14">
        <f t="shared" si="0"/>
        <v>500000</v>
      </c>
      <c r="F5" s="2">
        <f t="shared" si="0"/>
        <v>500000.00000000006</v>
      </c>
      <c r="G5" s="3">
        <f t="shared" si="0"/>
        <v>500000.00000000006</v>
      </c>
      <c r="H5" s="14">
        <f t="shared" si="0"/>
        <v>500000</v>
      </c>
      <c r="I5" s="2">
        <f t="shared" si="0"/>
        <v>500000</v>
      </c>
      <c r="J5" s="3">
        <f t="shared" si="0"/>
        <v>500000</v>
      </c>
    </row>
    <row r="6" spans="1:10" x14ac:dyDescent="0.35">
      <c r="A6" s="23" t="s">
        <v>7</v>
      </c>
      <c r="B6" s="6">
        <v>0.2</v>
      </c>
      <c r="C6" s="6">
        <v>0.2</v>
      </c>
      <c r="D6" s="7">
        <v>0.2</v>
      </c>
      <c r="E6" s="16">
        <v>0</v>
      </c>
      <c r="F6" s="6">
        <v>0</v>
      </c>
      <c r="G6" s="7">
        <v>0</v>
      </c>
      <c r="H6" s="16">
        <v>-0.1</v>
      </c>
      <c r="I6" s="6">
        <v>-0.1</v>
      </c>
      <c r="J6" s="7">
        <v>-0.1</v>
      </c>
    </row>
    <row r="7" spans="1:10" x14ac:dyDescent="0.35">
      <c r="A7" s="23" t="s">
        <v>5</v>
      </c>
      <c r="B7" s="2">
        <f t="shared" ref="B7:J7" si="1">B3*(1+B6)</f>
        <v>6000000</v>
      </c>
      <c r="C7" s="2">
        <f t="shared" si="1"/>
        <v>7047600</v>
      </c>
      <c r="D7" s="3">
        <f t="shared" si="1"/>
        <v>8278110.959999999</v>
      </c>
      <c r="E7" s="14">
        <f t="shared" si="1"/>
        <v>5000000</v>
      </c>
      <c r="F7" s="2">
        <f t="shared" si="1"/>
        <v>4912500</v>
      </c>
      <c r="G7" s="3">
        <f t="shared" si="1"/>
        <v>4826531.25</v>
      </c>
      <c r="H7" s="14">
        <f t="shared" si="1"/>
        <v>4500000</v>
      </c>
      <c r="I7" s="2">
        <f t="shared" si="1"/>
        <v>3975187.5</v>
      </c>
      <c r="J7" s="3">
        <f t="shared" si="1"/>
        <v>3511581.2578125</v>
      </c>
    </row>
    <row r="8" spans="1:10" x14ac:dyDescent="0.35">
      <c r="A8" s="23" t="s">
        <v>15</v>
      </c>
      <c r="B8" s="2">
        <f t="shared" ref="B8:J8" si="2">-AVERAGE(B3,B7)*1.5%</f>
        <v>-82500</v>
      </c>
      <c r="C8" s="2">
        <f t="shared" si="2"/>
        <v>-96904.5</v>
      </c>
      <c r="D8" s="3">
        <f t="shared" si="2"/>
        <v>-113824.02569999998</v>
      </c>
      <c r="E8" s="14">
        <f t="shared" si="2"/>
        <v>-75000</v>
      </c>
      <c r="F8" s="2">
        <f t="shared" si="2"/>
        <v>-73687.5</v>
      </c>
      <c r="G8" s="3">
        <f t="shared" si="2"/>
        <v>-72397.96875</v>
      </c>
      <c r="H8" s="14">
        <f t="shared" si="2"/>
        <v>-71250</v>
      </c>
      <c r="I8" s="2">
        <f t="shared" si="2"/>
        <v>-62940.46875</v>
      </c>
      <c r="J8" s="3">
        <f t="shared" si="2"/>
        <v>-55600.036582031251</v>
      </c>
    </row>
    <row r="9" spans="1:10" x14ac:dyDescent="0.35">
      <c r="A9" s="23" t="s">
        <v>16</v>
      </c>
      <c r="B9" s="2">
        <f t="shared" ref="B9:J9" si="3">-AVERAGE(B3,B7)*0.25%</f>
        <v>-13750</v>
      </c>
      <c r="C9" s="2">
        <f t="shared" si="3"/>
        <v>-16150.75</v>
      </c>
      <c r="D9" s="3">
        <f t="shared" si="3"/>
        <v>-18970.670949999996</v>
      </c>
      <c r="E9" s="14">
        <f t="shared" si="3"/>
        <v>-12500</v>
      </c>
      <c r="F9" s="2">
        <f t="shared" si="3"/>
        <v>-12281.25</v>
      </c>
      <c r="G9" s="3">
        <f t="shared" si="3"/>
        <v>-12066.328125</v>
      </c>
      <c r="H9" s="14">
        <f t="shared" si="3"/>
        <v>-11875</v>
      </c>
      <c r="I9" s="2">
        <f t="shared" si="3"/>
        <v>-10490.078125</v>
      </c>
      <c r="J9" s="3">
        <f t="shared" si="3"/>
        <v>-9266.6727636718751</v>
      </c>
    </row>
    <row r="10" spans="1:10" x14ac:dyDescent="0.35">
      <c r="A10" s="23" t="s">
        <v>6</v>
      </c>
      <c r="B10" s="2">
        <f t="shared" ref="B10:J10" si="4">SUM(B7:B9)</f>
        <v>5903750</v>
      </c>
      <c r="C10" s="2">
        <f t="shared" si="4"/>
        <v>6934544.75</v>
      </c>
      <c r="D10" s="3">
        <f t="shared" si="4"/>
        <v>8145316.2633499987</v>
      </c>
      <c r="E10" s="14">
        <f t="shared" si="4"/>
        <v>4912500</v>
      </c>
      <c r="F10" s="2">
        <f t="shared" si="4"/>
        <v>4826531.25</v>
      </c>
      <c r="G10" s="3">
        <f t="shared" si="4"/>
        <v>4742066.953125</v>
      </c>
      <c r="H10" s="14">
        <f t="shared" si="4"/>
        <v>4416875</v>
      </c>
      <c r="I10" s="2">
        <f t="shared" si="4"/>
        <v>3901756.953125</v>
      </c>
      <c r="J10" s="3">
        <f t="shared" si="4"/>
        <v>3446714.548466797</v>
      </c>
    </row>
    <row r="11" spans="1:10" x14ac:dyDescent="0.35">
      <c r="A11" s="23" t="s">
        <v>10</v>
      </c>
      <c r="B11" s="4">
        <f t="shared" ref="B11:J11" si="5">B10/B5</f>
        <v>11.807499999999999</v>
      </c>
      <c r="C11" s="4">
        <f t="shared" si="5"/>
        <v>13.869089499999999</v>
      </c>
      <c r="D11" s="8">
        <f t="shared" si="5"/>
        <v>16.290632526699998</v>
      </c>
      <c r="E11" s="15">
        <f t="shared" si="5"/>
        <v>9.8249999999999993</v>
      </c>
      <c r="F11" s="4">
        <f t="shared" si="5"/>
        <v>9.653062499999999</v>
      </c>
      <c r="G11" s="8">
        <f t="shared" si="5"/>
        <v>9.4841339062499994</v>
      </c>
      <c r="H11" s="15">
        <f t="shared" si="5"/>
        <v>8.8337500000000002</v>
      </c>
      <c r="I11" s="4">
        <f t="shared" si="5"/>
        <v>7.8035139062500001</v>
      </c>
      <c r="J11" s="8">
        <f t="shared" si="5"/>
        <v>6.8934290969335938</v>
      </c>
    </row>
    <row r="12" spans="1:10" x14ac:dyDescent="0.35">
      <c r="A12" s="23" t="s">
        <v>29</v>
      </c>
      <c r="B12" s="2">
        <f>MAX(B3)</f>
        <v>5000000</v>
      </c>
      <c r="C12" s="2">
        <f>MAX(B3:C3)</f>
        <v>5873000</v>
      </c>
      <c r="D12" s="2">
        <f>MAX(B3:D3)</f>
        <v>6898425.7999999998</v>
      </c>
      <c r="E12" s="2">
        <f>MAX(E3)</f>
        <v>5000000</v>
      </c>
      <c r="F12" s="2">
        <f>MAX(E3:F3)</f>
        <v>5000000</v>
      </c>
      <c r="G12" s="2">
        <f>MAX(E3:G3)</f>
        <v>5000000</v>
      </c>
      <c r="H12" s="2">
        <f>MAX(H3)</f>
        <v>5000000</v>
      </c>
      <c r="I12" s="2">
        <f>MAX(H3:I3)</f>
        <v>5000000</v>
      </c>
      <c r="J12" s="2">
        <f>MAX(H3:J3)</f>
        <v>5000000</v>
      </c>
    </row>
    <row r="13" spans="1:10" x14ac:dyDescent="0.35">
      <c r="A13" s="23" t="s">
        <v>30</v>
      </c>
      <c r="B13" s="2">
        <f>B12*1.15</f>
        <v>5750000</v>
      </c>
      <c r="C13" s="2">
        <f>C12*1.15</f>
        <v>6753949.9999999991</v>
      </c>
      <c r="D13" s="2">
        <f>D12*1.15</f>
        <v>7933189.669999999</v>
      </c>
      <c r="E13" s="2">
        <f t="shared" ref="E13:J13" si="6">E12*1.15</f>
        <v>5750000</v>
      </c>
      <c r="F13" s="2">
        <f t="shared" si="6"/>
        <v>5750000</v>
      </c>
      <c r="G13" s="2">
        <f t="shared" si="6"/>
        <v>5750000</v>
      </c>
      <c r="H13" s="2">
        <f t="shared" si="6"/>
        <v>5750000</v>
      </c>
      <c r="I13" s="2">
        <f t="shared" si="6"/>
        <v>5750000</v>
      </c>
      <c r="J13" s="2">
        <f t="shared" si="6"/>
        <v>5750000</v>
      </c>
    </row>
    <row r="14" spans="1:10" x14ac:dyDescent="0.35">
      <c r="A14" s="23" t="s">
        <v>4</v>
      </c>
      <c r="B14" s="9">
        <f t="shared" ref="B14:J14" si="7">B10/B3-1</f>
        <v>0.18074999999999997</v>
      </c>
      <c r="C14" s="9">
        <f t="shared" si="7"/>
        <v>0.18074999999999997</v>
      </c>
      <c r="D14" s="10">
        <f t="shared" si="7"/>
        <v>0.18074999999999974</v>
      </c>
      <c r="E14" s="16">
        <f t="shared" si="7"/>
        <v>-1.749999999999996E-2</v>
      </c>
      <c r="F14" s="6">
        <f t="shared" si="7"/>
        <v>-1.749999999999996E-2</v>
      </c>
      <c r="G14" s="7">
        <f t="shared" si="7"/>
        <v>-1.749999999999996E-2</v>
      </c>
      <c r="H14" s="16">
        <f t="shared" si="7"/>
        <v>-0.11662499999999998</v>
      </c>
      <c r="I14" s="6">
        <f t="shared" si="7"/>
        <v>-0.11662499999999998</v>
      </c>
      <c r="J14" s="7">
        <f t="shared" si="7"/>
        <v>-0.11662499999999998</v>
      </c>
    </row>
    <row r="15" spans="1:10" x14ac:dyDescent="0.35">
      <c r="A15" s="23" t="s">
        <v>8</v>
      </c>
      <c r="B15" s="11" t="str" cm="1">
        <f t="array" ref="B15">IF(B10&gt;B13,"Yes",No)</f>
        <v>Yes</v>
      </c>
      <c r="C15" s="11" t="str" cm="1">
        <f t="array" ref="C15">IF(C10&gt;C13,"Yes",No)</f>
        <v>Yes</v>
      </c>
      <c r="D15" s="11" t="str" cm="1">
        <f t="array" ref="D15">IF(D10&gt;D13,"Yes",No)</f>
        <v>Yes</v>
      </c>
      <c r="E15" s="17" t="str">
        <f>IF(E10&gt;E13,"Yes","No")</f>
        <v>No</v>
      </c>
      <c r="F15" s="17" t="str">
        <f t="shared" ref="F15:J15" si="8">IF(F10&gt;F13,"Yes","No")</f>
        <v>No</v>
      </c>
      <c r="G15" s="17" t="str">
        <f t="shared" si="8"/>
        <v>No</v>
      </c>
      <c r="H15" s="17" t="str">
        <f t="shared" si="8"/>
        <v>No</v>
      </c>
      <c r="I15" s="17" t="str">
        <f t="shared" si="8"/>
        <v>No</v>
      </c>
      <c r="J15" s="17" t="str">
        <f t="shared" si="8"/>
        <v>No</v>
      </c>
    </row>
    <row r="16" spans="1:10" x14ac:dyDescent="0.35">
      <c r="A16" s="23" t="s">
        <v>25</v>
      </c>
      <c r="B16" s="12">
        <f>IF(B15="Yes",(B10-B13)*-20%,"0")</f>
        <v>-30750</v>
      </c>
      <c r="C16" s="12">
        <f>IF(C15="Yes",(C10-C13)*-20%,"0")</f>
        <v>-36118.950000000186</v>
      </c>
      <c r="D16" s="12">
        <f>IF(D15="Yes",(D10-D13)*-20%,"0")</f>
        <v>-42425.31866999995</v>
      </c>
      <c r="E16" s="12" t="str">
        <f>IF(E15="Yes",(E10-E13)*-20%,"0")</f>
        <v>0</v>
      </c>
      <c r="F16" s="12" t="str">
        <f>IF(F15="Yes",(F10-F13)*-20%,"0")</f>
        <v>0</v>
      </c>
      <c r="G16" s="12" t="str">
        <f>IF(G15="Yes",(G10-G13)*-20%,"0")</f>
        <v>0</v>
      </c>
      <c r="H16" s="12" t="str">
        <f>IF(H15="Yes",(H10-H13)*-20%,"0")</f>
        <v>0</v>
      </c>
      <c r="I16" s="12" t="str">
        <f>IF(I15="Yes",(I10-I13)*-20%,"0")</f>
        <v>0</v>
      </c>
      <c r="J16" s="12" t="str">
        <f>IF(J15="Yes",(J10-J13)*-20%,"0")</f>
        <v>0</v>
      </c>
    </row>
    <row r="17" spans="1:10" x14ac:dyDescent="0.35">
      <c r="A17" s="23" t="s">
        <v>11</v>
      </c>
      <c r="B17" s="2">
        <f>SUM(B10,B16)</f>
        <v>5873000</v>
      </c>
      <c r="C17" s="2">
        <f>SUM(C10,C16)</f>
        <v>6898425.7999999998</v>
      </c>
      <c r="D17" s="3">
        <f>SUM(D10,D16)</f>
        <v>8102890.9446799988</v>
      </c>
      <c r="E17" s="14">
        <f>SUM(E10,E16)</f>
        <v>4912500</v>
      </c>
      <c r="F17" s="2">
        <f>SUM(F10,F16)</f>
        <v>4826531.25</v>
      </c>
      <c r="G17" s="3">
        <f>SUM(G10,G16)</f>
        <v>4742066.953125</v>
      </c>
      <c r="H17" s="14">
        <f>SUM(H10,H16)</f>
        <v>4416875</v>
      </c>
      <c r="I17" s="2">
        <f>SUM(I10,I16)</f>
        <v>3901756.953125</v>
      </c>
      <c r="J17" s="3">
        <f>SUM(J10,J16)</f>
        <v>3446714.548466797</v>
      </c>
    </row>
    <row r="18" spans="1:10" x14ac:dyDescent="0.35">
      <c r="A18" s="23" t="s">
        <v>28</v>
      </c>
      <c r="B18" s="4">
        <f>B17/B5</f>
        <v>11.746</v>
      </c>
      <c r="C18" s="4">
        <f>C17/C5</f>
        <v>13.7968516</v>
      </c>
      <c r="D18" s="4">
        <f>D17/D5</f>
        <v>16.205781889359997</v>
      </c>
      <c r="E18" s="15">
        <f>E17/E5</f>
        <v>9.8249999999999993</v>
      </c>
      <c r="F18" s="4">
        <f>F17/F5</f>
        <v>9.653062499999999</v>
      </c>
      <c r="G18" s="8">
        <f>G17/G5</f>
        <v>9.4841339062499994</v>
      </c>
      <c r="H18" s="15">
        <f>H17/H5</f>
        <v>8.8337500000000002</v>
      </c>
      <c r="I18" s="4">
        <f>I17/I5</f>
        <v>7.8035139062500001</v>
      </c>
      <c r="J18" s="8">
        <f>J17/J5</f>
        <v>6.8934290969335938</v>
      </c>
    </row>
    <row r="19" spans="1:10" x14ac:dyDescent="0.35">
      <c r="A19" s="24" t="s">
        <v>13</v>
      </c>
      <c r="B19" s="29">
        <f>B17/$B$3-1</f>
        <v>0.17460000000000009</v>
      </c>
      <c r="C19" s="29">
        <f>(C17/$B$3)^(1/2)-1</f>
        <v>0.17460000000000009</v>
      </c>
      <c r="D19" s="28">
        <f>(D17/$B$3)^(1/3)-1</f>
        <v>0.17459999999999987</v>
      </c>
      <c r="E19" s="18">
        <f>E17/$B$3-1</f>
        <v>-1.749999999999996E-2</v>
      </c>
      <c r="F19" s="1">
        <f>(F17/$B$3)^(1/2)-1</f>
        <v>-1.749999999999996E-2</v>
      </c>
      <c r="G19" s="13">
        <f>(G17/$B$3)^(1/3)-1</f>
        <v>-1.749999999999996E-2</v>
      </c>
      <c r="H19" s="18">
        <f>H17/$B$3-1</f>
        <v>-0.11662499999999998</v>
      </c>
      <c r="I19" s="1">
        <f>(I17/$B$3)^(1/2)-1</f>
        <v>-0.11662499999999998</v>
      </c>
      <c r="J19" s="13">
        <f>(J17/$B$3)^(1/3)-1</f>
        <v>-0.11662499999999998</v>
      </c>
    </row>
    <row r="21" spans="1:10" x14ac:dyDescent="0.35">
      <c r="A21" s="22" t="s">
        <v>19</v>
      </c>
    </row>
    <row r="22" spans="1:10" x14ac:dyDescent="0.35">
      <c r="A22" s="22" t="s">
        <v>18</v>
      </c>
    </row>
    <row r="23" spans="1:10" x14ac:dyDescent="0.35">
      <c r="A23" s="22" t="s">
        <v>17</v>
      </c>
    </row>
    <row r="24" spans="1:10" x14ac:dyDescent="0.35">
      <c r="A24" s="22" t="s">
        <v>24</v>
      </c>
    </row>
    <row r="25" spans="1:10" x14ac:dyDescent="0.35">
      <c r="A25" s="22" t="s">
        <v>26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e7b159-da8a-4f43-b4ed-ba6115f6e9fb}" enabled="1" method="Standard" siteId="{76fd78b2-83b7-4fc7-b5ba-5f59f5beb8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Fixed fee structure</vt:lpstr>
      <vt:lpstr>Variable fee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Anirban Ghosh - AMC</dc:creator>
  <cp:lastModifiedBy>Anuraag Shetty - AMC</cp:lastModifiedBy>
  <dcterms:created xsi:type="dcterms:W3CDTF">2024-10-07T09:32:06Z</dcterms:created>
  <dcterms:modified xsi:type="dcterms:W3CDTF">2025-03-26T10:24:26Z</dcterms:modified>
</cp:coreProperties>
</file>